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2.xml" ContentType="application/vnd.openxmlformats-officedocument.spreadsheetml.comment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55" windowWidth="28515" windowHeight="11895" tabRatio="731"/>
  </bookViews>
  <sheets>
    <sheet name="Emissions 450 full tech" sheetId="27" r:id="rId1"/>
    <sheet name="Prices 450 full tech" sheetId="28" r:id="rId2"/>
    <sheet name="Revenues domestic carbon price" sheetId="23" r:id="rId3"/>
    <sheet name="Revenues X=0" sheetId="24" r:id="rId4"/>
    <sheet name="Revenues X=0.5" sheetId="16" r:id="rId5"/>
    <sheet name="Revenues X=1" sheetId="25" r:id="rId6"/>
    <sheet name="Regional Revenues" sheetId="26" r:id="rId7"/>
    <sheet name="Prices vs. Quantities" sheetId="30" r:id="rId8"/>
    <sheet name="Electricity" sheetId="1" r:id="rId9"/>
    <sheet name="Electricity Pivot" sheetId="8" r:id="rId10"/>
    <sheet name="Water" sheetId="2" r:id="rId11"/>
    <sheet name="Water Pivot" sheetId="9" r:id="rId12"/>
    <sheet name="Sanitation" sheetId="5" r:id="rId13"/>
    <sheet name="Sanitation Pivot" sheetId="10" r:id="rId14"/>
    <sheet name="ICT" sheetId="6" r:id="rId15"/>
    <sheet name="ICT Pivot" sheetId="11" r:id="rId16"/>
    <sheet name="Roads" sheetId="7" r:id="rId17"/>
    <sheet name="Roads Pivot" sheetId="12" r:id="rId18"/>
    <sheet name="Costs Summary" sheetId="13" r:id="rId19"/>
    <sheet name="Share Summary" sheetId="22" r:id="rId20"/>
    <sheet name="Boxplot Electricity" sheetId="17" r:id="rId21"/>
    <sheet name="Boxplot Water" sheetId="18" r:id="rId22"/>
    <sheet name="Boxplot Sanitation" sheetId="19" r:id="rId23"/>
    <sheet name="Boxplot ICT" sheetId="20" r:id="rId24"/>
    <sheet name="Boxplot Roads" sheetId="21" r:id="rId25"/>
    <sheet name="temp" sheetId="29" r:id="rId26"/>
  </sheets>
  <externalReferences>
    <externalReference r:id="rId27"/>
    <externalReference r:id="rId28"/>
    <externalReference r:id="rId29"/>
    <externalReference r:id="rId30"/>
    <externalReference r:id="rId31"/>
  </externalReferences>
  <definedNames>
    <definedName name="_xlnm._FilterDatabase" localSheetId="8" hidden="1">Electricity!$A$2:$R$216</definedName>
    <definedName name="_xlnm._FilterDatabase" localSheetId="14" hidden="1">ICT!$A$2:$P$216</definedName>
    <definedName name="_xlnm._FilterDatabase" localSheetId="16" hidden="1">Roads!$A$2:$O$216</definedName>
    <definedName name="_xlnm._FilterDatabase" localSheetId="12" hidden="1">Sanitation!$A$2:$T$216</definedName>
    <definedName name="_xlnm._FilterDatabase" localSheetId="10" hidden="1">Water!$A$2:$T$216</definedName>
  </definedNames>
  <calcPr calcId="145621"/>
  <pivotCaches>
    <pivotCache cacheId="0" r:id="rId32"/>
    <pivotCache cacheId="1" r:id="rId33"/>
    <pivotCache cacheId="2" r:id="rId34"/>
    <pivotCache cacheId="3" r:id="rId35"/>
    <pivotCache cacheId="4" r:id="rId36"/>
  </pivotCaches>
</workbook>
</file>

<file path=xl/calcChain.xml><?xml version="1.0" encoding="utf-8"?>
<calcChain xmlns="http://schemas.openxmlformats.org/spreadsheetml/2006/main">
  <c r="B103" i="30" l="1"/>
  <c r="B102" i="30"/>
  <c r="B101" i="30"/>
  <c r="B100" i="30"/>
  <c r="B99" i="30"/>
  <c r="B98" i="30"/>
  <c r="B97" i="30"/>
  <c r="B96" i="30"/>
  <c r="B95" i="30"/>
  <c r="B94" i="30"/>
  <c r="B93" i="30"/>
  <c r="B92" i="30"/>
  <c r="B91" i="30"/>
  <c r="B90" i="30"/>
  <c r="B89" i="30"/>
  <c r="B88" i="30"/>
  <c r="B87" i="30"/>
  <c r="B86" i="30"/>
  <c r="B85" i="30"/>
  <c r="B84" i="30"/>
  <c r="B83" i="30"/>
  <c r="B82" i="30"/>
  <c r="B81" i="30"/>
  <c r="B80" i="30"/>
  <c r="B79" i="30"/>
  <c r="B78" i="30"/>
  <c r="B77" i="30"/>
  <c r="B76" i="30"/>
  <c r="B75" i="30"/>
  <c r="B74" i="30"/>
  <c r="B73" i="30"/>
  <c r="B72" i="30"/>
  <c r="B71" i="30"/>
  <c r="B70" i="30"/>
  <c r="B69" i="30"/>
  <c r="B68" i="30"/>
  <c r="B67" i="30"/>
  <c r="B66" i="30"/>
  <c r="B65" i="30"/>
  <c r="B64" i="30"/>
  <c r="B63" i="30"/>
  <c r="B62" i="30"/>
  <c r="B61" i="30"/>
  <c r="B60" i="30"/>
  <c r="B59" i="30"/>
  <c r="B58" i="30"/>
  <c r="B57" i="30"/>
  <c r="B56" i="30"/>
  <c r="B55" i="30"/>
  <c r="B54" i="30"/>
  <c r="B53" i="30"/>
  <c r="B52" i="30"/>
  <c r="B51" i="30"/>
  <c r="B50" i="30"/>
  <c r="B49" i="30"/>
  <c r="B48" i="30"/>
  <c r="B47" i="30"/>
  <c r="B46" i="30"/>
  <c r="B45" i="30"/>
  <c r="B44" i="30"/>
  <c r="B43" i="30"/>
  <c r="B42" i="30"/>
  <c r="B41" i="30"/>
  <c r="B40" i="30"/>
  <c r="B39" i="30"/>
  <c r="B38" i="30"/>
  <c r="B37" i="30"/>
  <c r="B36" i="30"/>
  <c r="B35" i="30"/>
  <c r="B34" i="30"/>
  <c r="B33" i="30"/>
  <c r="B32" i="30"/>
  <c r="B31" i="30"/>
  <c r="B30" i="30"/>
  <c r="D6" i="26" l="1"/>
  <c r="D5" i="26"/>
  <c r="D4" i="26"/>
  <c r="D3" i="26"/>
  <c r="D2" i="26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W181" i="25" s="1"/>
  <c r="B181" i="25"/>
  <c r="AC180" i="25"/>
  <c r="AB180" i="25"/>
  <c r="AA180" i="25"/>
  <c r="Z180" i="25"/>
  <c r="Y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W180" i="25" s="1"/>
  <c r="AC179" i="25"/>
  <c r="AB179" i="25"/>
  <c r="AA179" i="25"/>
  <c r="Z179" i="25"/>
  <c r="Y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W179" i="25" s="1"/>
  <c r="B179" i="25"/>
  <c r="AC178" i="25"/>
  <c r="AB178" i="25"/>
  <c r="AA178" i="25"/>
  <c r="Z178" i="25"/>
  <c r="Y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W178" i="25" s="1"/>
  <c r="AC177" i="25"/>
  <c r="AB177" i="25"/>
  <c r="AA177" i="25"/>
  <c r="Z177" i="25"/>
  <c r="Y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W177" i="25" s="1"/>
  <c r="B177" i="25"/>
  <c r="AC176" i="25"/>
  <c r="AB176" i="25"/>
  <c r="AA176" i="25"/>
  <c r="Z176" i="25"/>
  <c r="Y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W176" i="25" s="1"/>
  <c r="AC175" i="25"/>
  <c r="AB175" i="25"/>
  <c r="AA175" i="25"/>
  <c r="Z175" i="25"/>
  <c r="Y175" i="25"/>
  <c r="V175" i="25"/>
  <c r="U175" i="25"/>
  <c r="T175" i="25"/>
  <c r="S175" i="25"/>
  <c r="R175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C175" i="25"/>
  <c r="W175" i="25" s="1"/>
  <c r="B175" i="25"/>
  <c r="AC174" i="25"/>
  <c r="AB174" i="25"/>
  <c r="AA174" i="25"/>
  <c r="Z174" i="25"/>
  <c r="Y174" i="25"/>
  <c r="V174" i="25"/>
  <c r="U174" i="25"/>
  <c r="T174" i="25"/>
  <c r="S174" i="25"/>
  <c r="R174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C174" i="25"/>
  <c r="B174" i="25"/>
  <c r="AC173" i="25"/>
  <c r="AB173" i="25"/>
  <c r="AA173" i="25"/>
  <c r="Z173" i="25"/>
  <c r="Y173" i="25"/>
  <c r="V173" i="25"/>
  <c r="U173" i="25"/>
  <c r="T173" i="25"/>
  <c r="S173" i="25"/>
  <c r="R173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C173" i="25"/>
  <c r="W173" i="25" s="1"/>
  <c r="B173" i="25"/>
  <c r="AC172" i="25"/>
  <c r="AB172" i="25"/>
  <c r="AA172" i="25"/>
  <c r="Z172" i="25"/>
  <c r="Y172" i="25"/>
  <c r="V172" i="25"/>
  <c r="U172" i="25"/>
  <c r="T172" i="25"/>
  <c r="S172" i="25"/>
  <c r="R172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E172" i="25"/>
  <c r="D172" i="25"/>
  <c r="C172" i="25"/>
  <c r="B172" i="25"/>
  <c r="AC171" i="25"/>
  <c r="AB171" i="25"/>
  <c r="AA171" i="25"/>
  <c r="Z171" i="25"/>
  <c r="Y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W171" i="25" s="1"/>
  <c r="B171" i="25"/>
  <c r="AC170" i="25"/>
  <c r="AB170" i="25"/>
  <c r="AA170" i="25"/>
  <c r="Z170" i="25"/>
  <c r="Y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W170" i="25" s="1"/>
  <c r="AC169" i="25"/>
  <c r="AB169" i="25"/>
  <c r="AA169" i="25"/>
  <c r="Z169" i="25"/>
  <c r="Y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W169" i="25" s="1"/>
  <c r="B169" i="25"/>
  <c r="AC168" i="25"/>
  <c r="AB168" i="25"/>
  <c r="AA168" i="25"/>
  <c r="Z168" i="25"/>
  <c r="Y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W168" i="25" s="1"/>
  <c r="AC167" i="25"/>
  <c r="AB167" i="25"/>
  <c r="AA167" i="25"/>
  <c r="Z167" i="25"/>
  <c r="Y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W167" i="25" s="1"/>
  <c r="B167" i="25"/>
  <c r="AC166" i="25"/>
  <c r="AB166" i="25"/>
  <c r="AA166" i="25"/>
  <c r="Z166" i="25"/>
  <c r="Y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W166" i="25" s="1"/>
  <c r="AC165" i="25"/>
  <c r="AB165" i="25"/>
  <c r="AA165" i="25"/>
  <c r="Z165" i="25"/>
  <c r="Y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W165" i="25" s="1"/>
  <c r="B165" i="25"/>
  <c r="AC164" i="25"/>
  <c r="AB164" i="25"/>
  <c r="AA164" i="25"/>
  <c r="Z164" i="25"/>
  <c r="Y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C163" i="25"/>
  <c r="AB163" i="25"/>
  <c r="AA163" i="25"/>
  <c r="Z163" i="25"/>
  <c r="Y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W163" i="25" s="1"/>
  <c r="B163" i="25"/>
  <c r="AC162" i="25"/>
  <c r="AB162" i="25"/>
  <c r="AA162" i="25"/>
  <c r="Z162" i="25"/>
  <c r="Y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I162" i="25"/>
  <c r="H162" i="25"/>
  <c r="G162" i="25"/>
  <c r="F162" i="25"/>
  <c r="E162" i="25"/>
  <c r="D162" i="25"/>
  <c r="C162" i="25"/>
  <c r="B162" i="25"/>
  <c r="W162" i="25" s="1"/>
  <c r="AC161" i="25"/>
  <c r="AB161" i="25"/>
  <c r="AA161" i="25"/>
  <c r="Z161" i="25"/>
  <c r="Y161" i="25"/>
  <c r="V161" i="25"/>
  <c r="U161" i="25"/>
  <c r="T161" i="25"/>
  <c r="S161" i="25"/>
  <c r="R161" i="25"/>
  <c r="Q161" i="25"/>
  <c r="P161" i="25"/>
  <c r="O161" i="25"/>
  <c r="N161" i="25"/>
  <c r="M161" i="25"/>
  <c r="L161" i="25"/>
  <c r="K161" i="25"/>
  <c r="J161" i="25"/>
  <c r="I161" i="25"/>
  <c r="H161" i="25"/>
  <c r="G161" i="25"/>
  <c r="F161" i="25"/>
  <c r="E161" i="25"/>
  <c r="D161" i="25"/>
  <c r="C161" i="25"/>
  <c r="W161" i="25" s="1"/>
  <c r="B161" i="25"/>
  <c r="AC160" i="25"/>
  <c r="AB160" i="25"/>
  <c r="AA160" i="25"/>
  <c r="Z160" i="25"/>
  <c r="Y160" i="25"/>
  <c r="V160" i="25"/>
  <c r="U160" i="25"/>
  <c r="T160" i="25"/>
  <c r="S160" i="25"/>
  <c r="R160" i="25"/>
  <c r="Q160" i="25"/>
  <c r="P160" i="25"/>
  <c r="O160" i="25"/>
  <c r="N160" i="25"/>
  <c r="M160" i="25"/>
  <c r="L160" i="25"/>
  <c r="K160" i="25"/>
  <c r="J160" i="25"/>
  <c r="I160" i="25"/>
  <c r="H160" i="25"/>
  <c r="G160" i="25"/>
  <c r="F160" i="25"/>
  <c r="E160" i="25"/>
  <c r="D160" i="25"/>
  <c r="C160" i="25"/>
  <c r="B160" i="25"/>
  <c r="W160" i="25" s="1"/>
  <c r="AC159" i="25"/>
  <c r="AB159" i="25"/>
  <c r="AA159" i="25"/>
  <c r="Z159" i="25"/>
  <c r="Y159" i="25"/>
  <c r="V159" i="25"/>
  <c r="U159" i="25"/>
  <c r="T159" i="25"/>
  <c r="S159" i="25"/>
  <c r="R159" i="25"/>
  <c r="Q159" i="25"/>
  <c r="P159" i="25"/>
  <c r="O159" i="25"/>
  <c r="N159" i="25"/>
  <c r="M159" i="25"/>
  <c r="L159" i="25"/>
  <c r="K159" i="25"/>
  <c r="J159" i="25"/>
  <c r="I159" i="25"/>
  <c r="H159" i="25"/>
  <c r="G159" i="25"/>
  <c r="F159" i="25"/>
  <c r="E159" i="25"/>
  <c r="D159" i="25"/>
  <c r="C159" i="25"/>
  <c r="W159" i="25" s="1"/>
  <c r="B159" i="25"/>
  <c r="AC158" i="25"/>
  <c r="AB158" i="25"/>
  <c r="AA158" i="25"/>
  <c r="Z158" i="25"/>
  <c r="Y158" i="25"/>
  <c r="V158" i="25"/>
  <c r="U158" i="25"/>
  <c r="T158" i="25"/>
  <c r="S158" i="25"/>
  <c r="R158" i="25"/>
  <c r="Q158" i="25"/>
  <c r="P158" i="25"/>
  <c r="O158" i="25"/>
  <c r="N158" i="25"/>
  <c r="M158" i="25"/>
  <c r="L158" i="25"/>
  <c r="K158" i="25"/>
  <c r="J158" i="25"/>
  <c r="I158" i="25"/>
  <c r="H158" i="25"/>
  <c r="G158" i="25"/>
  <c r="F158" i="25"/>
  <c r="E158" i="25"/>
  <c r="D158" i="25"/>
  <c r="C158" i="25"/>
  <c r="B158" i="25"/>
  <c r="W158" i="25" s="1"/>
  <c r="AC157" i="25"/>
  <c r="AB157" i="25"/>
  <c r="AA157" i="25"/>
  <c r="Z157" i="25"/>
  <c r="Y157" i="25"/>
  <c r="V157" i="25"/>
  <c r="U157" i="25"/>
  <c r="T157" i="25"/>
  <c r="S157" i="25"/>
  <c r="R157" i="25"/>
  <c r="Q157" i="25"/>
  <c r="P157" i="25"/>
  <c r="O157" i="25"/>
  <c r="N157" i="25"/>
  <c r="M157" i="25"/>
  <c r="L157" i="25"/>
  <c r="K157" i="25"/>
  <c r="J157" i="25"/>
  <c r="I157" i="25"/>
  <c r="H157" i="25"/>
  <c r="G157" i="25"/>
  <c r="F157" i="25"/>
  <c r="E157" i="25"/>
  <c r="D157" i="25"/>
  <c r="C157" i="25"/>
  <c r="W157" i="25" s="1"/>
  <c r="B157" i="25"/>
  <c r="AC156" i="25"/>
  <c r="AB156" i="25"/>
  <c r="AA156" i="25"/>
  <c r="Z156" i="25"/>
  <c r="Y156" i="25"/>
  <c r="V156" i="25"/>
  <c r="U156" i="25"/>
  <c r="T156" i="25"/>
  <c r="S156" i="25"/>
  <c r="R156" i="25"/>
  <c r="Q156" i="25"/>
  <c r="P156" i="25"/>
  <c r="O156" i="25"/>
  <c r="N156" i="25"/>
  <c r="M156" i="25"/>
  <c r="L156" i="25"/>
  <c r="K156" i="25"/>
  <c r="J156" i="25"/>
  <c r="I156" i="25"/>
  <c r="H156" i="25"/>
  <c r="G156" i="25"/>
  <c r="F156" i="25"/>
  <c r="E156" i="25"/>
  <c r="D156" i="25"/>
  <c r="C156" i="25"/>
  <c r="B156" i="25"/>
  <c r="AC155" i="25"/>
  <c r="AB155" i="25"/>
  <c r="AA155" i="25"/>
  <c r="Z155" i="25"/>
  <c r="Y155" i="25"/>
  <c r="V155" i="25"/>
  <c r="U155" i="25"/>
  <c r="T155" i="25"/>
  <c r="S155" i="25"/>
  <c r="R155" i="25"/>
  <c r="Q155" i="25"/>
  <c r="P155" i="25"/>
  <c r="O155" i="25"/>
  <c r="N155" i="25"/>
  <c r="M155" i="25"/>
  <c r="L155" i="25"/>
  <c r="K155" i="25"/>
  <c r="J155" i="25"/>
  <c r="I155" i="25"/>
  <c r="H155" i="25"/>
  <c r="G155" i="25"/>
  <c r="F155" i="25"/>
  <c r="E155" i="25"/>
  <c r="D155" i="25"/>
  <c r="C155" i="25"/>
  <c r="W155" i="25" s="1"/>
  <c r="B155" i="25"/>
  <c r="AC154" i="25"/>
  <c r="AB154" i="25"/>
  <c r="AA154" i="25"/>
  <c r="Z154" i="25"/>
  <c r="Y154" i="25"/>
  <c r="V154" i="25"/>
  <c r="U154" i="25"/>
  <c r="T154" i="25"/>
  <c r="S154" i="25"/>
  <c r="R154" i="25"/>
  <c r="Q154" i="25"/>
  <c r="P154" i="25"/>
  <c r="O154" i="25"/>
  <c r="N154" i="25"/>
  <c r="M154" i="25"/>
  <c r="L154" i="25"/>
  <c r="K154" i="25"/>
  <c r="J154" i="25"/>
  <c r="I154" i="25"/>
  <c r="H154" i="25"/>
  <c r="G154" i="25"/>
  <c r="F154" i="25"/>
  <c r="E154" i="25"/>
  <c r="D154" i="25"/>
  <c r="C154" i="25"/>
  <c r="B154" i="25"/>
  <c r="W154" i="25" s="1"/>
  <c r="AC153" i="25"/>
  <c r="AB153" i="25"/>
  <c r="AA153" i="25"/>
  <c r="Z153" i="25"/>
  <c r="Y153" i="25"/>
  <c r="V153" i="25"/>
  <c r="U153" i="25"/>
  <c r="T153" i="25"/>
  <c r="S153" i="25"/>
  <c r="R153" i="25"/>
  <c r="Q153" i="25"/>
  <c r="P153" i="25"/>
  <c r="O153" i="25"/>
  <c r="N153" i="25"/>
  <c r="M153" i="25"/>
  <c r="L153" i="25"/>
  <c r="K153" i="25"/>
  <c r="J153" i="25"/>
  <c r="I153" i="25"/>
  <c r="H153" i="25"/>
  <c r="G153" i="25"/>
  <c r="F153" i="25"/>
  <c r="E153" i="25"/>
  <c r="D153" i="25"/>
  <c r="C153" i="25"/>
  <c r="W153" i="25" s="1"/>
  <c r="B153" i="25"/>
  <c r="AC152" i="25"/>
  <c r="AB152" i="25"/>
  <c r="AA152" i="25"/>
  <c r="Z152" i="25"/>
  <c r="Y152" i="25"/>
  <c r="V152" i="25"/>
  <c r="U152" i="25"/>
  <c r="T152" i="25"/>
  <c r="S152" i="25"/>
  <c r="R152" i="25"/>
  <c r="Q152" i="25"/>
  <c r="P152" i="25"/>
  <c r="O152" i="25"/>
  <c r="N152" i="25"/>
  <c r="M152" i="25"/>
  <c r="L152" i="25"/>
  <c r="K152" i="25"/>
  <c r="J152" i="25"/>
  <c r="I152" i="25"/>
  <c r="H152" i="25"/>
  <c r="G152" i="25"/>
  <c r="F152" i="25"/>
  <c r="E152" i="25"/>
  <c r="D152" i="25"/>
  <c r="C152" i="25"/>
  <c r="B152" i="25"/>
  <c r="W152" i="25" s="1"/>
  <c r="AC151" i="25"/>
  <c r="AB151" i="25"/>
  <c r="AA151" i="25"/>
  <c r="Z151" i="25"/>
  <c r="Y151" i="25"/>
  <c r="V151" i="25"/>
  <c r="U151" i="25"/>
  <c r="T151" i="25"/>
  <c r="S151" i="25"/>
  <c r="R151" i="25"/>
  <c r="Q151" i="25"/>
  <c r="P151" i="25"/>
  <c r="O151" i="25"/>
  <c r="N151" i="25"/>
  <c r="M151" i="25"/>
  <c r="L151" i="25"/>
  <c r="K151" i="25"/>
  <c r="J151" i="25"/>
  <c r="I151" i="25"/>
  <c r="H151" i="25"/>
  <c r="G151" i="25"/>
  <c r="F151" i="25"/>
  <c r="E151" i="25"/>
  <c r="D151" i="25"/>
  <c r="C151" i="25"/>
  <c r="W151" i="25" s="1"/>
  <c r="B151" i="25"/>
  <c r="AC150" i="25"/>
  <c r="AB150" i="25"/>
  <c r="AA150" i="25"/>
  <c r="Z150" i="25"/>
  <c r="Y150" i="25"/>
  <c r="V150" i="25"/>
  <c r="U150" i="25"/>
  <c r="T150" i="25"/>
  <c r="S150" i="25"/>
  <c r="R150" i="25"/>
  <c r="Q150" i="25"/>
  <c r="P150" i="25"/>
  <c r="O150" i="25"/>
  <c r="N150" i="25"/>
  <c r="M150" i="25"/>
  <c r="L150" i="25"/>
  <c r="K150" i="25"/>
  <c r="J150" i="25"/>
  <c r="I150" i="25"/>
  <c r="H150" i="25"/>
  <c r="G150" i="25"/>
  <c r="F150" i="25"/>
  <c r="E150" i="25"/>
  <c r="D150" i="25"/>
  <c r="C150" i="25"/>
  <c r="B150" i="25"/>
  <c r="AC149" i="25"/>
  <c r="AB149" i="25"/>
  <c r="AA149" i="25"/>
  <c r="Z149" i="25"/>
  <c r="Y149" i="25"/>
  <c r="V149" i="25"/>
  <c r="U149" i="25"/>
  <c r="T149" i="25"/>
  <c r="S149" i="25"/>
  <c r="R149" i="25"/>
  <c r="Q149" i="25"/>
  <c r="P149" i="25"/>
  <c r="O149" i="25"/>
  <c r="N149" i="25"/>
  <c r="M149" i="25"/>
  <c r="L149" i="25"/>
  <c r="K149" i="25"/>
  <c r="J149" i="25"/>
  <c r="I149" i="25"/>
  <c r="H149" i="25"/>
  <c r="G149" i="25"/>
  <c r="F149" i="25"/>
  <c r="E149" i="25"/>
  <c r="D149" i="25"/>
  <c r="C149" i="25"/>
  <c r="W149" i="25" s="1"/>
  <c r="B149" i="25"/>
  <c r="AC148" i="25"/>
  <c r="AB148" i="25"/>
  <c r="AA148" i="25"/>
  <c r="Z148" i="25"/>
  <c r="Y148" i="25"/>
  <c r="V148" i="25"/>
  <c r="U148" i="25"/>
  <c r="T148" i="25"/>
  <c r="S148" i="25"/>
  <c r="R148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E148" i="25"/>
  <c r="D148" i="25"/>
  <c r="C148" i="25"/>
  <c r="B148" i="25"/>
  <c r="AC147" i="25"/>
  <c r="AB147" i="25"/>
  <c r="AA147" i="25"/>
  <c r="Z147" i="25"/>
  <c r="Y147" i="25"/>
  <c r="V147" i="25"/>
  <c r="U147" i="25"/>
  <c r="T147" i="25"/>
  <c r="S147" i="25"/>
  <c r="R147" i="25"/>
  <c r="Q147" i="25"/>
  <c r="P147" i="25"/>
  <c r="O147" i="25"/>
  <c r="N147" i="25"/>
  <c r="M147" i="25"/>
  <c r="L147" i="25"/>
  <c r="K147" i="25"/>
  <c r="J147" i="25"/>
  <c r="I147" i="25"/>
  <c r="H147" i="25"/>
  <c r="G147" i="25"/>
  <c r="F147" i="25"/>
  <c r="E147" i="25"/>
  <c r="D147" i="25"/>
  <c r="C147" i="25"/>
  <c r="W147" i="25" s="1"/>
  <c r="B147" i="25"/>
  <c r="AC146" i="25"/>
  <c r="AB146" i="25"/>
  <c r="AA146" i="25"/>
  <c r="Z146" i="25"/>
  <c r="Y146" i="25"/>
  <c r="V146" i="25"/>
  <c r="U146" i="25"/>
  <c r="T146" i="25"/>
  <c r="S146" i="25"/>
  <c r="R146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E146" i="25"/>
  <c r="D146" i="25"/>
  <c r="C146" i="25"/>
  <c r="B146" i="25"/>
  <c r="AC145" i="25"/>
  <c r="AB145" i="25"/>
  <c r="AA145" i="25"/>
  <c r="Z145" i="25"/>
  <c r="Y145" i="25"/>
  <c r="V145" i="25"/>
  <c r="U145" i="25"/>
  <c r="T145" i="25"/>
  <c r="S145" i="25"/>
  <c r="R145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E145" i="25"/>
  <c r="D145" i="25"/>
  <c r="C145" i="25"/>
  <c r="W145" i="25" s="1"/>
  <c r="B145" i="25"/>
  <c r="AC144" i="25"/>
  <c r="AB144" i="25"/>
  <c r="AA144" i="25"/>
  <c r="Z144" i="25"/>
  <c r="Y144" i="25"/>
  <c r="V144" i="25"/>
  <c r="U144" i="25"/>
  <c r="T144" i="25"/>
  <c r="S144" i="25"/>
  <c r="R144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E144" i="25"/>
  <c r="D144" i="25"/>
  <c r="C144" i="25"/>
  <c r="B144" i="25"/>
  <c r="W144" i="25" s="1"/>
  <c r="AC143" i="25"/>
  <c r="AB143" i="25"/>
  <c r="AA143" i="25"/>
  <c r="Z143" i="25"/>
  <c r="Y143" i="25"/>
  <c r="V143" i="25"/>
  <c r="U143" i="25"/>
  <c r="T143" i="25"/>
  <c r="S143" i="25"/>
  <c r="R143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E143" i="25"/>
  <c r="D143" i="25"/>
  <c r="C143" i="25"/>
  <c r="W143" i="25" s="1"/>
  <c r="B143" i="25"/>
  <c r="AC142" i="25"/>
  <c r="AB142" i="25"/>
  <c r="AA142" i="25"/>
  <c r="Z142" i="25"/>
  <c r="Y142" i="25"/>
  <c r="V142" i="25"/>
  <c r="U142" i="25"/>
  <c r="T142" i="25"/>
  <c r="S142" i="25"/>
  <c r="R142" i="25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E142" i="25"/>
  <c r="D142" i="25"/>
  <c r="C142" i="25"/>
  <c r="B142" i="25"/>
  <c r="AC141" i="25"/>
  <c r="AB141" i="25"/>
  <c r="AA141" i="25"/>
  <c r="Z141" i="25"/>
  <c r="Y141" i="25"/>
  <c r="V141" i="25"/>
  <c r="U141" i="25"/>
  <c r="T141" i="25"/>
  <c r="S141" i="25"/>
  <c r="R141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E141" i="25"/>
  <c r="D141" i="25"/>
  <c r="C141" i="25"/>
  <c r="W141" i="25" s="1"/>
  <c r="B141" i="25"/>
  <c r="AC140" i="25"/>
  <c r="AB140" i="25"/>
  <c r="AA140" i="25"/>
  <c r="Z140" i="25"/>
  <c r="Y140" i="25"/>
  <c r="V140" i="25"/>
  <c r="U140" i="25"/>
  <c r="T140" i="25"/>
  <c r="S140" i="25"/>
  <c r="R140" i="25"/>
  <c r="Q140" i="25"/>
  <c r="P140" i="25"/>
  <c r="O140" i="25"/>
  <c r="N140" i="25"/>
  <c r="M140" i="25"/>
  <c r="L140" i="25"/>
  <c r="K140" i="25"/>
  <c r="J140" i="25"/>
  <c r="I140" i="25"/>
  <c r="H140" i="25"/>
  <c r="G140" i="25"/>
  <c r="F140" i="25"/>
  <c r="E140" i="25"/>
  <c r="D140" i="25"/>
  <c r="C140" i="25"/>
  <c r="B140" i="25"/>
  <c r="AC139" i="25"/>
  <c r="AB139" i="25"/>
  <c r="AA139" i="25"/>
  <c r="Z139" i="25"/>
  <c r="Y139" i="25"/>
  <c r="V139" i="25"/>
  <c r="U139" i="25"/>
  <c r="T139" i="25"/>
  <c r="S139" i="25"/>
  <c r="R139" i="25"/>
  <c r="Q139" i="25"/>
  <c r="P139" i="25"/>
  <c r="O139" i="25"/>
  <c r="N139" i="25"/>
  <c r="M139" i="25"/>
  <c r="L139" i="25"/>
  <c r="K139" i="25"/>
  <c r="J139" i="25"/>
  <c r="I139" i="25"/>
  <c r="H139" i="25"/>
  <c r="G139" i="25"/>
  <c r="F139" i="25"/>
  <c r="E139" i="25"/>
  <c r="D139" i="25"/>
  <c r="C139" i="25"/>
  <c r="W139" i="25" s="1"/>
  <c r="B139" i="25"/>
  <c r="AC138" i="25"/>
  <c r="AB138" i="25"/>
  <c r="AA138" i="25"/>
  <c r="Z138" i="25"/>
  <c r="Y138" i="25"/>
  <c r="V138" i="25"/>
  <c r="U138" i="25"/>
  <c r="T138" i="25"/>
  <c r="S138" i="25"/>
  <c r="R138" i="25"/>
  <c r="Q138" i="25"/>
  <c r="P138" i="25"/>
  <c r="O138" i="25"/>
  <c r="N138" i="25"/>
  <c r="M138" i="25"/>
  <c r="L138" i="25"/>
  <c r="K138" i="25"/>
  <c r="J138" i="25"/>
  <c r="I138" i="25"/>
  <c r="H138" i="25"/>
  <c r="G138" i="25"/>
  <c r="F138" i="25"/>
  <c r="E138" i="25"/>
  <c r="D138" i="25"/>
  <c r="C138" i="25"/>
  <c r="B138" i="25"/>
  <c r="W138" i="25" s="1"/>
  <c r="AC137" i="25"/>
  <c r="AB137" i="25"/>
  <c r="AA137" i="25"/>
  <c r="Z137" i="25"/>
  <c r="Y137" i="25"/>
  <c r="V137" i="25"/>
  <c r="U137" i="25"/>
  <c r="T137" i="25"/>
  <c r="S137" i="25"/>
  <c r="R137" i="25"/>
  <c r="Q137" i="25"/>
  <c r="P137" i="25"/>
  <c r="O137" i="25"/>
  <c r="N137" i="25"/>
  <c r="M137" i="25"/>
  <c r="L137" i="25"/>
  <c r="K137" i="25"/>
  <c r="J137" i="25"/>
  <c r="I137" i="25"/>
  <c r="H137" i="25"/>
  <c r="G137" i="25"/>
  <c r="F137" i="25"/>
  <c r="E137" i="25"/>
  <c r="D137" i="25"/>
  <c r="C137" i="25"/>
  <c r="W137" i="25" s="1"/>
  <c r="B137" i="25"/>
  <c r="AC136" i="25"/>
  <c r="AB136" i="25"/>
  <c r="AA136" i="25"/>
  <c r="Z136" i="25"/>
  <c r="Y136" i="25"/>
  <c r="V136" i="25"/>
  <c r="U136" i="25"/>
  <c r="T136" i="25"/>
  <c r="S136" i="25"/>
  <c r="R136" i="25"/>
  <c r="Q136" i="25"/>
  <c r="P136" i="25"/>
  <c r="O136" i="25"/>
  <c r="N136" i="25"/>
  <c r="M136" i="25"/>
  <c r="L136" i="25"/>
  <c r="K136" i="25"/>
  <c r="J136" i="25"/>
  <c r="I136" i="25"/>
  <c r="H136" i="25"/>
  <c r="G136" i="25"/>
  <c r="F136" i="25"/>
  <c r="E136" i="25"/>
  <c r="D136" i="25"/>
  <c r="C136" i="25"/>
  <c r="B136" i="25"/>
  <c r="W136" i="25" s="1"/>
  <c r="AC135" i="25"/>
  <c r="AB135" i="25"/>
  <c r="AA135" i="25"/>
  <c r="Z135" i="25"/>
  <c r="Y135" i="25"/>
  <c r="V135" i="25"/>
  <c r="U135" i="25"/>
  <c r="T135" i="25"/>
  <c r="S135" i="25"/>
  <c r="R135" i="25"/>
  <c r="Q135" i="25"/>
  <c r="P135" i="25"/>
  <c r="O135" i="25"/>
  <c r="N135" i="25"/>
  <c r="M135" i="25"/>
  <c r="L135" i="25"/>
  <c r="K135" i="25"/>
  <c r="J135" i="25"/>
  <c r="I135" i="25"/>
  <c r="H135" i="25"/>
  <c r="G135" i="25"/>
  <c r="F135" i="25"/>
  <c r="E135" i="25"/>
  <c r="D135" i="25"/>
  <c r="C135" i="25"/>
  <c r="W135" i="25" s="1"/>
  <c r="B135" i="25"/>
  <c r="AC134" i="25"/>
  <c r="AB134" i="25"/>
  <c r="AA134" i="25"/>
  <c r="Z134" i="25"/>
  <c r="Y134" i="25"/>
  <c r="V134" i="25"/>
  <c r="U134" i="25"/>
  <c r="T134" i="25"/>
  <c r="S134" i="25"/>
  <c r="R134" i="25"/>
  <c r="Q134" i="25"/>
  <c r="P134" i="25"/>
  <c r="O134" i="25"/>
  <c r="N134" i="25"/>
  <c r="M134" i="25"/>
  <c r="L134" i="25"/>
  <c r="K134" i="25"/>
  <c r="J134" i="25"/>
  <c r="I134" i="25"/>
  <c r="H134" i="25"/>
  <c r="G134" i="25"/>
  <c r="F134" i="25"/>
  <c r="E134" i="25"/>
  <c r="D134" i="25"/>
  <c r="C134" i="25"/>
  <c r="B134" i="25"/>
  <c r="W134" i="25" s="1"/>
  <c r="AC133" i="25"/>
  <c r="AB133" i="25"/>
  <c r="AA133" i="25"/>
  <c r="Z133" i="25"/>
  <c r="Y133" i="25"/>
  <c r="V133" i="25"/>
  <c r="U133" i="25"/>
  <c r="T133" i="25"/>
  <c r="S133" i="25"/>
  <c r="R133" i="25"/>
  <c r="Q133" i="25"/>
  <c r="P133" i="25"/>
  <c r="O133" i="25"/>
  <c r="N133" i="25"/>
  <c r="M133" i="25"/>
  <c r="L133" i="25"/>
  <c r="K133" i="25"/>
  <c r="J133" i="25"/>
  <c r="I133" i="25"/>
  <c r="H133" i="25"/>
  <c r="G133" i="25"/>
  <c r="F133" i="25"/>
  <c r="E133" i="25"/>
  <c r="D133" i="25"/>
  <c r="C133" i="25"/>
  <c r="W133" i="25" s="1"/>
  <c r="B133" i="25"/>
  <c r="AC132" i="25"/>
  <c r="AB132" i="25"/>
  <c r="AA132" i="25"/>
  <c r="Z132" i="25"/>
  <c r="Y132" i="25"/>
  <c r="V132" i="25"/>
  <c r="U132" i="25"/>
  <c r="T132" i="25"/>
  <c r="S132" i="25"/>
  <c r="R132" i="25"/>
  <c r="Q132" i="25"/>
  <c r="P132" i="25"/>
  <c r="O132" i="25"/>
  <c r="N132" i="25"/>
  <c r="M132" i="25"/>
  <c r="L132" i="25"/>
  <c r="K132" i="25"/>
  <c r="J132" i="25"/>
  <c r="I132" i="25"/>
  <c r="H132" i="25"/>
  <c r="G132" i="25"/>
  <c r="F132" i="25"/>
  <c r="E132" i="25"/>
  <c r="D132" i="25"/>
  <c r="C132" i="25"/>
  <c r="B132" i="25"/>
  <c r="AC131" i="25"/>
  <c r="AB131" i="25"/>
  <c r="AA131" i="25"/>
  <c r="Z131" i="25"/>
  <c r="Y131" i="25"/>
  <c r="V131" i="25"/>
  <c r="U131" i="25"/>
  <c r="T131" i="25"/>
  <c r="S131" i="25"/>
  <c r="R131" i="25"/>
  <c r="Q131" i="25"/>
  <c r="P131" i="25"/>
  <c r="O131" i="25"/>
  <c r="N131" i="25"/>
  <c r="M131" i="25"/>
  <c r="L131" i="25"/>
  <c r="K131" i="25"/>
  <c r="J131" i="25"/>
  <c r="I131" i="25"/>
  <c r="H131" i="25"/>
  <c r="G131" i="25"/>
  <c r="F131" i="25"/>
  <c r="E131" i="25"/>
  <c r="D131" i="25"/>
  <c r="C131" i="25"/>
  <c r="W131" i="25" s="1"/>
  <c r="B131" i="25"/>
  <c r="AC130" i="25"/>
  <c r="AB130" i="25"/>
  <c r="AA130" i="25"/>
  <c r="Z130" i="25"/>
  <c r="Y130" i="25"/>
  <c r="V130" i="25"/>
  <c r="U130" i="25"/>
  <c r="T130" i="25"/>
  <c r="S130" i="25"/>
  <c r="R130" i="25"/>
  <c r="Q130" i="25"/>
  <c r="P130" i="25"/>
  <c r="O130" i="25"/>
  <c r="N130" i="25"/>
  <c r="M130" i="25"/>
  <c r="L130" i="25"/>
  <c r="K130" i="25"/>
  <c r="J130" i="25"/>
  <c r="I130" i="25"/>
  <c r="H130" i="25"/>
  <c r="G130" i="25"/>
  <c r="F130" i="25"/>
  <c r="E130" i="25"/>
  <c r="D130" i="25"/>
  <c r="C130" i="25"/>
  <c r="B130" i="25"/>
  <c r="AC129" i="25"/>
  <c r="AB129" i="25"/>
  <c r="AA129" i="25"/>
  <c r="Z129" i="25"/>
  <c r="Y129" i="25"/>
  <c r="V129" i="25"/>
  <c r="U129" i="25"/>
  <c r="T129" i="25"/>
  <c r="S129" i="25"/>
  <c r="R129" i="25"/>
  <c r="Q129" i="25"/>
  <c r="P129" i="25"/>
  <c r="O129" i="25"/>
  <c r="N129" i="25"/>
  <c r="M129" i="25"/>
  <c r="L129" i="25"/>
  <c r="K129" i="25"/>
  <c r="J129" i="25"/>
  <c r="I129" i="25"/>
  <c r="H129" i="25"/>
  <c r="G129" i="25"/>
  <c r="F129" i="25"/>
  <c r="E129" i="25"/>
  <c r="D129" i="25"/>
  <c r="C129" i="25"/>
  <c r="W129" i="25" s="1"/>
  <c r="B129" i="25"/>
  <c r="AC128" i="25"/>
  <c r="AB128" i="25"/>
  <c r="AA128" i="25"/>
  <c r="Z128" i="25"/>
  <c r="Y128" i="25"/>
  <c r="V128" i="25"/>
  <c r="U128" i="25"/>
  <c r="T128" i="25"/>
  <c r="S128" i="25"/>
  <c r="R128" i="25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E128" i="25"/>
  <c r="D128" i="25"/>
  <c r="C128" i="25"/>
  <c r="B128" i="25"/>
  <c r="W128" i="25" s="1"/>
  <c r="AC127" i="25"/>
  <c r="AB127" i="25"/>
  <c r="AA127" i="25"/>
  <c r="Z127" i="25"/>
  <c r="Y127" i="25"/>
  <c r="V127" i="25"/>
  <c r="U127" i="25"/>
  <c r="T127" i="25"/>
  <c r="S127" i="25"/>
  <c r="R127" i="25"/>
  <c r="Q127" i="25"/>
  <c r="P127" i="25"/>
  <c r="O127" i="25"/>
  <c r="N127" i="25"/>
  <c r="M127" i="25"/>
  <c r="L127" i="25"/>
  <c r="K127" i="25"/>
  <c r="J127" i="25"/>
  <c r="I127" i="25"/>
  <c r="H127" i="25"/>
  <c r="G127" i="25"/>
  <c r="F127" i="25"/>
  <c r="E127" i="25"/>
  <c r="D127" i="25"/>
  <c r="C127" i="25"/>
  <c r="W127" i="25" s="1"/>
  <c r="B127" i="25"/>
  <c r="AC126" i="25"/>
  <c r="AB126" i="25"/>
  <c r="AA126" i="25"/>
  <c r="Z126" i="25"/>
  <c r="Y126" i="25"/>
  <c r="V126" i="25"/>
  <c r="U126" i="25"/>
  <c r="T126" i="25"/>
  <c r="S126" i="25"/>
  <c r="R126" i="25"/>
  <c r="Q126" i="25"/>
  <c r="P126" i="25"/>
  <c r="O126" i="25"/>
  <c r="N126" i="25"/>
  <c r="M126" i="25"/>
  <c r="L126" i="25"/>
  <c r="K126" i="25"/>
  <c r="J126" i="25"/>
  <c r="I126" i="25"/>
  <c r="H126" i="25"/>
  <c r="G126" i="25"/>
  <c r="F126" i="25"/>
  <c r="E126" i="25"/>
  <c r="D126" i="25"/>
  <c r="C126" i="25"/>
  <c r="B126" i="25"/>
  <c r="W126" i="25" s="1"/>
  <c r="AC125" i="25"/>
  <c r="AB125" i="25"/>
  <c r="AA125" i="25"/>
  <c r="Z125" i="25"/>
  <c r="Y125" i="25"/>
  <c r="V125" i="25"/>
  <c r="U125" i="25"/>
  <c r="T125" i="25"/>
  <c r="S125" i="25"/>
  <c r="R125" i="25"/>
  <c r="Q125" i="25"/>
  <c r="P125" i="25"/>
  <c r="O125" i="25"/>
  <c r="N125" i="25"/>
  <c r="M125" i="25"/>
  <c r="L125" i="25"/>
  <c r="K125" i="25"/>
  <c r="J125" i="25"/>
  <c r="I125" i="25"/>
  <c r="H125" i="25"/>
  <c r="G125" i="25"/>
  <c r="F125" i="25"/>
  <c r="E125" i="25"/>
  <c r="D125" i="25"/>
  <c r="C125" i="25"/>
  <c r="W125" i="25" s="1"/>
  <c r="B125" i="25"/>
  <c r="AC124" i="25"/>
  <c r="AB124" i="25"/>
  <c r="AA124" i="25"/>
  <c r="Z124" i="25"/>
  <c r="Y124" i="25"/>
  <c r="V124" i="25"/>
  <c r="U124" i="25"/>
  <c r="T124" i="25"/>
  <c r="S124" i="25"/>
  <c r="R124" i="25"/>
  <c r="Q124" i="25"/>
  <c r="P124" i="25"/>
  <c r="O124" i="25"/>
  <c r="N124" i="25"/>
  <c r="M124" i="25"/>
  <c r="L124" i="25"/>
  <c r="K124" i="25"/>
  <c r="J124" i="25"/>
  <c r="I124" i="25"/>
  <c r="H124" i="25"/>
  <c r="G124" i="25"/>
  <c r="F124" i="25"/>
  <c r="E124" i="25"/>
  <c r="D124" i="25"/>
  <c r="C124" i="25"/>
  <c r="B124" i="25"/>
  <c r="AC123" i="25"/>
  <c r="AB123" i="25"/>
  <c r="AA123" i="25"/>
  <c r="Z123" i="25"/>
  <c r="Y123" i="25"/>
  <c r="V123" i="25"/>
  <c r="U123" i="25"/>
  <c r="T123" i="25"/>
  <c r="S123" i="25"/>
  <c r="R123" i="25"/>
  <c r="Q123" i="25"/>
  <c r="P123" i="25"/>
  <c r="O123" i="25"/>
  <c r="N123" i="25"/>
  <c r="M123" i="25"/>
  <c r="L123" i="25"/>
  <c r="K123" i="25"/>
  <c r="J123" i="25"/>
  <c r="I123" i="25"/>
  <c r="H123" i="25"/>
  <c r="G123" i="25"/>
  <c r="F123" i="25"/>
  <c r="E123" i="25"/>
  <c r="D123" i="25"/>
  <c r="C123" i="25"/>
  <c r="W123" i="25" s="1"/>
  <c r="B123" i="25"/>
  <c r="AC122" i="25"/>
  <c r="AB122" i="25"/>
  <c r="AA122" i="25"/>
  <c r="Z122" i="25"/>
  <c r="Y122" i="25"/>
  <c r="V122" i="25"/>
  <c r="U122" i="25"/>
  <c r="T122" i="25"/>
  <c r="S122" i="25"/>
  <c r="R122" i="25"/>
  <c r="Q122" i="25"/>
  <c r="P122" i="25"/>
  <c r="O122" i="25"/>
  <c r="N122" i="25"/>
  <c r="M122" i="25"/>
  <c r="L122" i="25"/>
  <c r="K122" i="25"/>
  <c r="J122" i="25"/>
  <c r="I122" i="25"/>
  <c r="H122" i="25"/>
  <c r="G122" i="25"/>
  <c r="F122" i="25"/>
  <c r="E122" i="25"/>
  <c r="D122" i="25"/>
  <c r="C122" i="25"/>
  <c r="B122" i="25"/>
  <c r="W122" i="25" s="1"/>
  <c r="AC121" i="25"/>
  <c r="AB121" i="25"/>
  <c r="AA121" i="25"/>
  <c r="Z121" i="25"/>
  <c r="Y121" i="25"/>
  <c r="V121" i="25"/>
  <c r="U121" i="25"/>
  <c r="T121" i="25"/>
  <c r="S121" i="25"/>
  <c r="R121" i="25"/>
  <c r="Q121" i="25"/>
  <c r="P121" i="25"/>
  <c r="O121" i="25"/>
  <c r="N121" i="25"/>
  <c r="M121" i="25"/>
  <c r="L121" i="25"/>
  <c r="K121" i="25"/>
  <c r="J121" i="25"/>
  <c r="I121" i="25"/>
  <c r="H121" i="25"/>
  <c r="G121" i="25"/>
  <c r="F121" i="25"/>
  <c r="E121" i="25"/>
  <c r="D121" i="25"/>
  <c r="C121" i="25"/>
  <c r="W121" i="25" s="1"/>
  <c r="B121" i="25"/>
  <c r="AC120" i="25"/>
  <c r="AB120" i="25"/>
  <c r="AA120" i="25"/>
  <c r="Z120" i="25"/>
  <c r="Y120" i="25"/>
  <c r="V120" i="25"/>
  <c r="U120" i="25"/>
  <c r="T120" i="25"/>
  <c r="S120" i="25"/>
  <c r="R120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C120" i="25"/>
  <c r="B120" i="25"/>
  <c r="W120" i="25" s="1"/>
  <c r="AC119" i="25"/>
  <c r="AB119" i="25"/>
  <c r="AA119" i="25"/>
  <c r="Z119" i="25"/>
  <c r="Y119" i="25"/>
  <c r="V119" i="25"/>
  <c r="U119" i="25"/>
  <c r="T119" i="25"/>
  <c r="S119" i="25"/>
  <c r="R119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C119" i="25"/>
  <c r="W119" i="25" s="1"/>
  <c r="B119" i="25"/>
  <c r="AC118" i="25"/>
  <c r="AB118" i="25"/>
  <c r="AA118" i="25"/>
  <c r="Z118" i="25"/>
  <c r="Y118" i="25"/>
  <c r="V118" i="25"/>
  <c r="U118" i="25"/>
  <c r="T118" i="25"/>
  <c r="S118" i="25"/>
  <c r="R118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D118" i="25"/>
  <c r="C118" i="25"/>
  <c r="B118" i="25"/>
  <c r="AC117" i="25"/>
  <c r="AB117" i="25"/>
  <c r="AA117" i="25"/>
  <c r="Z117" i="25"/>
  <c r="Y117" i="25"/>
  <c r="V117" i="25"/>
  <c r="U117" i="25"/>
  <c r="T117" i="25"/>
  <c r="S117" i="25"/>
  <c r="R117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E117" i="25"/>
  <c r="D117" i="25"/>
  <c r="C117" i="25"/>
  <c r="W117" i="25" s="1"/>
  <c r="B117" i="25"/>
  <c r="AC116" i="25"/>
  <c r="AB116" i="25"/>
  <c r="AA116" i="25"/>
  <c r="Z116" i="25"/>
  <c r="Y116" i="25"/>
  <c r="V116" i="25"/>
  <c r="U116" i="25"/>
  <c r="T116" i="25"/>
  <c r="S116" i="25"/>
  <c r="R116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E116" i="25"/>
  <c r="D116" i="25"/>
  <c r="C116" i="25"/>
  <c r="B116" i="25"/>
  <c r="AC115" i="25"/>
  <c r="AB115" i="25"/>
  <c r="AA115" i="25"/>
  <c r="Z115" i="25"/>
  <c r="Y115" i="25"/>
  <c r="V115" i="25"/>
  <c r="U115" i="25"/>
  <c r="T115" i="25"/>
  <c r="S115" i="25"/>
  <c r="R115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D115" i="25"/>
  <c r="C115" i="25"/>
  <c r="W115" i="25" s="1"/>
  <c r="B115" i="25"/>
  <c r="AC114" i="25"/>
  <c r="AB114" i="25"/>
  <c r="AA114" i="25"/>
  <c r="Z114" i="25"/>
  <c r="Y114" i="25"/>
  <c r="V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C114" i="25"/>
  <c r="B114" i="25"/>
  <c r="AC113" i="25"/>
  <c r="AB113" i="25"/>
  <c r="AA113" i="25"/>
  <c r="Z113" i="25"/>
  <c r="Y113" i="25"/>
  <c r="V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C113" i="25"/>
  <c r="W113" i="25" s="1"/>
  <c r="B113" i="25"/>
  <c r="AC112" i="25"/>
  <c r="AB112" i="25"/>
  <c r="AA112" i="25"/>
  <c r="Z112" i="25"/>
  <c r="Y112" i="25"/>
  <c r="V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C112" i="25"/>
  <c r="B112" i="25"/>
  <c r="W112" i="25" s="1"/>
  <c r="AC111" i="25"/>
  <c r="AB111" i="25"/>
  <c r="AA111" i="25"/>
  <c r="Z111" i="25"/>
  <c r="Y111" i="25"/>
  <c r="V111" i="25"/>
  <c r="U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C111" i="25"/>
  <c r="W111" i="25" s="1"/>
  <c r="B111" i="25"/>
  <c r="AC110" i="25"/>
  <c r="AB110" i="25"/>
  <c r="AA110" i="25"/>
  <c r="Z110" i="25"/>
  <c r="Y110" i="25"/>
  <c r="V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C110" i="25"/>
  <c r="B110" i="25"/>
  <c r="AC109" i="25"/>
  <c r="AB109" i="25"/>
  <c r="AA109" i="25"/>
  <c r="Z109" i="25"/>
  <c r="Y109" i="25"/>
  <c r="V109" i="25"/>
  <c r="U109" i="25"/>
  <c r="T109" i="25"/>
  <c r="S109" i="25"/>
  <c r="R109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C109" i="25"/>
  <c r="W109" i="25" s="1"/>
  <c r="B109" i="25"/>
  <c r="AC108" i="25"/>
  <c r="AB108" i="25"/>
  <c r="AA108" i="25"/>
  <c r="Z108" i="25"/>
  <c r="Y108" i="25"/>
  <c r="V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C108" i="25"/>
  <c r="B108" i="25"/>
  <c r="AC107" i="25"/>
  <c r="AB107" i="25"/>
  <c r="AA107" i="25"/>
  <c r="Z107" i="25"/>
  <c r="Y107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C107" i="25"/>
  <c r="W107" i="25" s="1"/>
  <c r="B107" i="25"/>
  <c r="AC106" i="25"/>
  <c r="AB106" i="25"/>
  <c r="AA106" i="25"/>
  <c r="Z106" i="25"/>
  <c r="Y106" i="25"/>
  <c r="V106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C106" i="25"/>
  <c r="B106" i="25"/>
  <c r="W106" i="25" s="1"/>
  <c r="AC105" i="25"/>
  <c r="AB105" i="25"/>
  <c r="AA105" i="25"/>
  <c r="Z105" i="25"/>
  <c r="Y105" i="25"/>
  <c r="V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C105" i="25"/>
  <c r="W105" i="25" s="1"/>
  <c r="B105" i="25"/>
  <c r="AC104" i="25"/>
  <c r="AB104" i="25"/>
  <c r="AA104" i="25"/>
  <c r="Z104" i="25"/>
  <c r="Y104" i="25"/>
  <c r="V104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C104" i="25"/>
  <c r="B104" i="25"/>
  <c r="W104" i="25" s="1"/>
  <c r="AC103" i="25"/>
  <c r="AB103" i="25"/>
  <c r="AA103" i="25"/>
  <c r="Z103" i="25"/>
  <c r="Y103" i="25"/>
  <c r="V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C103" i="25"/>
  <c r="W103" i="25" s="1"/>
  <c r="B103" i="25"/>
  <c r="AC102" i="25"/>
  <c r="AB102" i="25"/>
  <c r="AA102" i="25"/>
  <c r="Z102" i="25"/>
  <c r="Y102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C102" i="25"/>
  <c r="B102" i="25"/>
  <c r="W102" i="25" s="1"/>
  <c r="AC101" i="25"/>
  <c r="AB101" i="25"/>
  <c r="AA101" i="25"/>
  <c r="Z101" i="25"/>
  <c r="Y101" i="25"/>
  <c r="V101" i="25"/>
  <c r="U101" i="25"/>
  <c r="T101" i="25"/>
  <c r="S101" i="25"/>
  <c r="R101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C101" i="25"/>
  <c r="W101" i="25" s="1"/>
  <c r="B101" i="25"/>
  <c r="AC100" i="25"/>
  <c r="AB100" i="25"/>
  <c r="AA100" i="25"/>
  <c r="Z100" i="25"/>
  <c r="Y100" i="25"/>
  <c r="V100" i="25"/>
  <c r="U100" i="25"/>
  <c r="T100" i="25"/>
  <c r="S100" i="25"/>
  <c r="R100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C100" i="25"/>
  <c r="B100" i="25"/>
  <c r="AC99" i="25"/>
  <c r="AB99" i="25"/>
  <c r="AA99" i="25"/>
  <c r="Z99" i="25"/>
  <c r="Y99" i="25"/>
  <c r="V99" i="25"/>
  <c r="U99" i="25"/>
  <c r="T99" i="25"/>
  <c r="S99" i="25"/>
  <c r="R99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C99" i="25"/>
  <c r="W99" i="25" s="1"/>
  <c r="B99" i="25"/>
  <c r="AC98" i="25"/>
  <c r="AB98" i="25"/>
  <c r="AA98" i="25"/>
  <c r="Z98" i="25"/>
  <c r="Y98" i="25"/>
  <c r="V98" i="25"/>
  <c r="U98" i="25"/>
  <c r="T98" i="25"/>
  <c r="S98" i="25"/>
  <c r="R98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C98" i="25"/>
  <c r="B98" i="25"/>
  <c r="AC97" i="25"/>
  <c r="AB97" i="25"/>
  <c r="AA97" i="25"/>
  <c r="Z97" i="25"/>
  <c r="Y97" i="25"/>
  <c r="V97" i="25"/>
  <c r="U97" i="25"/>
  <c r="T97" i="25"/>
  <c r="S97" i="25"/>
  <c r="R97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E97" i="25"/>
  <c r="D97" i="25"/>
  <c r="C97" i="25"/>
  <c r="W97" i="25" s="1"/>
  <c r="B97" i="25"/>
  <c r="AC96" i="25"/>
  <c r="AB96" i="25"/>
  <c r="AA96" i="25"/>
  <c r="Z96" i="25"/>
  <c r="Y96" i="25"/>
  <c r="V96" i="25"/>
  <c r="U96" i="25"/>
  <c r="T96" i="25"/>
  <c r="S96" i="25"/>
  <c r="R96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C96" i="25"/>
  <c r="B96" i="25"/>
  <c r="W96" i="25" s="1"/>
  <c r="AC95" i="25"/>
  <c r="AB95" i="25"/>
  <c r="AA95" i="25"/>
  <c r="Z95" i="25"/>
  <c r="Y95" i="25"/>
  <c r="V95" i="25"/>
  <c r="U95" i="25"/>
  <c r="T95" i="25"/>
  <c r="S95" i="25"/>
  <c r="R95" i="25"/>
  <c r="Q95" i="25"/>
  <c r="P95" i="25"/>
  <c r="O95" i="25"/>
  <c r="N95" i="25"/>
  <c r="M95" i="25"/>
  <c r="L95" i="25"/>
  <c r="K95" i="25"/>
  <c r="J95" i="25"/>
  <c r="I95" i="25"/>
  <c r="H95" i="25"/>
  <c r="G95" i="25"/>
  <c r="F95" i="25"/>
  <c r="E95" i="25"/>
  <c r="D95" i="25"/>
  <c r="C95" i="25"/>
  <c r="W95" i="25" s="1"/>
  <c r="B95" i="25"/>
  <c r="AC94" i="25"/>
  <c r="AB94" i="25"/>
  <c r="AA94" i="25"/>
  <c r="Z94" i="25"/>
  <c r="Y94" i="25"/>
  <c r="V94" i="25"/>
  <c r="U94" i="25"/>
  <c r="T94" i="25"/>
  <c r="S94" i="25"/>
  <c r="R94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C94" i="25"/>
  <c r="B94" i="25"/>
  <c r="W94" i="25" s="1"/>
  <c r="AC93" i="25"/>
  <c r="AB93" i="25"/>
  <c r="AA93" i="25"/>
  <c r="Z93" i="25"/>
  <c r="Y93" i="25"/>
  <c r="V93" i="25"/>
  <c r="U93" i="25"/>
  <c r="T93" i="25"/>
  <c r="S93" i="25"/>
  <c r="R93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E93" i="25"/>
  <c r="D93" i="25"/>
  <c r="C93" i="25"/>
  <c r="W93" i="25" s="1"/>
  <c r="B93" i="25"/>
  <c r="AC92" i="25"/>
  <c r="AB92" i="25"/>
  <c r="AA92" i="25"/>
  <c r="Z92" i="25"/>
  <c r="Y92" i="25"/>
  <c r="V92" i="25"/>
  <c r="U92" i="25"/>
  <c r="T92" i="25"/>
  <c r="S92" i="25"/>
  <c r="R92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E92" i="25"/>
  <c r="D92" i="25"/>
  <c r="C92" i="25"/>
  <c r="B92" i="25"/>
  <c r="AC91" i="25"/>
  <c r="AB91" i="25"/>
  <c r="AA91" i="25"/>
  <c r="Z91" i="25"/>
  <c r="Y91" i="25"/>
  <c r="V91" i="25"/>
  <c r="U91" i="25"/>
  <c r="T91" i="25"/>
  <c r="S91" i="25"/>
  <c r="R91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D91" i="25"/>
  <c r="C91" i="25"/>
  <c r="W91" i="25" s="1"/>
  <c r="B91" i="25"/>
  <c r="AC90" i="25"/>
  <c r="AB90" i="25"/>
  <c r="AA90" i="25"/>
  <c r="Z90" i="25"/>
  <c r="Y90" i="25"/>
  <c r="V90" i="25"/>
  <c r="U90" i="25"/>
  <c r="T90" i="25"/>
  <c r="S90" i="25"/>
  <c r="R90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E90" i="25"/>
  <c r="D90" i="25"/>
  <c r="C90" i="25"/>
  <c r="B90" i="25"/>
  <c r="W90" i="25" s="1"/>
  <c r="AC89" i="25"/>
  <c r="AB89" i="25"/>
  <c r="AA89" i="25"/>
  <c r="Z89" i="25"/>
  <c r="Y89" i="25"/>
  <c r="V89" i="25"/>
  <c r="U89" i="25"/>
  <c r="T89" i="25"/>
  <c r="S89" i="25"/>
  <c r="R89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E89" i="25"/>
  <c r="D89" i="25"/>
  <c r="C89" i="25"/>
  <c r="W89" i="25" s="1"/>
  <c r="B89" i="25"/>
  <c r="AC88" i="25"/>
  <c r="AB88" i="25"/>
  <c r="AA88" i="25"/>
  <c r="Z88" i="25"/>
  <c r="Y88" i="25"/>
  <c r="V88" i="25"/>
  <c r="U88" i="25"/>
  <c r="T88" i="25"/>
  <c r="S88" i="25"/>
  <c r="R88" i="25"/>
  <c r="Q88" i="25"/>
  <c r="P88" i="25"/>
  <c r="O88" i="25"/>
  <c r="N88" i="25"/>
  <c r="M88" i="25"/>
  <c r="L88" i="25"/>
  <c r="K88" i="25"/>
  <c r="J88" i="25"/>
  <c r="I88" i="25"/>
  <c r="H88" i="25"/>
  <c r="G88" i="25"/>
  <c r="F88" i="25"/>
  <c r="E88" i="25"/>
  <c r="D88" i="25"/>
  <c r="C88" i="25"/>
  <c r="B88" i="25"/>
  <c r="W88" i="25" s="1"/>
  <c r="AC87" i="25"/>
  <c r="AB87" i="25"/>
  <c r="AA87" i="25"/>
  <c r="Z87" i="25"/>
  <c r="Y87" i="25"/>
  <c r="V87" i="25"/>
  <c r="U87" i="25"/>
  <c r="T87" i="25"/>
  <c r="S87" i="25"/>
  <c r="R87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E87" i="25"/>
  <c r="D87" i="25"/>
  <c r="C87" i="25"/>
  <c r="W87" i="25" s="1"/>
  <c r="B87" i="25"/>
  <c r="AC86" i="25"/>
  <c r="AB86" i="25"/>
  <c r="AA86" i="25"/>
  <c r="Z86" i="25"/>
  <c r="Y86" i="25"/>
  <c r="V86" i="25"/>
  <c r="U86" i="25"/>
  <c r="T86" i="25"/>
  <c r="S86" i="25"/>
  <c r="R86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E86" i="25"/>
  <c r="D86" i="25"/>
  <c r="C86" i="25"/>
  <c r="B86" i="25"/>
  <c r="AC85" i="25"/>
  <c r="AB85" i="25"/>
  <c r="AA85" i="25"/>
  <c r="Z85" i="25"/>
  <c r="Y85" i="25"/>
  <c r="V85" i="25"/>
  <c r="U85" i="25"/>
  <c r="T85" i="25"/>
  <c r="S85" i="25"/>
  <c r="R85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W85" i="25" s="1"/>
  <c r="B85" i="25"/>
  <c r="AC84" i="25"/>
  <c r="AB84" i="25"/>
  <c r="AA84" i="25"/>
  <c r="Z84" i="25"/>
  <c r="Y84" i="25"/>
  <c r="V84" i="25"/>
  <c r="U84" i="25"/>
  <c r="T84" i="25"/>
  <c r="S84" i="25"/>
  <c r="R84" i="25"/>
  <c r="Q84" i="25"/>
  <c r="P84" i="25"/>
  <c r="O84" i="25"/>
  <c r="N84" i="25"/>
  <c r="M84" i="25"/>
  <c r="L84" i="25"/>
  <c r="K84" i="25"/>
  <c r="J84" i="25"/>
  <c r="I84" i="25"/>
  <c r="H84" i="25"/>
  <c r="G84" i="25"/>
  <c r="F84" i="25"/>
  <c r="E84" i="25"/>
  <c r="D84" i="25"/>
  <c r="C84" i="25"/>
  <c r="B84" i="25"/>
  <c r="AC83" i="25"/>
  <c r="AB83" i="25"/>
  <c r="AA83" i="25"/>
  <c r="Z83" i="25"/>
  <c r="Y83" i="25"/>
  <c r="V83" i="25"/>
  <c r="U83" i="25"/>
  <c r="T83" i="25"/>
  <c r="S83" i="25"/>
  <c r="R83" i="25"/>
  <c r="Q83" i="25"/>
  <c r="P83" i="25"/>
  <c r="O83" i="25"/>
  <c r="N83" i="25"/>
  <c r="M83" i="25"/>
  <c r="L83" i="25"/>
  <c r="K83" i="25"/>
  <c r="J83" i="25"/>
  <c r="I83" i="25"/>
  <c r="H83" i="25"/>
  <c r="G83" i="25"/>
  <c r="F83" i="25"/>
  <c r="E83" i="25"/>
  <c r="D83" i="25"/>
  <c r="C83" i="25"/>
  <c r="W83" i="25" s="1"/>
  <c r="B83" i="25"/>
  <c r="AC82" i="25"/>
  <c r="AB82" i="25"/>
  <c r="AA82" i="25"/>
  <c r="Z82" i="25"/>
  <c r="Y82" i="25"/>
  <c r="V8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C82" i="25"/>
  <c r="B82" i="25"/>
  <c r="AC81" i="25"/>
  <c r="AB81" i="25"/>
  <c r="AA81" i="25"/>
  <c r="Z81" i="25"/>
  <c r="Y81" i="25"/>
  <c r="V81" i="25"/>
  <c r="U81" i="25"/>
  <c r="T81" i="25"/>
  <c r="S81" i="25"/>
  <c r="R81" i="25"/>
  <c r="Q81" i="25"/>
  <c r="P81" i="25"/>
  <c r="O81" i="25"/>
  <c r="N81" i="25"/>
  <c r="M81" i="25"/>
  <c r="L81" i="25"/>
  <c r="K81" i="25"/>
  <c r="J81" i="25"/>
  <c r="I81" i="25"/>
  <c r="H81" i="25"/>
  <c r="G81" i="25"/>
  <c r="F81" i="25"/>
  <c r="E81" i="25"/>
  <c r="D81" i="25"/>
  <c r="C81" i="25"/>
  <c r="W81" i="25" s="1"/>
  <c r="B81" i="25"/>
  <c r="AC80" i="25"/>
  <c r="AB80" i="25"/>
  <c r="AA80" i="25"/>
  <c r="Z80" i="25"/>
  <c r="Y80" i="25"/>
  <c r="V80" i="25"/>
  <c r="U80" i="25"/>
  <c r="T80" i="25"/>
  <c r="S80" i="25"/>
  <c r="R80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E80" i="25"/>
  <c r="D80" i="25"/>
  <c r="C80" i="25"/>
  <c r="B80" i="25"/>
  <c r="W80" i="25" s="1"/>
  <c r="AC79" i="25"/>
  <c r="AB79" i="25"/>
  <c r="AA79" i="25"/>
  <c r="Z79" i="25"/>
  <c r="Y79" i="25"/>
  <c r="V79" i="25"/>
  <c r="U79" i="25"/>
  <c r="T79" i="25"/>
  <c r="S79" i="25"/>
  <c r="R79" i="25"/>
  <c r="Q79" i="25"/>
  <c r="P79" i="25"/>
  <c r="O79" i="25"/>
  <c r="N79" i="25"/>
  <c r="M79" i="25"/>
  <c r="L79" i="25"/>
  <c r="K79" i="25"/>
  <c r="J79" i="25"/>
  <c r="I79" i="25"/>
  <c r="H79" i="25"/>
  <c r="G79" i="25"/>
  <c r="F79" i="25"/>
  <c r="E79" i="25"/>
  <c r="D79" i="25"/>
  <c r="C79" i="25"/>
  <c r="W79" i="25" s="1"/>
  <c r="B79" i="25"/>
  <c r="AC78" i="25"/>
  <c r="AB78" i="25"/>
  <c r="AA78" i="25"/>
  <c r="Z78" i="25"/>
  <c r="Y78" i="25"/>
  <c r="V78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B78" i="25"/>
  <c r="AC77" i="25"/>
  <c r="AB77" i="25"/>
  <c r="AA77" i="25"/>
  <c r="Z77" i="25"/>
  <c r="Y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W77" i="25" s="1"/>
  <c r="B77" i="25"/>
  <c r="AC76" i="25"/>
  <c r="AB76" i="25"/>
  <c r="AA76" i="25"/>
  <c r="Z76" i="25"/>
  <c r="Y76" i="25"/>
  <c r="V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B76" i="25"/>
  <c r="AC75" i="25"/>
  <c r="AB75" i="25"/>
  <c r="AA75" i="25"/>
  <c r="Z75" i="25"/>
  <c r="Y75" i="25"/>
  <c r="V75" i="25"/>
  <c r="U75" i="25"/>
  <c r="T75" i="25"/>
  <c r="S75" i="25"/>
  <c r="R75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W75" i="25" s="1"/>
  <c r="B75" i="25"/>
  <c r="AC74" i="25"/>
  <c r="AB74" i="25"/>
  <c r="AA74" i="25"/>
  <c r="Z74" i="25"/>
  <c r="Y74" i="25"/>
  <c r="V74" i="25"/>
  <c r="U74" i="25"/>
  <c r="T74" i="25"/>
  <c r="S74" i="25"/>
  <c r="R74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E74" i="25"/>
  <c r="D74" i="25"/>
  <c r="C74" i="25"/>
  <c r="B74" i="25"/>
  <c r="W74" i="25" s="1"/>
  <c r="AC73" i="25"/>
  <c r="AB73" i="25"/>
  <c r="AA73" i="25"/>
  <c r="Z73" i="25"/>
  <c r="Y73" i="25"/>
  <c r="V73" i="25"/>
  <c r="U73" i="25"/>
  <c r="T73" i="25"/>
  <c r="S73" i="25"/>
  <c r="R73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W73" i="25" s="1"/>
  <c r="B73" i="25"/>
  <c r="AC72" i="25"/>
  <c r="AB72" i="25"/>
  <c r="AA72" i="25"/>
  <c r="Z72" i="25"/>
  <c r="Y72" i="25"/>
  <c r="V72" i="25"/>
  <c r="U72" i="25"/>
  <c r="T72" i="25"/>
  <c r="S72" i="25"/>
  <c r="R72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E72" i="25"/>
  <c r="D72" i="25"/>
  <c r="C72" i="25"/>
  <c r="B72" i="25"/>
  <c r="W72" i="25" s="1"/>
  <c r="AC71" i="25"/>
  <c r="AB71" i="25"/>
  <c r="AA71" i="25"/>
  <c r="Z71" i="25"/>
  <c r="Y71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C71" i="25"/>
  <c r="W71" i="25" s="1"/>
  <c r="B71" i="25"/>
  <c r="AC70" i="25"/>
  <c r="AB70" i="25"/>
  <c r="AA70" i="25"/>
  <c r="Z70" i="25"/>
  <c r="Y70" i="25"/>
  <c r="V70" i="25"/>
  <c r="U70" i="25"/>
  <c r="T70" i="25"/>
  <c r="S70" i="25"/>
  <c r="R70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B70" i="25"/>
  <c r="W70" i="25" s="1"/>
  <c r="AC69" i="25"/>
  <c r="AB69" i="25"/>
  <c r="AA69" i="25"/>
  <c r="Z69" i="25"/>
  <c r="Y69" i="25"/>
  <c r="V69" i="25"/>
  <c r="U69" i="25"/>
  <c r="T69" i="25"/>
  <c r="S69" i="25"/>
  <c r="R69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E69" i="25"/>
  <c r="D69" i="25"/>
  <c r="C69" i="25"/>
  <c r="W69" i="25" s="1"/>
  <c r="B69" i="25"/>
  <c r="AC68" i="25"/>
  <c r="AB68" i="25"/>
  <c r="AA68" i="25"/>
  <c r="Z68" i="25"/>
  <c r="Y68" i="25"/>
  <c r="V68" i="25"/>
  <c r="U68" i="25"/>
  <c r="T68" i="25"/>
  <c r="S68" i="25"/>
  <c r="R68" i="25"/>
  <c r="Q68" i="25"/>
  <c r="P68" i="25"/>
  <c r="O68" i="25"/>
  <c r="N68" i="25"/>
  <c r="M68" i="25"/>
  <c r="L68" i="25"/>
  <c r="K68" i="25"/>
  <c r="J68" i="25"/>
  <c r="I68" i="25"/>
  <c r="H68" i="25"/>
  <c r="G68" i="25"/>
  <c r="F68" i="25"/>
  <c r="E68" i="25"/>
  <c r="D68" i="25"/>
  <c r="C68" i="25"/>
  <c r="B68" i="25"/>
  <c r="AC67" i="25"/>
  <c r="AB67" i="25"/>
  <c r="AA67" i="25"/>
  <c r="Z67" i="25"/>
  <c r="Y67" i="25"/>
  <c r="V67" i="25"/>
  <c r="U67" i="25"/>
  <c r="T67" i="25"/>
  <c r="S67" i="25"/>
  <c r="R67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C67" i="25"/>
  <c r="W67" i="25" s="1"/>
  <c r="B67" i="25"/>
  <c r="AC66" i="25"/>
  <c r="AB66" i="25"/>
  <c r="AA66" i="25"/>
  <c r="Z66" i="25"/>
  <c r="Y66" i="25"/>
  <c r="V66" i="25"/>
  <c r="U66" i="25"/>
  <c r="T66" i="25"/>
  <c r="S66" i="25"/>
  <c r="R66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C66" i="25"/>
  <c r="B66" i="25"/>
  <c r="AC65" i="25"/>
  <c r="AB65" i="25"/>
  <c r="AA65" i="25"/>
  <c r="Z65" i="25"/>
  <c r="Y65" i="25"/>
  <c r="V65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W65" i="25" s="1"/>
  <c r="B65" i="25"/>
  <c r="AC64" i="25"/>
  <c r="AB64" i="25"/>
  <c r="AA64" i="25"/>
  <c r="Z64" i="25"/>
  <c r="Y64" i="25"/>
  <c r="V64" i="25"/>
  <c r="U64" i="25"/>
  <c r="T64" i="25"/>
  <c r="S64" i="25"/>
  <c r="R64" i="25"/>
  <c r="Q64" i="25"/>
  <c r="P64" i="25"/>
  <c r="O64" i="25"/>
  <c r="N64" i="25"/>
  <c r="M64" i="25"/>
  <c r="L64" i="25"/>
  <c r="K64" i="25"/>
  <c r="J64" i="25"/>
  <c r="I64" i="25"/>
  <c r="H64" i="25"/>
  <c r="G64" i="25"/>
  <c r="F64" i="25"/>
  <c r="E64" i="25"/>
  <c r="D64" i="25"/>
  <c r="C64" i="25"/>
  <c r="B64" i="25"/>
  <c r="W64" i="25" s="1"/>
  <c r="AC63" i="25"/>
  <c r="AB63" i="25"/>
  <c r="AA63" i="25"/>
  <c r="Z63" i="25"/>
  <c r="Y63" i="25"/>
  <c r="V63" i="25"/>
  <c r="U63" i="25"/>
  <c r="T63" i="25"/>
  <c r="S63" i="25"/>
  <c r="R63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D63" i="25"/>
  <c r="C63" i="25"/>
  <c r="W63" i="25" s="1"/>
  <c r="B63" i="25"/>
  <c r="AC62" i="25"/>
  <c r="AB62" i="25"/>
  <c r="AA62" i="25"/>
  <c r="Z62" i="25"/>
  <c r="Y62" i="25"/>
  <c r="V62" i="25"/>
  <c r="U62" i="25"/>
  <c r="T62" i="25"/>
  <c r="S62" i="25"/>
  <c r="R62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C62" i="25"/>
  <c r="B62" i="25"/>
  <c r="W62" i="25" s="1"/>
  <c r="AC61" i="25"/>
  <c r="AB61" i="25"/>
  <c r="AA61" i="25"/>
  <c r="Z61" i="25"/>
  <c r="Y61" i="25"/>
  <c r="V61" i="25"/>
  <c r="U61" i="25"/>
  <c r="T61" i="25"/>
  <c r="S61" i="25"/>
  <c r="R61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W61" i="25" s="1"/>
  <c r="B61" i="25"/>
  <c r="AC60" i="25"/>
  <c r="AB60" i="25"/>
  <c r="AA60" i="25"/>
  <c r="Z60" i="25"/>
  <c r="Y60" i="25"/>
  <c r="V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C60" i="25"/>
  <c r="B60" i="25"/>
  <c r="AC59" i="25"/>
  <c r="AB59" i="25"/>
  <c r="AA59" i="25"/>
  <c r="Z59" i="25"/>
  <c r="Y59" i="25"/>
  <c r="V59" i="25"/>
  <c r="U59" i="25"/>
  <c r="T59" i="25"/>
  <c r="S59" i="25"/>
  <c r="R59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C59" i="25"/>
  <c r="W59" i="25" s="1"/>
  <c r="B59" i="25"/>
  <c r="AC58" i="25"/>
  <c r="AB58" i="25"/>
  <c r="AA58" i="25"/>
  <c r="Z58" i="25"/>
  <c r="Y58" i="25"/>
  <c r="V58" i="25"/>
  <c r="U58" i="25"/>
  <c r="T58" i="25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B58" i="25"/>
  <c r="W58" i="25" s="1"/>
  <c r="AC57" i="25"/>
  <c r="AB57" i="25"/>
  <c r="AA57" i="25"/>
  <c r="Z57" i="25"/>
  <c r="Y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W57" i="25" s="1"/>
  <c r="B57" i="25"/>
  <c r="AC56" i="25"/>
  <c r="AB56" i="25"/>
  <c r="AA56" i="25"/>
  <c r="Z56" i="25"/>
  <c r="Y56" i="25"/>
  <c r="V56" i="25"/>
  <c r="U56" i="25"/>
  <c r="T56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B56" i="25"/>
  <c r="W56" i="25" s="1"/>
  <c r="AC55" i="25"/>
  <c r="AB55" i="25"/>
  <c r="AA55" i="25"/>
  <c r="Z55" i="25"/>
  <c r="Y55" i="25"/>
  <c r="V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W55" i="25" s="1"/>
  <c r="B55" i="25"/>
  <c r="AC54" i="25"/>
  <c r="AB54" i="25"/>
  <c r="AA54" i="25"/>
  <c r="Z54" i="25"/>
  <c r="Y54" i="25"/>
  <c r="V54" i="25"/>
  <c r="U54" i="25"/>
  <c r="T54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B54" i="25"/>
  <c r="AC53" i="25"/>
  <c r="AB53" i="25"/>
  <c r="AA53" i="25"/>
  <c r="Z53" i="25"/>
  <c r="Y53" i="25"/>
  <c r="V53" i="25"/>
  <c r="U53" i="25"/>
  <c r="T53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W53" i="25" s="1"/>
  <c r="B53" i="25"/>
  <c r="AC52" i="25"/>
  <c r="AB52" i="25"/>
  <c r="AA52" i="25"/>
  <c r="Z52" i="25"/>
  <c r="Y52" i="25"/>
  <c r="V52" i="25"/>
  <c r="U52" i="25"/>
  <c r="T52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AC51" i="25"/>
  <c r="AB51" i="25"/>
  <c r="AA51" i="25"/>
  <c r="Z51" i="25"/>
  <c r="Y51" i="25"/>
  <c r="V51" i="25"/>
  <c r="U51" i="25"/>
  <c r="T51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W51" i="25" s="1"/>
  <c r="B51" i="25"/>
  <c r="AC50" i="25"/>
  <c r="AB50" i="25"/>
  <c r="AA50" i="25"/>
  <c r="Z50" i="25"/>
  <c r="Y50" i="25"/>
  <c r="V50" i="25"/>
  <c r="U50" i="25"/>
  <c r="T50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AC49" i="25"/>
  <c r="AB49" i="25"/>
  <c r="AA49" i="25"/>
  <c r="Z49" i="25"/>
  <c r="Y49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W49" i="25" s="1"/>
  <c r="B49" i="25"/>
  <c r="AC48" i="25"/>
  <c r="AB48" i="25"/>
  <c r="AA48" i="25"/>
  <c r="Z48" i="25"/>
  <c r="Y48" i="25"/>
  <c r="V48" i="25"/>
  <c r="U48" i="25"/>
  <c r="T48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W48" i="25" s="1"/>
  <c r="AC47" i="25"/>
  <c r="AB47" i="25"/>
  <c r="AA47" i="25"/>
  <c r="Z47" i="25"/>
  <c r="Y47" i="25"/>
  <c r="V47" i="25"/>
  <c r="U47" i="25"/>
  <c r="T47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W47" i="25" s="1"/>
  <c r="B47" i="25"/>
  <c r="AC46" i="25"/>
  <c r="AB46" i="25"/>
  <c r="AA46" i="25"/>
  <c r="Z46" i="25"/>
  <c r="Y46" i="25"/>
  <c r="V46" i="25"/>
  <c r="U46" i="25"/>
  <c r="T46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C45" i="25"/>
  <c r="AB45" i="25"/>
  <c r="AA45" i="25"/>
  <c r="Z45" i="25"/>
  <c r="Y45" i="25"/>
  <c r="V45" i="25"/>
  <c r="U45" i="25"/>
  <c r="T45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W45" i="25" s="1"/>
  <c r="B45" i="25"/>
  <c r="AC44" i="25"/>
  <c r="AB44" i="25"/>
  <c r="AA44" i="25"/>
  <c r="Z44" i="25"/>
  <c r="Y44" i="25"/>
  <c r="V44" i="25"/>
  <c r="U44" i="25"/>
  <c r="T44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C43" i="25"/>
  <c r="AB43" i="25"/>
  <c r="AA43" i="25"/>
  <c r="Z43" i="25"/>
  <c r="Y43" i="25"/>
  <c r="V43" i="25"/>
  <c r="U43" i="25"/>
  <c r="T43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W43" i="25" s="1"/>
  <c r="B43" i="25"/>
  <c r="AC42" i="25"/>
  <c r="AB42" i="25"/>
  <c r="AA42" i="25"/>
  <c r="Z42" i="25"/>
  <c r="Y42" i="25"/>
  <c r="V4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W42" i="25" s="1"/>
  <c r="B42" i="25"/>
  <c r="AC41" i="25"/>
  <c r="AB41" i="25"/>
  <c r="AA41" i="25"/>
  <c r="Z41" i="25"/>
  <c r="Y41" i="25"/>
  <c r="V41" i="25"/>
  <c r="U41" i="25"/>
  <c r="T41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W41" i="25" s="1"/>
  <c r="AC40" i="25"/>
  <c r="AB40" i="25"/>
  <c r="AA40" i="25"/>
  <c r="Z40" i="25"/>
  <c r="Y40" i="25"/>
  <c r="V40" i="25"/>
  <c r="U40" i="25"/>
  <c r="T40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W40" i="25" s="1"/>
  <c r="AC39" i="25"/>
  <c r="AB39" i="25"/>
  <c r="AA39" i="25"/>
  <c r="Z39" i="25"/>
  <c r="Y39" i="25"/>
  <c r="V39" i="25"/>
  <c r="U39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W39" i="25" s="1"/>
  <c r="B39" i="25"/>
  <c r="AC38" i="25"/>
  <c r="AB38" i="25"/>
  <c r="AA38" i="25"/>
  <c r="Z38" i="25"/>
  <c r="Y38" i="25"/>
  <c r="V38" i="25"/>
  <c r="U38" i="25"/>
  <c r="T38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AC37" i="25"/>
  <c r="AB37" i="25"/>
  <c r="AA37" i="25"/>
  <c r="Z37" i="25"/>
  <c r="Y37" i="25"/>
  <c r="V37" i="25"/>
  <c r="U37" i="25"/>
  <c r="T37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W37" i="25" s="1"/>
  <c r="B37" i="25"/>
  <c r="AC36" i="25"/>
  <c r="AB36" i="25"/>
  <c r="AA36" i="25"/>
  <c r="Z36" i="25"/>
  <c r="Y36" i="25"/>
  <c r="V36" i="25"/>
  <c r="U36" i="25"/>
  <c r="T36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AC35" i="25"/>
  <c r="AB35" i="25"/>
  <c r="AA35" i="25"/>
  <c r="Z35" i="25"/>
  <c r="Y35" i="25"/>
  <c r="V35" i="25"/>
  <c r="U35" i="25"/>
  <c r="T35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AC34" i="25"/>
  <c r="AB34" i="25"/>
  <c r="AA34" i="25"/>
  <c r="Z34" i="25"/>
  <c r="Y34" i="25"/>
  <c r="V34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W34" i="25" s="1"/>
  <c r="B34" i="25"/>
  <c r="AC33" i="25"/>
  <c r="AB33" i="25"/>
  <c r="AA33" i="25"/>
  <c r="Z33" i="25"/>
  <c r="Y33" i="25"/>
  <c r="V33" i="25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W33" i="25" s="1"/>
  <c r="AC32" i="25"/>
  <c r="AB32" i="25"/>
  <c r="AA32" i="25"/>
  <c r="Z32" i="25"/>
  <c r="Y32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B32" i="25"/>
  <c r="W32" i="25" s="1"/>
  <c r="AC31" i="25"/>
  <c r="AB31" i="25"/>
  <c r="AA31" i="25"/>
  <c r="Z31" i="25"/>
  <c r="Y31" i="25"/>
  <c r="V31" i="25"/>
  <c r="U31" i="25"/>
  <c r="T31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W31" i="25" s="1"/>
  <c r="B31" i="25"/>
  <c r="AC30" i="25"/>
  <c r="AB30" i="25"/>
  <c r="AA30" i="25"/>
  <c r="Z30" i="25"/>
  <c r="Y30" i="25"/>
  <c r="V30" i="25"/>
  <c r="U30" i="25"/>
  <c r="T30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B30" i="25"/>
  <c r="AC29" i="25"/>
  <c r="AB29" i="25"/>
  <c r="AA29" i="25"/>
  <c r="Z29" i="25"/>
  <c r="Y29" i="25"/>
  <c r="V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W29" i="25" s="1"/>
  <c r="B29" i="25"/>
  <c r="AC28" i="25"/>
  <c r="AB28" i="25"/>
  <c r="AA28" i="25"/>
  <c r="Z28" i="25"/>
  <c r="Y28" i="25"/>
  <c r="V28" i="25"/>
  <c r="U28" i="25"/>
  <c r="T28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B28" i="25"/>
  <c r="AC27" i="25"/>
  <c r="AB27" i="25"/>
  <c r="AA27" i="25"/>
  <c r="Z27" i="25"/>
  <c r="Y27" i="25"/>
  <c r="V27" i="25"/>
  <c r="U27" i="25"/>
  <c r="T27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W27" i="25" s="1"/>
  <c r="B27" i="25"/>
  <c r="AC26" i="25"/>
  <c r="AB26" i="25"/>
  <c r="AA26" i="25"/>
  <c r="Z26" i="25"/>
  <c r="Y26" i="25"/>
  <c r="V26" i="25"/>
  <c r="U26" i="25"/>
  <c r="T26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W26" i="25" s="1"/>
  <c r="B26" i="25"/>
  <c r="AC25" i="25"/>
  <c r="AB25" i="25"/>
  <c r="AA25" i="25"/>
  <c r="Z25" i="25"/>
  <c r="Y25" i="25"/>
  <c r="V25" i="25"/>
  <c r="U25" i="25"/>
  <c r="T25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B25" i="25"/>
  <c r="W25" i="25" s="1"/>
  <c r="AC24" i="25"/>
  <c r="AB24" i="25"/>
  <c r="AA24" i="25"/>
  <c r="Z24" i="25"/>
  <c r="Y24" i="25"/>
  <c r="V24" i="25"/>
  <c r="U24" i="25"/>
  <c r="T24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B24" i="25"/>
  <c r="AC23" i="25"/>
  <c r="AB23" i="25"/>
  <c r="AA23" i="25"/>
  <c r="Z23" i="25"/>
  <c r="Y23" i="25"/>
  <c r="V23" i="25"/>
  <c r="U23" i="25"/>
  <c r="T23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W23" i="25" s="1"/>
  <c r="B23" i="25"/>
  <c r="AC22" i="25"/>
  <c r="AB22" i="25"/>
  <c r="AA22" i="25"/>
  <c r="Z22" i="25"/>
  <c r="Y22" i="25"/>
  <c r="V22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W22" i="25" s="1"/>
  <c r="AC21" i="25"/>
  <c r="AB21" i="25"/>
  <c r="AA21" i="25"/>
  <c r="Z21" i="25"/>
  <c r="Y21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W21" i="25" s="1"/>
  <c r="B21" i="25"/>
  <c r="AC20" i="25"/>
  <c r="AB20" i="25"/>
  <c r="AA20" i="25"/>
  <c r="Z20" i="25"/>
  <c r="Y20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AC19" i="25"/>
  <c r="AB19" i="25"/>
  <c r="AA19" i="25"/>
  <c r="Z19" i="25"/>
  <c r="Y19" i="25"/>
  <c r="V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AC18" i="25"/>
  <c r="AB18" i="25"/>
  <c r="AA18" i="25"/>
  <c r="Z18" i="25"/>
  <c r="Y18" i="25"/>
  <c r="V18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W18" i="25" s="1"/>
  <c r="B18" i="25"/>
  <c r="AC17" i="25"/>
  <c r="AB17" i="25"/>
  <c r="AA17" i="25"/>
  <c r="Z17" i="25"/>
  <c r="Y17" i="25"/>
  <c r="V17" i="25"/>
  <c r="U17" i="25"/>
  <c r="T17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B17" i="25"/>
  <c r="W17" i="25" s="1"/>
  <c r="AC16" i="25"/>
  <c r="AB16" i="25"/>
  <c r="AA16" i="25"/>
  <c r="Z16" i="25"/>
  <c r="Y16" i="25"/>
  <c r="V16" i="25"/>
  <c r="U16" i="25"/>
  <c r="T16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B16" i="25"/>
  <c r="AC15" i="25"/>
  <c r="AB15" i="25"/>
  <c r="AA15" i="25"/>
  <c r="Z15" i="25"/>
  <c r="Y15" i="25"/>
  <c r="V15" i="25"/>
  <c r="U15" i="25"/>
  <c r="T15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W15" i="25" s="1"/>
  <c r="B15" i="25"/>
  <c r="AC14" i="25"/>
  <c r="AB14" i="25"/>
  <c r="AA14" i="25"/>
  <c r="Z14" i="25"/>
  <c r="Y14" i="25"/>
  <c r="V14" i="25"/>
  <c r="U14" i="25"/>
  <c r="T14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W14" i="25" s="1"/>
  <c r="AC13" i="25"/>
  <c r="AB13" i="25"/>
  <c r="AA13" i="25"/>
  <c r="Z13" i="25"/>
  <c r="Y13" i="25"/>
  <c r="V13" i="25"/>
  <c r="U13" i="25"/>
  <c r="T13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W13" i="25" s="1"/>
  <c r="B13" i="25"/>
  <c r="AC12" i="25"/>
  <c r="AB12" i="25"/>
  <c r="AA12" i="25"/>
  <c r="Z12" i="25"/>
  <c r="Y12" i="25"/>
  <c r="V12" i="25"/>
  <c r="U12" i="25"/>
  <c r="T12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B12" i="25"/>
  <c r="AC11" i="25"/>
  <c r="AB11" i="25"/>
  <c r="AA11" i="25"/>
  <c r="Z11" i="25"/>
  <c r="Y11" i="25"/>
  <c r="V11" i="25"/>
  <c r="U11" i="25"/>
  <c r="T11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W11" i="25" s="1"/>
  <c r="B11" i="25"/>
  <c r="AC10" i="25"/>
  <c r="AB10" i="25"/>
  <c r="AA10" i="25"/>
  <c r="Z10" i="25"/>
  <c r="Y10" i="25"/>
  <c r="V10" i="25"/>
  <c r="U10" i="25"/>
  <c r="T10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W10" i="25" s="1"/>
  <c r="B10" i="25"/>
  <c r="AC9" i="25"/>
  <c r="AB9" i="25"/>
  <c r="AA9" i="25"/>
  <c r="Z9" i="25"/>
  <c r="Y9" i="25"/>
  <c r="V9" i="25"/>
  <c r="U9" i="25"/>
  <c r="T9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B9" i="25"/>
  <c r="W9" i="25" s="1"/>
  <c r="AC8" i="25"/>
  <c r="AB8" i="25"/>
  <c r="AA8" i="25"/>
  <c r="Z8" i="25"/>
  <c r="Y8" i="25"/>
  <c r="V8" i="25"/>
  <c r="U8" i="25"/>
  <c r="T8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B8" i="25"/>
  <c r="AC7" i="25"/>
  <c r="AB7" i="25"/>
  <c r="AA7" i="25"/>
  <c r="Z7" i="25"/>
  <c r="Y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W7" i="25" s="1"/>
  <c r="B7" i="25"/>
  <c r="AC6" i="25"/>
  <c r="AB6" i="25"/>
  <c r="AA6" i="25"/>
  <c r="Z6" i="25"/>
  <c r="Y6" i="25"/>
  <c r="V6" i="25"/>
  <c r="U6" i="25"/>
  <c r="T6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W6" i="25" s="1"/>
  <c r="B6" i="25"/>
  <c r="AC5" i="25"/>
  <c r="AB5" i="25"/>
  <c r="AA5" i="25"/>
  <c r="Z5" i="25"/>
  <c r="Y5" i="25"/>
  <c r="V5" i="25"/>
  <c r="U5" i="25"/>
  <c r="T5" i="25"/>
  <c r="S5" i="25"/>
  <c r="R5" i="25"/>
  <c r="Q5" i="25"/>
  <c r="P5" i="25"/>
  <c r="O5" i="25"/>
  <c r="N5" i="25"/>
  <c r="M5" i="25"/>
  <c r="L5" i="25"/>
  <c r="K5" i="25"/>
  <c r="J5" i="25"/>
  <c r="I5" i="25"/>
  <c r="H5" i="25"/>
  <c r="G5" i="25"/>
  <c r="F5" i="25"/>
  <c r="E5" i="25"/>
  <c r="D5" i="25"/>
  <c r="C5" i="25"/>
  <c r="W5" i="25" s="1"/>
  <c r="B5" i="25"/>
  <c r="AC4" i="25"/>
  <c r="AB4" i="25"/>
  <c r="AA4" i="25"/>
  <c r="Z4" i="25"/>
  <c r="Y4" i="25"/>
  <c r="V4" i="25"/>
  <c r="U4" i="25"/>
  <c r="T4" i="25"/>
  <c r="S4" i="25"/>
  <c r="R4" i="25"/>
  <c r="Q4" i="25"/>
  <c r="P4" i="25"/>
  <c r="O4" i="25"/>
  <c r="N4" i="25"/>
  <c r="M4" i="25"/>
  <c r="L4" i="25"/>
  <c r="K4" i="25"/>
  <c r="J4" i="25"/>
  <c r="I4" i="25"/>
  <c r="H4" i="25"/>
  <c r="G4" i="25"/>
  <c r="F4" i="25"/>
  <c r="E4" i="25"/>
  <c r="D4" i="25"/>
  <c r="C4" i="25"/>
  <c r="W4" i="25" s="1"/>
  <c r="B4" i="25"/>
  <c r="AC3" i="25"/>
  <c r="AB3" i="25"/>
  <c r="AA3" i="25"/>
  <c r="Z3" i="25"/>
  <c r="Y3" i="25"/>
  <c r="V3" i="25"/>
  <c r="U3" i="25"/>
  <c r="T3" i="25"/>
  <c r="S3" i="25"/>
  <c r="R3" i="25"/>
  <c r="Q3" i="25"/>
  <c r="P3" i="25"/>
  <c r="O3" i="25"/>
  <c r="N3" i="25"/>
  <c r="M3" i="25"/>
  <c r="L3" i="25"/>
  <c r="K3" i="25"/>
  <c r="J3" i="25"/>
  <c r="I3" i="25"/>
  <c r="H3" i="25"/>
  <c r="G3" i="25"/>
  <c r="F3" i="25"/>
  <c r="E3" i="25"/>
  <c r="D3" i="25"/>
  <c r="C3" i="25"/>
  <c r="W3" i="25" s="1"/>
  <c r="B3" i="25"/>
  <c r="AC2" i="25"/>
  <c r="AB2" i="25"/>
  <c r="AA2" i="25"/>
  <c r="Z2" i="25"/>
  <c r="Y2" i="25"/>
  <c r="AC180" i="24"/>
  <c r="AB180" i="24"/>
  <c r="AA180" i="24"/>
  <c r="Z180" i="24"/>
  <c r="Y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C179" i="24"/>
  <c r="AB179" i="24"/>
  <c r="AA179" i="24"/>
  <c r="Z179" i="24"/>
  <c r="Y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W179" i="24" s="1"/>
  <c r="B179" i="24"/>
  <c r="AC178" i="24"/>
  <c r="AB178" i="24"/>
  <c r="AA178" i="24"/>
  <c r="Z178" i="24"/>
  <c r="Y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W178" i="24" s="1"/>
  <c r="B178" i="24"/>
  <c r="AC177" i="24"/>
  <c r="AB177" i="24"/>
  <c r="AA177" i="24"/>
  <c r="Z177" i="24"/>
  <c r="Y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B177" i="24"/>
  <c r="W177" i="24" s="1"/>
  <c r="AC176" i="24"/>
  <c r="AB176" i="24"/>
  <c r="AA176" i="24"/>
  <c r="Z176" i="24"/>
  <c r="Y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W176" i="24" s="1"/>
  <c r="AC175" i="24"/>
  <c r="AB175" i="24"/>
  <c r="AA175" i="24"/>
  <c r="Z175" i="24"/>
  <c r="Y175" i="24"/>
  <c r="V175" i="24"/>
  <c r="U175" i="24"/>
  <c r="T175" i="24"/>
  <c r="S175" i="24"/>
  <c r="R175" i="24"/>
  <c r="Q175" i="24"/>
  <c r="P175" i="24"/>
  <c r="O175" i="24"/>
  <c r="N175" i="24"/>
  <c r="M175" i="24"/>
  <c r="L175" i="24"/>
  <c r="K175" i="24"/>
  <c r="J175" i="24"/>
  <c r="I175" i="24"/>
  <c r="H175" i="24"/>
  <c r="G175" i="24"/>
  <c r="F175" i="24"/>
  <c r="E175" i="24"/>
  <c r="D175" i="24"/>
  <c r="C175" i="24"/>
  <c r="W175" i="24" s="1"/>
  <c r="B175" i="24"/>
  <c r="AC174" i="24"/>
  <c r="AB174" i="24"/>
  <c r="AA174" i="24"/>
  <c r="Z174" i="24"/>
  <c r="Y174" i="24"/>
  <c r="V174" i="24"/>
  <c r="U174" i="24"/>
  <c r="T174" i="24"/>
  <c r="S174" i="24"/>
  <c r="R174" i="24"/>
  <c r="Q174" i="24"/>
  <c r="P174" i="24"/>
  <c r="O174" i="24"/>
  <c r="N174" i="24"/>
  <c r="M174" i="24"/>
  <c r="L174" i="24"/>
  <c r="K174" i="24"/>
  <c r="J174" i="24"/>
  <c r="I174" i="24"/>
  <c r="H174" i="24"/>
  <c r="G174" i="24"/>
  <c r="F174" i="24"/>
  <c r="E174" i="24"/>
  <c r="D174" i="24"/>
  <c r="C174" i="24"/>
  <c r="B174" i="24"/>
  <c r="AC173" i="24"/>
  <c r="AB173" i="24"/>
  <c r="AA173" i="24"/>
  <c r="Z173" i="24"/>
  <c r="Y173" i="24"/>
  <c r="V173" i="24"/>
  <c r="U173" i="24"/>
  <c r="T173" i="24"/>
  <c r="S173" i="24"/>
  <c r="R173" i="24"/>
  <c r="Q173" i="24"/>
  <c r="P173" i="24"/>
  <c r="O173" i="24"/>
  <c r="N173" i="24"/>
  <c r="M173" i="24"/>
  <c r="L173" i="24"/>
  <c r="K173" i="24"/>
  <c r="J173" i="24"/>
  <c r="I173" i="24"/>
  <c r="H173" i="24"/>
  <c r="G173" i="24"/>
  <c r="F173" i="24"/>
  <c r="E173" i="24"/>
  <c r="D173" i="24"/>
  <c r="C173" i="24"/>
  <c r="W173" i="24" s="1"/>
  <c r="B173" i="24"/>
  <c r="AC172" i="24"/>
  <c r="AB172" i="24"/>
  <c r="AA172" i="24"/>
  <c r="Z172" i="24"/>
  <c r="Y172" i="24"/>
  <c r="V172" i="24"/>
  <c r="U172" i="24"/>
  <c r="T172" i="24"/>
  <c r="S172" i="24"/>
  <c r="R172" i="24"/>
  <c r="Q172" i="24"/>
  <c r="P172" i="24"/>
  <c r="O172" i="24"/>
  <c r="N172" i="24"/>
  <c r="M172" i="24"/>
  <c r="L172" i="24"/>
  <c r="K172" i="24"/>
  <c r="J172" i="24"/>
  <c r="I172" i="24"/>
  <c r="H172" i="24"/>
  <c r="G172" i="24"/>
  <c r="F172" i="24"/>
  <c r="E172" i="24"/>
  <c r="D172" i="24"/>
  <c r="C172" i="24"/>
  <c r="B172" i="24"/>
  <c r="AC171" i="24"/>
  <c r="AB171" i="24"/>
  <c r="AA171" i="24"/>
  <c r="Z171" i="24"/>
  <c r="Y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C170" i="24"/>
  <c r="AB170" i="24"/>
  <c r="AA170" i="24"/>
  <c r="Z170" i="24"/>
  <c r="Y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W170" i="24" s="1"/>
  <c r="B170" i="24"/>
  <c r="AC169" i="24"/>
  <c r="AB169" i="24"/>
  <c r="AA169" i="24"/>
  <c r="Z169" i="24"/>
  <c r="Y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W169" i="24" s="1"/>
  <c r="AC168" i="24"/>
  <c r="AB168" i="24"/>
  <c r="AA168" i="24"/>
  <c r="Z168" i="24"/>
  <c r="Y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W168" i="24" s="1"/>
  <c r="AC167" i="24"/>
  <c r="AB167" i="24"/>
  <c r="AA167" i="24"/>
  <c r="Z167" i="24"/>
  <c r="Y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W167" i="24" s="1"/>
  <c r="B167" i="24"/>
  <c r="AC166" i="24"/>
  <c r="AB166" i="24"/>
  <c r="AA166" i="24"/>
  <c r="Z166" i="24"/>
  <c r="Y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C165" i="24"/>
  <c r="AB165" i="24"/>
  <c r="AA165" i="24"/>
  <c r="Z165" i="24"/>
  <c r="Y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W165" i="24" s="1"/>
  <c r="B165" i="24"/>
  <c r="AC164" i="24"/>
  <c r="AB164" i="24"/>
  <c r="AA164" i="24"/>
  <c r="Z164" i="24"/>
  <c r="Y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G164" i="24"/>
  <c r="F164" i="24"/>
  <c r="E164" i="24"/>
  <c r="D164" i="24"/>
  <c r="C164" i="24"/>
  <c r="B164" i="24"/>
  <c r="AC163" i="24"/>
  <c r="AB163" i="24"/>
  <c r="AA163" i="24"/>
  <c r="Z163" i="24"/>
  <c r="Y163" i="24"/>
  <c r="V163" i="24"/>
  <c r="U163" i="24"/>
  <c r="T163" i="24"/>
  <c r="S163" i="24"/>
  <c r="R163" i="24"/>
  <c r="Q163" i="24"/>
  <c r="P163" i="24"/>
  <c r="O163" i="24"/>
  <c r="N163" i="24"/>
  <c r="M163" i="24"/>
  <c r="L163" i="24"/>
  <c r="K163" i="24"/>
  <c r="J163" i="24"/>
  <c r="I163" i="24"/>
  <c r="H163" i="24"/>
  <c r="G163" i="24"/>
  <c r="F163" i="24"/>
  <c r="E163" i="24"/>
  <c r="D163" i="24"/>
  <c r="C163" i="24"/>
  <c r="W163" i="24" s="1"/>
  <c r="B163" i="24"/>
  <c r="AC162" i="24"/>
  <c r="AB162" i="24"/>
  <c r="AA162" i="24"/>
  <c r="Z162" i="24"/>
  <c r="Y162" i="24"/>
  <c r="V162" i="24"/>
  <c r="U162" i="24"/>
  <c r="T162" i="24"/>
  <c r="S162" i="24"/>
  <c r="R162" i="24"/>
  <c r="Q162" i="24"/>
  <c r="P162" i="24"/>
  <c r="O162" i="24"/>
  <c r="N162" i="24"/>
  <c r="M162" i="24"/>
  <c r="L162" i="24"/>
  <c r="K162" i="24"/>
  <c r="J162" i="24"/>
  <c r="I162" i="24"/>
  <c r="H162" i="24"/>
  <c r="G162" i="24"/>
  <c r="F162" i="24"/>
  <c r="E162" i="24"/>
  <c r="D162" i="24"/>
  <c r="C162" i="24"/>
  <c r="W162" i="24" s="1"/>
  <c r="B162" i="24"/>
  <c r="AC161" i="24"/>
  <c r="AB161" i="24"/>
  <c r="AA161" i="24"/>
  <c r="Z161" i="24"/>
  <c r="Y161" i="24"/>
  <c r="V161" i="24"/>
  <c r="U161" i="24"/>
  <c r="T161" i="24"/>
  <c r="S161" i="24"/>
  <c r="R161" i="24"/>
  <c r="Q161" i="24"/>
  <c r="P161" i="24"/>
  <c r="O161" i="24"/>
  <c r="N161" i="24"/>
  <c r="M161" i="24"/>
  <c r="L161" i="24"/>
  <c r="K161" i="24"/>
  <c r="J161" i="24"/>
  <c r="I161" i="24"/>
  <c r="H161" i="24"/>
  <c r="G161" i="24"/>
  <c r="F161" i="24"/>
  <c r="E161" i="24"/>
  <c r="D161" i="24"/>
  <c r="C161" i="24"/>
  <c r="B161" i="24"/>
  <c r="W161" i="24" s="1"/>
  <c r="AC160" i="24"/>
  <c r="AB160" i="24"/>
  <c r="AA160" i="24"/>
  <c r="Z160" i="24"/>
  <c r="Y160" i="24"/>
  <c r="V160" i="24"/>
  <c r="U160" i="24"/>
  <c r="T160" i="24"/>
  <c r="S160" i="24"/>
  <c r="R160" i="24"/>
  <c r="Q160" i="24"/>
  <c r="P160" i="24"/>
  <c r="O160" i="24"/>
  <c r="N160" i="24"/>
  <c r="M160" i="24"/>
  <c r="L160" i="24"/>
  <c r="K160" i="24"/>
  <c r="J160" i="24"/>
  <c r="I160" i="24"/>
  <c r="H160" i="24"/>
  <c r="G160" i="24"/>
  <c r="F160" i="24"/>
  <c r="E160" i="24"/>
  <c r="D160" i="24"/>
  <c r="C160" i="24"/>
  <c r="B160" i="24"/>
  <c r="W160" i="24" s="1"/>
  <c r="AC159" i="24"/>
  <c r="AB159" i="24"/>
  <c r="AA159" i="24"/>
  <c r="Z159" i="24"/>
  <c r="Y159" i="24"/>
  <c r="V159" i="24"/>
  <c r="U159" i="24"/>
  <c r="T159" i="24"/>
  <c r="S159" i="24"/>
  <c r="R159" i="24"/>
  <c r="Q159" i="24"/>
  <c r="P159" i="24"/>
  <c r="O159" i="24"/>
  <c r="N159" i="24"/>
  <c r="M159" i="24"/>
  <c r="L159" i="24"/>
  <c r="K159" i="24"/>
  <c r="J159" i="24"/>
  <c r="I159" i="24"/>
  <c r="H159" i="24"/>
  <c r="G159" i="24"/>
  <c r="F159" i="24"/>
  <c r="E159" i="24"/>
  <c r="D159" i="24"/>
  <c r="C159" i="24"/>
  <c r="W159" i="24" s="1"/>
  <c r="B159" i="24"/>
  <c r="AC158" i="24"/>
  <c r="AB158" i="24"/>
  <c r="AA158" i="24"/>
  <c r="Z158" i="24"/>
  <c r="Y158" i="24"/>
  <c r="V158" i="24"/>
  <c r="U158" i="24"/>
  <c r="T158" i="24"/>
  <c r="S158" i="24"/>
  <c r="R158" i="24"/>
  <c r="Q158" i="24"/>
  <c r="P158" i="24"/>
  <c r="O158" i="24"/>
  <c r="N158" i="24"/>
  <c r="M158" i="24"/>
  <c r="L158" i="24"/>
  <c r="K158" i="24"/>
  <c r="J158" i="24"/>
  <c r="I158" i="24"/>
  <c r="H158" i="24"/>
  <c r="G158" i="24"/>
  <c r="F158" i="24"/>
  <c r="E158" i="24"/>
  <c r="D158" i="24"/>
  <c r="C158" i="24"/>
  <c r="B158" i="24"/>
  <c r="W158" i="24" s="1"/>
  <c r="AC157" i="24"/>
  <c r="AB157" i="24"/>
  <c r="AA157" i="24"/>
  <c r="Z157" i="24"/>
  <c r="Y157" i="24"/>
  <c r="V157" i="24"/>
  <c r="U157" i="24"/>
  <c r="T157" i="24"/>
  <c r="S157" i="24"/>
  <c r="R157" i="24"/>
  <c r="Q157" i="24"/>
  <c r="P157" i="24"/>
  <c r="O157" i="24"/>
  <c r="N157" i="24"/>
  <c r="M157" i="24"/>
  <c r="L157" i="24"/>
  <c r="K157" i="24"/>
  <c r="J157" i="24"/>
  <c r="I157" i="24"/>
  <c r="H157" i="24"/>
  <c r="G157" i="24"/>
  <c r="F157" i="24"/>
  <c r="E157" i="24"/>
  <c r="D157" i="24"/>
  <c r="C157" i="24"/>
  <c r="W157" i="24" s="1"/>
  <c r="B157" i="24"/>
  <c r="AC156" i="24"/>
  <c r="AB156" i="24"/>
  <c r="AA156" i="24"/>
  <c r="Z156" i="24"/>
  <c r="Y156" i="24"/>
  <c r="V156" i="24"/>
  <c r="U156" i="24"/>
  <c r="T156" i="24"/>
  <c r="S156" i="24"/>
  <c r="R156" i="24"/>
  <c r="Q156" i="24"/>
  <c r="P156" i="24"/>
  <c r="O156" i="24"/>
  <c r="N156" i="24"/>
  <c r="M156" i="24"/>
  <c r="L156" i="24"/>
  <c r="K156" i="24"/>
  <c r="J156" i="24"/>
  <c r="I156" i="24"/>
  <c r="H156" i="24"/>
  <c r="G156" i="24"/>
  <c r="F156" i="24"/>
  <c r="E156" i="24"/>
  <c r="D156" i="24"/>
  <c r="C156" i="24"/>
  <c r="B156" i="24"/>
  <c r="AC155" i="24"/>
  <c r="AB155" i="24"/>
  <c r="AA155" i="24"/>
  <c r="Z155" i="24"/>
  <c r="Y155" i="24"/>
  <c r="V155" i="24"/>
  <c r="U155" i="24"/>
  <c r="T155" i="24"/>
  <c r="S155" i="24"/>
  <c r="R155" i="24"/>
  <c r="Q155" i="24"/>
  <c r="P155" i="24"/>
  <c r="O155" i="24"/>
  <c r="N155" i="24"/>
  <c r="M155" i="24"/>
  <c r="L155" i="24"/>
  <c r="K155" i="24"/>
  <c r="J155" i="24"/>
  <c r="I155" i="24"/>
  <c r="H155" i="24"/>
  <c r="G155" i="24"/>
  <c r="F155" i="24"/>
  <c r="E155" i="24"/>
  <c r="D155" i="24"/>
  <c r="C155" i="24"/>
  <c r="B155" i="24"/>
  <c r="AC154" i="24"/>
  <c r="AB154" i="24"/>
  <c r="AA154" i="24"/>
  <c r="Z154" i="24"/>
  <c r="Y154" i="24"/>
  <c r="V154" i="24"/>
  <c r="U154" i="24"/>
  <c r="T154" i="24"/>
  <c r="S154" i="24"/>
  <c r="R154" i="24"/>
  <c r="Q154" i="24"/>
  <c r="P154" i="24"/>
  <c r="O154" i="24"/>
  <c r="N154" i="24"/>
  <c r="M154" i="24"/>
  <c r="L154" i="24"/>
  <c r="K154" i="24"/>
  <c r="J154" i="24"/>
  <c r="I154" i="24"/>
  <c r="H154" i="24"/>
  <c r="G154" i="24"/>
  <c r="F154" i="24"/>
  <c r="E154" i="24"/>
  <c r="D154" i="24"/>
  <c r="C154" i="24"/>
  <c r="W154" i="24" s="1"/>
  <c r="B154" i="24"/>
  <c r="AC153" i="24"/>
  <c r="AB153" i="24"/>
  <c r="AA153" i="24"/>
  <c r="Z153" i="24"/>
  <c r="Y153" i="24"/>
  <c r="V153" i="24"/>
  <c r="U153" i="24"/>
  <c r="T153" i="24"/>
  <c r="S153" i="24"/>
  <c r="R153" i="24"/>
  <c r="Q153" i="24"/>
  <c r="P153" i="24"/>
  <c r="O153" i="24"/>
  <c r="N153" i="24"/>
  <c r="M153" i="24"/>
  <c r="L153" i="24"/>
  <c r="K153" i="24"/>
  <c r="J153" i="24"/>
  <c r="I153" i="24"/>
  <c r="H153" i="24"/>
  <c r="G153" i="24"/>
  <c r="F153" i="24"/>
  <c r="E153" i="24"/>
  <c r="D153" i="24"/>
  <c r="C153" i="24"/>
  <c r="B153" i="24"/>
  <c r="W153" i="24" s="1"/>
  <c r="AC152" i="24"/>
  <c r="AB152" i="24"/>
  <c r="AA152" i="24"/>
  <c r="Z152" i="24"/>
  <c r="Y152" i="24"/>
  <c r="V152" i="24"/>
  <c r="U152" i="24"/>
  <c r="T152" i="24"/>
  <c r="S152" i="24"/>
  <c r="R152" i="24"/>
  <c r="Q152" i="24"/>
  <c r="P152" i="24"/>
  <c r="O152" i="24"/>
  <c r="N152" i="24"/>
  <c r="M152" i="24"/>
  <c r="L152" i="24"/>
  <c r="K152" i="24"/>
  <c r="J152" i="24"/>
  <c r="I152" i="24"/>
  <c r="H152" i="24"/>
  <c r="G152" i="24"/>
  <c r="F152" i="24"/>
  <c r="E152" i="24"/>
  <c r="D152" i="24"/>
  <c r="C152" i="24"/>
  <c r="B152" i="24"/>
  <c r="AC151" i="24"/>
  <c r="AB151" i="24"/>
  <c r="AA151" i="24"/>
  <c r="Z151" i="24"/>
  <c r="Y151" i="24"/>
  <c r="V151" i="24"/>
  <c r="U151" i="24"/>
  <c r="T151" i="24"/>
  <c r="S151" i="24"/>
  <c r="R151" i="24"/>
  <c r="Q151" i="24"/>
  <c r="P151" i="24"/>
  <c r="O151" i="24"/>
  <c r="N151" i="24"/>
  <c r="M151" i="24"/>
  <c r="L151" i="24"/>
  <c r="K151" i="24"/>
  <c r="J151" i="24"/>
  <c r="I151" i="24"/>
  <c r="H151" i="24"/>
  <c r="G151" i="24"/>
  <c r="F151" i="24"/>
  <c r="E151" i="24"/>
  <c r="D151" i="24"/>
  <c r="C151" i="24"/>
  <c r="W151" i="24" s="1"/>
  <c r="B151" i="24"/>
  <c r="AC150" i="24"/>
  <c r="AB150" i="24"/>
  <c r="AA150" i="24"/>
  <c r="Z150" i="24"/>
  <c r="Y150" i="24"/>
  <c r="V150" i="24"/>
  <c r="U150" i="24"/>
  <c r="T150" i="24"/>
  <c r="S150" i="24"/>
  <c r="R150" i="24"/>
  <c r="Q150" i="24"/>
  <c r="P150" i="24"/>
  <c r="O150" i="24"/>
  <c r="N150" i="24"/>
  <c r="M150" i="24"/>
  <c r="L150" i="24"/>
  <c r="K150" i="24"/>
  <c r="J150" i="24"/>
  <c r="I150" i="24"/>
  <c r="H150" i="24"/>
  <c r="G150" i="24"/>
  <c r="F150" i="24"/>
  <c r="E150" i="24"/>
  <c r="D150" i="24"/>
  <c r="C150" i="24"/>
  <c r="B150" i="24"/>
  <c r="AC149" i="24"/>
  <c r="AB149" i="24"/>
  <c r="AA149" i="24"/>
  <c r="Z149" i="24"/>
  <c r="Y149" i="24"/>
  <c r="V149" i="24"/>
  <c r="U149" i="24"/>
  <c r="T149" i="24"/>
  <c r="S149" i="24"/>
  <c r="R149" i="24"/>
  <c r="Q149" i="24"/>
  <c r="P149" i="24"/>
  <c r="O149" i="24"/>
  <c r="N149" i="24"/>
  <c r="M149" i="24"/>
  <c r="L149" i="24"/>
  <c r="K149" i="24"/>
  <c r="J149" i="24"/>
  <c r="I149" i="24"/>
  <c r="H149" i="24"/>
  <c r="G149" i="24"/>
  <c r="F149" i="24"/>
  <c r="E149" i="24"/>
  <c r="D149" i="24"/>
  <c r="C149" i="24"/>
  <c r="W149" i="24" s="1"/>
  <c r="B149" i="24"/>
  <c r="AC148" i="24"/>
  <c r="AB148" i="24"/>
  <c r="AA148" i="24"/>
  <c r="Z148" i="24"/>
  <c r="Y148" i="24"/>
  <c r="V148" i="24"/>
  <c r="U148" i="24"/>
  <c r="T148" i="24"/>
  <c r="S148" i="24"/>
  <c r="R148" i="24"/>
  <c r="Q148" i="24"/>
  <c r="P148" i="24"/>
  <c r="O148" i="24"/>
  <c r="N148" i="24"/>
  <c r="M148" i="24"/>
  <c r="L148" i="24"/>
  <c r="K148" i="24"/>
  <c r="J148" i="24"/>
  <c r="I148" i="24"/>
  <c r="H148" i="24"/>
  <c r="G148" i="24"/>
  <c r="F148" i="24"/>
  <c r="E148" i="24"/>
  <c r="D148" i="24"/>
  <c r="C148" i="24"/>
  <c r="B148" i="24"/>
  <c r="AC147" i="24"/>
  <c r="AB147" i="24"/>
  <c r="AA147" i="24"/>
  <c r="Z147" i="24"/>
  <c r="Y147" i="24"/>
  <c r="V147" i="24"/>
  <c r="U147" i="24"/>
  <c r="T147" i="24"/>
  <c r="S147" i="24"/>
  <c r="R147" i="24"/>
  <c r="Q147" i="24"/>
  <c r="P147" i="24"/>
  <c r="O147" i="24"/>
  <c r="N147" i="24"/>
  <c r="M147" i="24"/>
  <c r="L147" i="24"/>
  <c r="K147" i="24"/>
  <c r="J147" i="24"/>
  <c r="I147" i="24"/>
  <c r="H147" i="24"/>
  <c r="G147" i="24"/>
  <c r="F147" i="24"/>
  <c r="E147" i="24"/>
  <c r="D147" i="24"/>
  <c r="C147" i="24"/>
  <c r="W147" i="24" s="1"/>
  <c r="B147" i="24"/>
  <c r="AC146" i="24"/>
  <c r="AB146" i="24"/>
  <c r="AA146" i="24"/>
  <c r="Z146" i="24"/>
  <c r="Y146" i="24"/>
  <c r="V146" i="24"/>
  <c r="U146" i="24"/>
  <c r="T146" i="24"/>
  <c r="S146" i="24"/>
  <c r="R146" i="24"/>
  <c r="Q146" i="24"/>
  <c r="P146" i="24"/>
  <c r="O146" i="24"/>
  <c r="N146" i="24"/>
  <c r="M146" i="24"/>
  <c r="L146" i="24"/>
  <c r="K146" i="24"/>
  <c r="J146" i="24"/>
  <c r="I146" i="24"/>
  <c r="H146" i="24"/>
  <c r="G146" i="24"/>
  <c r="F146" i="24"/>
  <c r="E146" i="24"/>
  <c r="D146" i="24"/>
  <c r="C146" i="24"/>
  <c r="W146" i="24" s="1"/>
  <c r="B146" i="24"/>
  <c r="AC145" i="24"/>
  <c r="AB145" i="24"/>
  <c r="AA145" i="24"/>
  <c r="Z145" i="24"/>
  <c r="Y145" i="24"/>
  <c r="V145" i="24"/>
  <c r="U145" i="24"/>
  <c r="T145" i="24"/>
  <c r="S145" i="24"/>
  <c r="R145" i="24"/>
  <c r="Q145" i="24"/>
  <c r="P145" i="24"/>
  <c r="O145" i="24"/>
  <c r="N145" i="24"/>
  <c r="M145" i="24"/>
  <c r="L145" i="24"/>
  <c r="K145" i="24"/>
  <c r="J145" i="24"/>
  <c r="I145" i="24"/>
  <c r="H145" i="24"/>
  <c r="G145" i="24"/>
  <c r="F145" i="24"/>
  <c r="E145" i="24"/>
  <c r="D145" i="24"/>
  <c r="C145" i="24"/>
  <c r="B145" i="24"/>
  <c r="W145" i="24" s="1"/>
  <c r="AC144" i="24"/>
  <c r="AB144" i="24"/>
  <c r="AA144" i="24"/>
  <c r="Z144" i="24"/>
  <c r="Y144" i="24"/>
  <c r="V144" i="24"/>
  <c r="U144" i="24"/>
  <c r="T144" i="24"/>
  <c r="S144" i="24"/>
  <c r="R144" i="24"/>
  <c r="Q144" i="24"/>
  <c r="P144" i="24"/>
  <c r="O144" i="24"/>
  <c r="N144" i="24"/>
  <c r="M144" i="24"/>
  <c r="L144" i="24"/>
  <c r="K144" i="24"/>
  <c r="J144" i="24"/>
  <c r="I144" i="24"/>
  <c r="H144" i="24"/>
  <c r="G144" i="24"/>
  <c r="F144" i="24"/>
  <c r="E144" i="24"/>
  <c r="D144" i="24"/>
  <c r="C144" i="24"/>
  <c r="B144" i="24"/>
  <c r="AC143" i="24"/>
  <c r="AB143" i="24"/>
  <c r="AA143" i="24"/>
  <c r="Z143" i="24"/>
  <c r="Y143" i="24"/>
  <c r="V143" i="24"/>
  <c r="U143" i="24"/>
  <c r="T143" i="24"/>
  <c r="S143" i="24"/>
  <c r="R143" i="24"/>
  <c r="Q143" i="24"/>
  <c r="P143" i="24"/>
  <c r="O143" i="24"/>
  <c r="N143" i="24"/>
  <c r="M143" i="24"/>
  <c r="L143" i="24"/>
  <c r="K143" i="24"/>
  <c r="J143" i="24"/>
  <c r="I143" i="24"/>
  <c r="H143" i="24"/>
  <c r="G143" i="24"/>
  <c r="F143" i="24"/>
  <c r="E143" i="24"/>
  <c r="D143" i="24"/>
  <c r="C143" i="24"/>
  <c r="W143" i="24" s="1"/>
  <c r="B143" i="24"/>
  <c r="AC142" i="24"/>
  <c r="AB142" i="24"/>
  <c r="AA142" i="24"/>
  <c r="Z142" i="24"/>
  <c r="Y142" i="24"/>
  <c r="V142" i="24"/>
  <c r="U142" i="24"/>
  <c r="T142" i="24"/>
  <c r="S142" i="24"/>
  <c r="R142" i="24"/>
  <c r="Q142" i="24"/>
  <c r="P142" i="24"/>
  <c r="O142" i="24"/>
  <c r="N142" i="24"/>
  <c r="M142" i="24"/>
  <c r="L142" i="24"/>
  <c r="K142" i="24"/>
  <c r="J142" i="24"/>
  <c r="I142" i="24"/>
  <c r="H142" i="24"/>
  <c r="G142" i="24"/>
  <c r="F142" i="24"/>
  <c r="E142" i="24"/>
  <c r="D142" i="24"/>
  <c r="C142" i="24"/>
  <c r="B142" i="24"/>
  <c r="AC141" i="24"/>
  <c r="AB141" i="24"/>
  <c r="AA141" i="24"/>
  <c r="Z141" i="24"/>
  <c r="Y141" i="24"/>
  <c r="V141" i="24"/>
  <c r="U141" i="24"/>
  <c r="T141" i="24"/>
  <c r="S141" i="24"/>
  <c r="R141" i="24"/>
  <c r="Q141" i="24"/>
  <c r="P141" i="24"/>
  <c r="O141" i="24"/>
  <c r="N141" i="24"/>
  <c r="M141" i="24"/>
  <c r="L141" i="24"/>
  <c r="K141" i="24"/>
  <c r="J141" i="24"/>
  <c r="I141" i="24"/>
  <c r="H141" i="24"/>
  <c r="G141" i="24"/>
  <c r="F141" i="24"/>
  <c r="E141" i="24"/>
  <c r="D141" i="24"/>
  <c r="C141" i="24"/>
  <c r="W141" i="24" s="1"/>
  <c r="B141" i="24"/>
  <c r="AC140" i="24"/>
  <c r="AB140" i="24"/>
  <c r="AA140" i="24"/>
  <c r="Z140" i="24"/>
  <c r="Y140" i="24"/>
  <c r="V140" i="24"/>
  <c r="U140" i="24"/>
  <c r="T140" i="24"/>
  <c r="S140" i="24"/>
  <c r="R140" i="24"/>
  <c r="Q140" i="24"/>
  <c r="P140" i="24"/>
  <c r="O140" i="24"/>
  <c r="N140" i="24"/>
  <c r="M140" i="24"/>
  <c r="L140" i="24"/>
  <c r="K140" i="24"/>
  <c r="J140" i="24"/>
  <c r="I140" i="24"/>
  <c r="H140" i="24"/>
  <c r="G140" i="24"/>
  <c r="F140" i="24"/>
  <c r="E140" i="24"/>
  <c r="D140" i="24"/>
  <c r="C140" i="24"/>
  <c r="B140" i="24"/>
  <c r="AC139" i="24"/>
  <c r="AB139" i="24"/>
  <c r="AA139" i="24"/>
  <c r="Z139" i="24"/>
  <c r="Y139" i="24"/>
  <c r="V139" i="24"/>
  <c r="U139" i="24"/>
  <c r="T139" i="24"/>
  <c r="S139" i="24"/>
  <c r="R139" i="24"/>
  <c r="Q139" i="24"/>
  <c r="P139" i="24"/>
  <c r="O139" i="24"/>
  <c r="N139" i="24"/>
  <c r="M139" i="24"/>
  <c r="L139" i="24"/>
  <c r="K139" i="24"/>
  <c r="J139" i="24"/>
  <c r="I139" i="24"/>
  <c r="H139" i="24"/>
  <c r="G139" i="24"/>
  <c r="F139" i="24"/>
  <c r="E139" i="24"/>
  <c r="D139" i="24"/>
  <c r="C139" i="24"/>
  <c r="B139" i="24"/>
  <c r="AC138" i="24"/>
  <c r="AB138" i="24"/>
  <c r="AA138" i="24"/>
  <c r="Z138" i="24"/>
  <c r="Y138" i="24"/>
  <c r="V138" i="24"/>
  <c r="U138" i="24"/>
  <c r="T138" i="24"/>
  <c r="S138" i="24"/>
  <c r="R138" i="24"/>
  <c r="Q138" i="24"/>
  <c r="P138" i="24"/>
  <c r="O138" i="24"/>
  <c r="N138" i="24"/>
  <c r="M138" i="24"/>
  <c r="L138" i="24"/>
  <c r="K138" i="24"/>
  <c r="J138" i="24"/>
  <c r="I138" i="24"/>
  <c r="H138" i="24"/>
  <c r="G138" i="24"/>
  <c r="F138" i="24"/>
  <c r="E138" i="24"/>
  <c r="D138" i="24"/>
  <c r="C138" i="24"/>
  <c r="W138" i="24" s="1"/>
  <c r="B138" i="24"/>
  <c r="AC137" i="24"/>
  <c r="AB137" i="24"/>
  <c r="AA137" i="24"/>
  <c r="Z137" i="24"/>
  <c r="Y137" i="24"/>
  <c r="V137" i="24"/>
  <c r="U137" i="24"/>
  <c r="T137" i="24"/>
  <c r="S137" i="24"/>
  <c r="R137" i="24"/>
  <c r="Q137" i="24"/>
  <c r="P137" i="24"/>
  <c r="O137" i="24"/>
  <c r="N137" i="24"/>
  <c r="M137" i="24"/>
  <c r="L137" i="24"/>
  <c r="K137" i="24"/>
  <c r="J137" i="24"/>
  <c r="I137" i="24"/>
  <c r="H137" i="24"/>
  <c r="G137" i="24"/>
  <c r="F137" i="24"/>
  <c r="E137" i="24"/>
  <c r="D137" i="24"/>
  <c r="C137" i="24"/>
  <c r="B137" i="24"/>
  <c r="W137" i="24" s="1"/>
  <c r="AC136" i="24"/>
  <c r="AB136" i="24"/>
  <c r="AA136" i="24"/>
  <c r="Z136" i="24"/>
  <c r="Y136" i="24"/>
  <c r="V136" i="24"/>
  <c r="U136" i="24"/>
  <c r="T136" i="24"/>
  <c r="S136" i="24"/>
  <c r="R136" i="24"/>
  <c r="Q136" i="24"/>
  <c r="P136" i="24"/>
  <c r="O136" i="24"/>
  <c r="N136" i="24"/>
  <c r="M136" i="24"/>
  <c r="L136" i="24"/>
  <c r="K136" i="24"/>
  <c r="J136" i="24"/>
  <c r="I136" i="24"/>
  <c r="H136" i="24"/>
  <c r="G136" i="24"/>
  <c r="F136" i="24"/>
  <c r="E136" i="24"/>
  <c r="D136" i="24"/>
  <c r="C136" i="24"/>
  <c r="B136" i="24"/>
  <c r="W136" i="24" s="1"/>
  <c r="AC135" i="24"/>
  <c r="AB135" i="24"/>
  <c r="AA135" i="24"/>
  <c r="Z135" i="24"/>
  <c r="Y135" i="24"/>
  <c r="V135" i="24"/>
  <c r="U135" i="24"/>
  <c r="T135" i="24"/>
  <c r="S135" i="24"/>
  <c r="R135" i="24"/>
  <c r="Q135" i="24"/>
  <c r="P135" i="24"/>
  <c r="O135" i="24"/>
  <c r="N135" i="24"/>
  <c r="M135" i="24"/>
  <c r="L135" i="24"/>
  <c r="K135" i="24"/>
  <c r="J135" i="24"/>
  <c r="I135" i="24"/>
  <c r="H135" i="24"/>
  <c r="G135" i="24"/>
  <c r="F135" i="24"/>
  <c r="E135" i="24"/>
  <c r="D135" i="24"/>
  <c r="C135" i="24"/>
  <c r="W135" i="24" s="1"/>
  <c r="B135" i="24"/>
  <c r="AC134" i="24"/>
  <c r="AB134" i="24"/>
  <c r="AA134" i="24"/>
  <c r="Z134" i="24"/>
  <c r="Y134" i="24"/>
  <c r="V134" i="24"/>
  <c r="U134" i="24"/>
  <c r="T134" i="24"/>
  <c r="S134" i="24"/>
  <c r="R134" i="24"/>
  <c r="Q134" i="24"/>
  <c r="P134" i="24"/>
  <c r="O134" i="24"/>
  <c r="N134" i="24"/>
  <c r="M134" i="24"/>
  <c r="L134" i="24"/>
  <c r="K134" i="24"/>
  <c r="J134" i="24"/>
  <c r="I134" i="24"/>
  <c r="H134" i="24"/>
  <c r="G134" i="24"/>
  <c r="F134" i="24"/>
  <c r="E134" i="24"/>
  <c r="D134" i="24"/>
  <c r="C134" i="24"/>
  <c r="B134" i="24"/>
  <c r="W134" i="24" s="1"/>
  <c r="AC133" i="24"/>
  <c r="AB133" i="24"/>
  <c r="AA133" i="24"/>
  <c r="Z133" i="24"/>
  <c r="Y133" i="24"/>
  <c r="V133" i="24"/>
  <c r="U133" i="24"/>
  <c r="T133" i="24"/>
  <c r="S133" i="24"/>
  <c r="R133" i="24"/>
  <c r="Q133" i="24"/>
  <c r="P133" i="24"/>
  <c r="O133" i="24"/>
  <c r="N133" i="24"/>
  <c r="M133" i="24"/>
  <c r="L133" i="24"/>
  <c r="K133" i="24"/>
  <c r="J133" i="24"/>
  <c r="I133" i="24"/>
  <c r="H133" i="24"/>
  <c r="G133" i="24"/>
  <c r="F133" i="24"/>
  <c r="E133" i="24"/>
  <c r="D133" i="24"/>
  <c r="C133" i="24"/>
  <c r="W133" i="24" s="1"/>
  <c r="B133" i="24"/>
  <c r="AC132" i="24"/>
  <c r="AB132" i="24"/>
  <c r="AA132" i="24"/>
  <c r="Z132" i="24"/>
  <c r="Y132" i="24"/>
  <c r="V132" i="24"/>
  <c r="U132" i="24"/>
  <c r="T132" i="24"/>
  <c r="S132" i="24"/>
  <c r="R132" i="24"/>
  <c r="Q132" i="24"/>
  <c r="P132" i="24"/>
  <c r="O132" i="24"/>
  <c r="N132" i="24"/>
  <c r="M132" i="24"/>
  <c r="L132" i="24"/>
  <c r="K132" i="24"/>
  <c r="J132" i="24"/>
  <c r="I132" i="24"/>
  <c r="H132" i="24"/>
  <c r="G132" i="24"/>
  <c r="F132" i="24"/>
  <c r="E132" i="24"/>
  <c r="D132" i="24"/>
  <c r="C132" i="24"/>
  <c r="B132" i="24"/>
  <c r="AC131" i="24"/>
  <c r="AB131" i="24"/>
  <c r="AA131" i="24"/>
  <c r="Z131" i="24"/>
  <c r="Y131" i="24"/>
  <c r="V131" i="24"/>
  <c r="U131" i="24"/>
  <c r="T131" i="24"/>
  <c r="S131" i="24"/>
  <c r="R131" i="24"/>
  <c r="Q131" i="24"/>
  <c r="P131" i="24"/>
  <c r="O131" i="24"/>
  <c r="N131" i="24"/>
  <c r="M131" i="24"/>
  <c r="L131" i="24"/>
  <c r="K131" i="24"/>
  <c r="J131" i="24"/>
  <c r="I131" i="24"/>
  <c r="H131" i="24"/>
  <c r="G131" i="24"/>
  <c r="F131" i="24"/>
  <c r="E131" i="24"/>
  <c r="D131" i="24"/>
  <c r="C131" i="24"/>
  <c r="W131" i="24" s="1"/>
  <c r="B131" i="24"/>
  <c r="AC130" i="24"/>
  <c r="AB130" i="24"/>
  <c r="AA130" i="24"/>
  <c r="Z130" i="24"/>
  <c r="Y130" i="24"/>
  <c r="V130" i="24"/>
  <c r="U130" i="24"/>
  <c r="T130" i="24"/>
  <c r="S130" i="24"/>
  <c r="R130" i="24"/>
  <c r="Q130" i="24"/>
  <c r="P130" i="24"/>
  <c r="O130" i="24"/>
  <c r="N130" i="24"/>
  <c r="M130" i="24"/>
  <c r="L130" i="24"/>
  <c r="K130" i="24"/>
  <c r="J130" i="24"/>
  <c r="I130" i="24"/>
  <c r="H130" i="24"/>
  <c r="G130" i="24"/>
  <c r="F130" i="24"/>
  <c r="E130" i="24"/>
  <c r="D130" i="24"/>
  <c r="C130" i="24"/>
  <c r="W130" i="24" s="1"/>
  <c r="B130" i="24"/>
  <c r="AC129" i="24"/>
  <c r="AB129" i="24"/>
  <c r="AA129" i="24"/>
  <c r="Z129" i="24"/>
  <c r="Y129" i="24"/>
  <c r="V129" i="24"/>
  <c r="U129" i="24"/>
  <c r="T129" i="24"/>
  <c r="S129" i="24"/>
  <c r="R129" i="24"/>
  <c r="Q129" i="24"/>
  <c r="P129" i="24"/>
  <c r="O129" i="24"/>
  <c r="N129" i="24"/>
  <c r="M129" i="24"/>
  <c r="L129" i="24"/>
  <c r="K129" i="24"/>
  <c r="J129" i="24"/>
  <c r="I129" i="24"/>
  <c r="H129" i="24"/>
  <c r="G129" i="24"/>
  <c r="F129" i="24"/>
  <c r="E129" i="24"/>
  <c r="D129" i="24"/>
  <c r="C129" i="24"/>
  <c r="B129" i="24"/>
  <c r="W129" i="24" s="1"/>
  <c r="AC128" i="24"/>
  <c r="AB128" i="24"/>
  <c r="AA128" i="24"/>
  <c r="Z128" i="24"/>
  <c r="Y128" i="24"/>
  <c r="V128" i="24"/>
  <c r="U128" i="24"/>
  <c r="T128" i="24"/>
  <c r="S128" i="24"/>
  <c r="R128" i="24"/>
  <c r="Q128" i="24"/>
  <c r="P128" i="24"/>
  <c r="O128" i="24"/>
  <c r="N128" i="24"/>
  <c r="M128" i="24"/>
  <c r="L128" i="24"/>
  <c r="K128" i="24"/>
  <c r="J128" i="24"/>
  <c r="I128" i="24"/>
  <c r="H128" i="24"/>
  <c r="G128" i="24"/>
  <c r="F128" i="24"/>
  <c r="E128" i="24"/>
  <c r="D128" i="24"/>
  <c r="C128" i="24"/>
  <c r="B128" i="24"/>
  <c r="AC127" i="24"/>
  <c r="AB127" i="24"/>
  <c r="AA127" i="24"/>
  <c r="Z127" i="24"/>
  <c r="Y127" i="24"/>
  <c r="V127" i="24"/>
  <c r="U127" i="24"/>
  <c r="T127" i="24"/>
  <c r="S127" i="24"/>
  <c r="R127" i="24"/>
  <c r="Q127" i="24"/>
  <c r="P127" i="24"/>
  <c r="O127" i="24"/>
  <c r="N127" i="24"/>
  <c r="M127" i="24"/>
  <c r="L127" i="24"/>
  <c r="K127" i="24"/>
  <c r="J127" i="24"/>
  <c r="I127" i="24"/>
  <c r="H127" i="24"/>
  <c r="G127" i="24"/>
  <c r="F127" i="24"/>
  <c r="E127" i="24"/>
  <c r="D127" i="24"/>
  <c r="C127" i="24"/>
  <c r="W127" i="24" s="1"/>
  <c r="B127" i="24"/>
  <c r="AC126" i="24"/>
  <c r="AB126" i="24"/>
  <c r="AA126" i="24"/>
  <c r="Z126" i="24"/>
  <c r="Y126" i="24"/>
  <c r="V126" i="24"/>
  <c r="U126" i="24"/>
  <c r="T126" i="24"/>
  <c r="S126" i="24"/>
  <c r="R126" i="24"/>
  <c r="Q126" i="24"/>
  <c r="P126" i="24"/>
  <c r="O126" i="24"/>
  <c r="N126" i="24"/>
  <c r="M126" i="24"/>
  <c r="L126" i="24"/>
  <c r="K126" i="24"/>
  <c r="J126" i="24"/>
  <c r="I126" i="24"/>
  <c r="H126" i="24"/>
  <c r="G126" i="24"/>
  <c r="F126" i="24"/>
  <c r="E126" i="24"/>
  <c r="D126" i="24"/>
  <c r="C126" i="24"/>
  <c r="B126" i="24"/>
  <c r="W126" i="24" s="1"/>
  <c r="AC125" i="24"/>
  <c r="AB125" i="24"/>
  <c r="AA125" i="24"/>
  <c r="Z125" i="24"/>
  <c r="Y125" i="24"/>
  <c r="V125" i="24"/>
  <c r="U125" i="24"/>
  <c r="T125" i="24"/>
  <c r="S125" i="24"/>
  <c r="R125" i="24"/>
  <c r="Q125" i="24"/>
  <c r="P125" i="24"/>
  <c r="O125" i="24"/>
  <c r="N125" i="24"/>
  <c r="M125" i="24"/>
  <c r="L125" i="24"/>
  <c r="K125" i="24"/>
  <c r="J125" i="24"/>
  <c r="I125" i="24"/>
  <c r="H125" i="24"/>
  <c r="G125" i="24"/>
  <c r="F125" i="24"/>
  <c r="E125" i="24"/>
  <c r="D125" i="24"/>
  <c r="C125" i="24"/>
  <c r="W125" i="24" s="1"/>
  <c r="B125" i="24"/>
  <c r="AC124" i="24"/>
  <c r="AB124" i="24"/>
  <c r="AA124" i="24"/>
  <c r="Z124" i="24"/>
  <c r="Y124" i="24"/>
  <c r="V124" i="24"/>
  <c r="U124" i="24"/>
  <c r="T124" i="24"/>
  <c r="S124" i="24"/>
  <c r="R124" i="24"/>
  <c r="Q124" i="24"/>
  <c r="P124" i="24"/>
  <c r="O124" i="24"/>
  <c r="N124" i="24"/>
  <c r="M124" i="24"/>
  <c r="L124" i="24"/>
  <c r="K124" i="24"/>
  <c r="J124" i="24"/>
  <c r="I124" i="24"/>
  <c r="H124" i="24"/>
  <c r="G124" i="24"/>
  <c r="F124" i="24"/>
  <c r="E124" i="24"/>
  <c r="D124" i="24"/>
  <c r="C124" i="24"/>
  <c r="B124" i="24"/>
  <c r="AC123" i="24"/>
  <c r="AB123" i="24"/>
  <c r="AA123" i="24"/>
  <c r="Z123" i="24"/>
  <c r="Y123" i="24"/>
  <c r="V123" i="24"/>
  <c r="U123" i="24"/>
  <c r="T123" i="24"/>
  <c r="S123" i="24"/>
  <c r="R123" i="24"/>
  <c r="Q123" i="24"/>
  <c r="P123" i="24"/>
  <c r="O123" i="24"/>
  <c r="N123" i="24"/>
  <c r="M123" i="24"/>
  <c r="L123" i="24"/>
  <c r="K123" i="24"/>
  <c r="J123" i="24"/>
  <c r="I123" i="24"/>
  <c r="H123" i="24"/>
  <c r="G123" i="24"/>
  <c r="F123" i="24"/>
  <c r="E123" i="24"/>
  <c r="D123" i="24"/>
  <c r="C123" i="24"/>
  <c r="B123" i="24"/>
  <c r="AC122" i="24"/>
  <c r="AB122" i="24"/>
  <c r="AA122" i="24"/>
  <c r="Z122" i="24"/>
  <c r="Y122" i="24"/>
  <c r="V122" i="24"/>
  <c r="U122" i="24"/>
  <c r="T122" i="24"/>
  <c r="S122" i="24"/>
  <c r="R122" i="24"/>
  <c r="Q122" i="24"/>
  <c r="P122" i="24"/>
  <c r="O122" i="24"/>
  <c r="N122" i="24"/>
  <c r="M122" i="24"/>
  <c r="L122" i="24"/>
  <c r="K122" i="24"/>
  <c r="J122" i="24"/>
  <c r="I122" i="24"/>
  <c r="H122" i="24"/>
  <c r="G122" i="24"/>
  <c r="F122" i="24"/>
  <c r="E122" i="24"/>
  <c r="D122" i="24"/>
  <c r="C122" i="24"/>
  <c r="W122" i="24" s="1"/>
  <c r="B122" i="24"/>
  <c r="AC121" i="24"/>
  <c r="AB121" i="24"/>
  <c r="AA121" i="24"/>
  <c r="Z121" i="24"/>
  <c r="Y121" i="24"/>
  <c r="V121" i="24"/>
  <c r="U121" i="24"/>
  <c r="T121" i="24"/>
  <c r="S121" i="24"/>
  <c r="R121" i="24"/>
  <c r="Q121" i="24"/>
  <c r="P121" i="24"/>
  <c r="O121" i="24"/>
  <c r="N121" i="24"/>
  <c r="M121" i="24"/>
  <c r="L121" i="24"/>
  <c r="K121" i="24"/>
  <c r="J121" i="24"/>
  <c r="I121" i="24"/>
  <c r="H121" i="24"/>
  <c r="G121" i="24"/>
  <c r="F121" i="24"/>
  <c r="E121" i="24"/>
  <c r="D121" i="24"/>
  <c r="C121" i="24"/>
  <c r="B121" i="24"/>
  <c r="W121" i="24" s="1"/>
  <c r="AC120" i="24"/>
  <c r="AB120" i="24"/>
  <c r="AA120" i="24"/>
  <c r="Z120" i="24"/>
  <c r="Y120" i="24"/>
  <c r="V120" i="24"/>
  <c r="U120" i="24"/>
  <c r="T120" i="24"/>
  <c r="S120" i="24"/>
  <c r="R120" i="24"/>
  <c r="Q120" i="24"/>
  <c r="P120" i="24"/>
  <c r="O120" i="24"/>
  <c r="N120" i="24"/>
  <c r="M120" i="24"/>
  <c r="L120" i="24"/>
  <c r="K120" i="24"/>
  <c r="J120" i="24"/>
  <c r="I120" i="24"/>
  <c r="H120" i="24"/>
  <c r="G120" i="24"/>
  <c r="F120" i="24"/>
  <c r="E120" i="24"/>
  <c r="D120" i="24"/>
  <c r="C120" i="24"/>
  <c r="B120" i="24"/>
  <c r="AC119" i="24"/>
  <c r="AB119" i="24"/>
  <c r="AA119" i="24"/>
  <c r="Z119" i="24"/>
  <c r="Y119" i="24"/>
  <c r="V119" i="24"/>
  <c r="U119" i="24"/>
  <c r="T119" i="24"/>
  <c r="S119" i="24"/>
  <c r="R119" i="24"/>
  <c r="Q119" i="24"/>
  <c r="P119" i="24"/>
  <c r="O119" i="24"/>
  <c r="N119" i="24"/>
  <c r="M119" i="24"/>
  <c r="L119" i="24"/>
  <c r="K119" i="24"/>
  <c r="J119" i="24"/>
  <c r="I119" i="24"/>
  <c r="H119" i="24"/>
  <c r="G119" i="24"/>
  <c r="F119" i="24"/>
  <c r="E119" i="24"/>
  <c r="D119" i="24"/>
  <c r="C119" i="24"/>
  <c r="W119" i="24" s="1"/>
  <c r="B119" i="24"/>
  <c r="AC118" i="24"/>
  <c r="AB118" i="24"/>
  <c r="AA118" i="24"/>
  <c r="Z118" i="24"/>
  <c r="Y118" i="24"/>
  <c r="V118" i="24"/>
  <c r="U118" i="24"/>
  <c r="T118" i="24"/>
  <c r="S118" i="24"/>
  <c r="R118" i="24"/>
  <c r="Q118" i="24"/>
  <c r="P118" i="24"/>
  <c r="O118" i="24"/>
  <c r="N118" i="24"/>
  <c r="M118" i="24"/>
  <c r="L118" i="24"/>
  <c r="K118" i="24"/>
  <c r="J118" i="24"/>
  <c r="I118" i="24"/>
  <c r="H118" i="24"/>
  <c r="G118" i="24"/>
  <c r="F118" i="24"/>
  <c r="E118" i="24"/>
  <c r="D118" i="24"/>
  <c r="C118" i="24"/>
  <c r="B118" i="24"/>
  <c r="W118" i="24" s="1"/>
  <c r="AC117" i="24"/>
  <c r="AB117" i="24"/>
  <c r="AA117" i="24"/>
  <c r="Z117" i="24"/>
  <c r="Y117" i="24"/>
  <c r="V117" i="24"/>
  <c r="U117" i="24"/>
  <c r="T117" i="24"/>
  <c r="S117" i="24"/>
  <c r="R117" i="24"/>
  <c r="Q117" i="24"/>
  <c r="P117" i="24"/>
  <c r="O117" i="24"/>
  <c r="N117" i="24"/>
  <c r="M117" i="24"/>
  <c r="L117" i="24"/>
  <c r="K117" i="24"/>
  <c r="J117" i="24"/>
  <c r="I117" i="24"/>
  <c r="H117" i="24"/>
  <c r="G117" i="24"/>
  <c r="F117" i="24"/>
  <c r="E117" i="24"/>
  <c r="D117" i="24"/>
  <c r="C117" i="24"/>
  <c r="W117" i="24" s="1"/>
  <c r="B117" i="24"/>
  <c r="AC116" i="24"/>
  <c r="AB116" i="24"/>
  <c r="AA116" i="24"/>
  <c r="Z116" i="24"/>
  <c r="Y116" i="24"/>
  <c r="V116" i="24"/>
  <c r="U116" i="24"/>
  <c r="T116" i="24"/>
  <c r="S116" i="24"/>
  <c r="R116" i="24"/>
  <c r="Q116" i="24"/>
  <c r="P116" i="24"/>
  <c r="O116" i="24"/>
  <c r="N116" i="24"/>
  <c r="M116" i="24"/>
  <c r="L116" i="24"/>
  <c r="K116" i="24"/>
  <c r="J116" i="24"/>
  <c r="I116" i="24"/>
  <c r="H116" i="24"/>
  <c r="G116" i="24"/>
  <c r="F116" i="24"/>
  <c r="E116" i="24"/>
  <c r="D116" i="24"/>
  <c r="C116" i="24"/>
  <c r="B116" i="24"/>
  <c r="AC115" i="24"/>
  <c r="AB115" i="24"/>
  <c r="AA115" i="24"/>
  <c r="Z115" i="24"/>
  <c r="Y115" i="24"/>
  <c r="V115" i="24"/>
  <c r="U115" i="24"/>
  <c r="T115" i="24"/>
  <c r="S115" i="24"/>
  <c r="R115" i="24"/>
  <c r="Q115" i="24"/>
  <c r="P115" i="24"/>
  <c r="O115" i="24"/>
  <c r="N115" i="24"/>
  <c r="M115" i="24"/>
  <c r="L115" i="24"/>
  <c r="K115" i="24"/>
  <c r="J115" i="24"/>
  <c r="I115" i="24"/>
  <c r="H115" i="24"/>
  <c r="G115" i="24"/>
  <c r="F115" i="24"/>
  <c r="E115" i="24"/>
  <c r="D115" i="24"/>
  <c r="C115" i="24"/>
  <c r="W115" i="24" s="1"/>
  <c r="B115" i="24"/>
  <c r="AC114" i="24"/>
  <c r="AB114" i="24"/>
  <c r="AA114" i="24"/>
  <c r="Z114" i="24"/>
  <c r="Y114" i="24"/>
  <c r="V114" i="24"/>
  <c r="U114" i="24"/>
  <c r="T114" i="24"/>
  <c r="S114" i="24"/>
  <c r="R114" i="24"/>
  <c r="Q114" i="24"/>
  <c r="P114" i="24"/>
  <c r="O114" i="24"/>
  <c r="N114" i="24"/>
  <c r="M114" i="24"/>
  <c r="L114" i="24"/>
  <c r="K114" i="24"/>
  <c r="J114" i="24"/>
  <c r="I114" i="24"/>
  <c r="H114" i="24"/>
  <c r="G114" i="24"/>
  <c r="F114" i="24"/>
  <c r="E114" i="24"/>
  <c r="D114" i="24"/>
  <c r="C114" i="24"/>
  <c r="W114" i="24" s="1"/>
  <c r="B114" i="24"/>
  <c r="AC113" i="24"/>
  <c r="AB113" i="24"/>
  <c r="AA113" i="24"/>
  <c r="Z113" i="24"/>
  <c r="Y113" i="24"/>
  <c r="V113" i="24"/>
  <c r="U113" i="24"/>
  <c r="T113" i="24"/>
  <c r="S113" i="24"/>
  <c r="R113" i="24"/>
  <c r="Q113" i="24"/>
  <c r="P113" i="24"/>
  <c r="O113" i="24"/>
  <c r="N113" i="24"/>
  <c r="M113" i="24"/>
  <c r="L113" i="24"/>
  <c r="K113" i="24"/>
  <c r="J113" i="24"/>
  <c r="I113" i="24"/>
  <c r="H113" i="24"/>
  <c r="G113" i="24"/>
  <c r="F113" i="24"/>
  <c r="E113" i="24"/>
  <c r="D113" i="24"/>
  <c r="C113" i="24"/>
  <c r="B113" i="24"/>
  <c r="W113" i="24" s="1"/>
  <c r="AC112" i="24"/>
  <c r="AB112" i="24"/>
  <c r="AA112" i="24"/>
  <c r="Z112" i="24"/>
  <c r="Y112" i="24"/>
  <c r="V112" i="24"/>
  <c r="U112" i="24"/>
  <c r="T112" i="24"/>
  <c r="S112" i="24"/>
  <c r="R112" i="24"/>
  <c r="Q112" i="24"/>
  <c r="P112" i="24"/>
  <c r="O112" i="24"/>
  <c r="N112" i="24"/>
  <c r="M112" i="24"/>
  <c r="L112" i="24"/>
  <c r="K112" i="24"/>
  <c r="J112" i="24"/>
  <c r="I112" i="24"/>
  <c r="H112" i="24"/>
  <c r="G112" i="24"/>
  <c r="F112" i="24"/>
  <c r="E112" i="24"/>
  <c r="D112" i="24"/>
  <c r="C112" i="24"/>
  <c r="B112" i="24"/>
  <c r="W112" i="24" s="1"/>
  <c r="AC111" i="24"/>
  <c r="AB111" i="24"/>
  <c r="AA111" i="24"/>
  <c r="Z111" i="24"/>
  <c r="Y111" i="24"/>
  <c r="V111" i="24"/>
  <c r="U111" i="24"/>
  <c r="T111" i="24"/>
  <c r="S111" i="24"/>
  <c r="R111" i="24"/>
  <c r="Q111" i="24"/>
  <c r="P111" i="24"/>
  <c r="O111" i="24"/>
  <c r="N111" i="24"/>
  <c r="M111" i="24"/>
  <c r="L111" i="24"/>
  <c r="K111" i="24"/>
  <c r="J111" i="24"/>
  <c r="I111" i="24"/>
  <c r="H111" i="24"/>
  <c r="G111" i="24"/>
  <c r="F111" i="24"/>
  <c r="E111" i="24"/>
  <c r="D111" i="24"/>
  <c r="C111" i="24"/>
  <c r="W111" i="24" s="1"/>
  <c r="B111" i="24"/>
  <c r="AC110" i="24"/>
  <c r="AB110" i="24"/>
  <c r="AA110" i="24"/>
  <c r="Z110" i="24"/>
  <c r="Y110" i="24"/>
  <c r="V110" i="24"/>
  <c r="U110" i="24"/>
  <c r="T110" i="24"/>
  <c r="S110" i="24"/>
  <c r="R110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10" i="24"/>
  <c r="C110" i="24"/>
  <c r="B110" i="24"/>
  <c r="AC109" i="24"/>
  <c r="AB109" i="24"/>
  <c r="AA109" i="24"/>
  <c r="Z109" i="24"/>
  <c r="Y109" i="24"/>
  <c r="V109" i="24"/>
  <c r="U109" i="24"/>
  <c r="T109" i="24"/>
  <c r="S109" i="24"/>
  <c r="R109" i="24"/>
  <c r="Q109" i="24"/>
  <c r="P109" i="24"/>
  <c r="O109" i="24"/>
  <c r="N109" i="24"/>
  <c r="M109" i="24"/>
  <c r="L109" i="24"/>
  <c r="K109" i="24"/>
  <c r="J109" i="24"/>
  <c r="I109" i="24"/>
  <c r="H109" i="24"/>
  <c r="G109" i="24"/>
  <c r="F109" i="24"/>
  <c r="E109" i="24"/>
  <c r="D109" i="24"/>
  <c r="C109" i="24"/>
  <c r="W109" i="24" s="1"/>
  <c r="B109" i="24"/>
  <c r="AC108" i="24"/>
  <c r="AB108" i="24"/>
  <c r="AA108" i="24"/>
  <c r="Z108" i="24"/>
  <c r="Y108" i="24"/>
  <c r="V108" i="24"/>
  <c r="U108" i="24"/>
  <c r="T108" i="24"/>
  <c r="S108" i="24"/>
  <c r="R108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C108" i="24"/>
  <c r="B108" i="24"/>
  <c r="AC107" i="24"/>
  <c r="AB107" i="24"/>
  <c r="AA107" i="24"/>
  <c r="Z107" i="24"/>
  <c r="Y107" i="24"/>
  <c r="V107" i="24"/>
  <c r="U107" i="24"/>
  <c r="T107" i="24"/>
  <c r="S107" i="24"/>
  <c r="R107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C107" i="24"/>
  <c r="B107" i="24"/>
  <c r="AC106" i="24"/>
  <c r="AB106" i="24"/>
  <c r="AA106" i="24"/>
  <c r="Z106" i="24"/>
  <c r="Y106" i="24"/>
  <c r="V106" i="24"/>
  <c r="U106" i="24"/>
  <c r="T106" i="24"/>
  <c r="S106" i="24"/>
  <c r="R106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C106" i="24"/>
  <c r="W106" i="24" s="1"/>
  <c r="B106" i="24"/>
  <c r="AC105" i="24"/>
  <c r="AB105" i="24"/>
  <c r="AA105" i="24"/>
  <c r="Z105" i="24"/>
  <c r="Y105" i="24"/>
  <c r="V105" i="24"/>
  <c r="U105" i="24"/>
  <c r="T105" i="24"/>
  <c r="S105" i="24"/>
  <c r="R105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D105" i="24"/>
  <c r="C105" i="24"/>
  <c r="B105" i="24"/>
  <c r="W105" i="24" s="1"/>
  <c r="AC104" i="24"/>
  <c r="AB104" i="24"/>
  <c r="AA104" i="24"/>
  <c r="Z104" i="24"/>
  <c r="Y104" i="24"/>
  <c r="V104" i="24"/>
  <c r="U104" i="24"/>
  <c r="T104" i="24"/>
  <c r="S104" i="24"/>
  <c r="R104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C104" i="24"/>
  <c r="B104" i="24"/>
  <c r="W104" i="24" s="1"/>
  <c r="AC103" i="24"/>
  <c r="AB103" i="24"/>
  <c r="AA103" i="24"/>
  <c r="Z103" i="24"/>
  <c r="Y103" i="24"/>
  <c r="V103" i="24"/>
  <c r="U103" i="24"/>
  <c r="T103" i="24"/>
  <c r="S103" i="24"/>
  <c r="R103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C103" i="24"/>
  <c r="W103" i="24" s="1"/>
  <c r="B103" i="24"/>
  <c r="AC102" i="24"/>
  <c r="AB102" i="24"/>
  <c r="AA102" i="24"/>
  <c r="Z102" i="24"/>
  <c r="Y102" i="24"/>
  <c r="V102" i="24"/>
  <c r="U102" i="24"/>
  <c r="T102" i="24"/>
  <c r="S102" i="24"/>
  <c r="R102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C102" i="24"/>
  <c r="B102" i="24"/>
  <c r="AC101" i="24"/>
  <c r="AB101" i="24"/>
  <c r="AA101" i="24"/>
  <c r="Z101" i="24"/>
  <c r="Y101" i="24"/>
  <c r="V101" i="24"/>
  <c r="U101" i="24"/>
  <c r="T101" i="24"/>
  <c r="S101" i="24"/>
  <c r="R101" i="24"/>
  <c r="Q101" i="24"/>
  <c r="P101" i="24"/>
  <c r="O101" i="24"/>
  <c r="N101" i="24"/>
  <c r="M101" i="24"/>
  <c r="L101" i="24"/>
  <c r="K101" i="24"/>
  <c r="J101" i="24"/>
  <c r="I101" i="24"/>
  <c r="H101" i="24"/>
  <c r="G101" i="24"/>
  <c r="F101" i="24"/>
  <c r="E101" i="24"/>
  <c r="D101" i="24"/>
  <c r="C101" i="24"/>
  <c r="W101" i="24" s="1"/>
  <c r="B101" i="24"/>
  <c r="AC100" i="24"/>
  <c r="AB100" i="24"/>
  <c r="AA100" i="24"/>
  <c r="Z100" i="24"/>
  <c r="Y100" i="24"/>
  <c r="V100" i="24"/>
  <c r="U100" i="24"/>
  <c r="T100" i="24"/>
  <c r="S100" i="24"/>
  <c r="R100" i="24"/>
  <c r="Q100" i="24"/>
  <c r="P100" i="24"/>
  <c r="O100" i="24"/>
  <c r="N100" i="24"/>
  <c r="M100" i="24"/>
  <c r="L100" i="24"/>
  <c r="K100" i="24"/>
  <c r="J100" i="24"/>
  <c r="I100" i="24"/>
  <c r="H100" i="24"/>
  <c r="G100" i="24"/>
  <c r="F100" i="24"/>
  <c r="E100" i="24"/>
  <c r="D100" i="24"/>
  <c r="C100" i="24"/>
  <c r="B100" i="24"/>
  <c r="AC99" i="24"/>
  <c r="AB99" i="24"/>
  <c r="AA99" i="24"/>
  <c r="Z99" i="24"/>
  <c r="Y99" i="24"/>
  <c r="V99" i="24"/>
  <c r="U99" i="24"/>
  <c r="T99" i="24"/>
  <c r="S99" i="24"/>
  <c r="R99" i="24"/>
  <c r="Q99" i="24"/>
  <c r="P99" i="24"/>
  <c r="O99" i="24"/>
  <c r="N99" i="24"/>
  <c r="M99" i="24"/>
  <c r="L99" i="24"/>
  <c r="K99" i="24"/>
  <c r="J99" i="24"/>
  <c r="I99" i="24"/>
  <c r="H99" i="24"/>
  <c r="G99" i="24"/>
  <c r="F99" i="24"/>
  <c r="E99" i="24"/>
  <c r="D99" i="24"/>
  <c r="C99" i="24"/>
  <c r="W99" i="24" s="1"/>
  <c r="B99" i="24"/>
  <c r="AC98" i="24"/>
  <c r="AB98" i="24"/>
  <c r="AA98" i="24"/>
  <c r="Z98" i="24"/>
  <c r="Y98" i="24"/>
  <c r="V98" i="24"/>
  <c r="U98" i="24"/>
  <c r="T98" i="24"/>
  <c r="S98" i="24"/>
  <c r="R98" i="24"/>
  <c r="Q98" i="24"/>
  <c r="P98" i="24"/>
  <c r="O98" i="24"/>
  <c r="N98" i="24"/>
  <c r="M98" i="24"/>
  <c r="L98" i="24"/>
  <c r="K98" i="24"/>
  <c r="J98" i="24"/>
  <c r="I98" i="24"/>
  <c r="H98" i="24"/>
  <c r="G98" i="24"/>
  <c r="F98" i="24"/>
  <c r="E98" i="24"/>
  <c r="D98" i="24"/>
  <c r="C98" i="24"/>
  <c r="W98" i="24" s="1"/>
  <c r="B98" i="24"/>
  <c r="AC97" i="24"/>
  <c r="AB97" i="24"/>
  <c r="AA97" i="24"/>
  <c r="Z97" i="24"/>
  <c r="Y97" i="24"/>
  <c r="V97" i="24"/>
  <c r="U97" i="24"/>
  <c r="T97" i="24"/>
  <c r="S97" i="24"/>
  <c r="R97" i="24"/>
  <c r="Q97" i="24"/>
  <c r="P97" i="24"/>
  <c r="O97" i="24"/>
  <c r="N97" i="24"/>
  <c r="M97" i="24"/>
  <c r="L97" i="24"/>
  <c r="K97" i="24"/>
  <c r="J97" i="24"/>
  <c r="I97" i="24"/>
  <c r="H97" i="24"/>
  <c r="G97" i="24"/>
  <c r="F97" i="24"/>
  <c r="E97" i="24"/>
  <c r="D97" i="24"/>
  <c r="C97" i="24"/>
  <c r="B97" i="24"/>
  <c r="W97" i="24" s="1"/>
  <c r="AC96" i="24"/>
  <c r="AB96" i="24"/>
  <c r="AA96" i="24"/>
  <c r="Z96" i="24"/>
  <c r="Y96" i="24"/>
  <c r="V96" i="24"/>
  <c r="U96" i="24"/>
  <c r="T96" i="24"/>
  <c r="S96" i="24"/>
  <c r="R96" i="24"/>
  <c r="Q96" i="24"/>
  <c r="P96" i="24"/>
  <c r="O96" i="24"/>
  <c r="N96" i="24"/>
  <c r="M96" i="24"/>
  <c r="L96" i="24"/>
  <c r="K96" i="24"/>
  <c r="J96" i="24"/>
  <c r="I96" i="24"/>
  <c r="H96" i="24"/>
  <c r="G96" i="24"/>
  <c r="F96" i="24"/>
  <c r="E96" i="24"/>
  <c r="D96" i="24"/>
  <c r="C96" i="24"/>
  <c r="B96" i="24"/>
  <c r="W96" i="24" s="1"/>
  <c r="AC95" i="24"/>
  <c r="AB95" i="24"/>
  <c r="AA95" i="24"/>
  <c r="Z95" i="24"/>
  <c r="Y95" i="24"/>
  <c r="V95" i="24"/>
  <c r="U95" i="24"/>
  <c r="T95" i="24"/>
  <c r="S95" i="24"/>
  <c r="R95" i="24"/>
  <c r="Q95" i="24"/>
  <c r="P95" i="24"/>
  <c r="O95" i="24"/>
  <c r="N95" i="24"/>
  <c r="M95" i="24"/>
  <c r="L95" i="24"/>
  <c r="K95" i="24"/>
  <c r="J95" i="24"/>
  <c r="I95" i="24"/>
  <c r="H95" i="24"/>
  <c r="G95" i="24"/>
  <c r="F95" i="24"/>
  <c r="E95" i="24"/>
  <c r="D95" i="24"/>
  <c r="C95" i="24"/>
  <c r="W95" i="24" s="1"/>
  <c r="B95" i="24"/>
  <c r="AC94" i="24"/>
  <c r="AB94" i="24"/>
  <c r="AA94" i="24"/>
  <c r="Z94" i="24"/>
  <c r="Y94" i="24"/>
  <c r="V94" i="24"/>
  <c r="U94" i="24"/>
  <c r="T94" i="24"/>
  <c r="S94" i="24"/>
  <c r="R94" i="24"/>
  <c r="Q94" i="24"/>
  <c r="P94" i="24"/>
  <c r="O94" i="24"/>
  <c r="N94" i="24"/>
  <c r="M94" i="24"/>
  <c r="L94" i="24"/>
  <c r="K94" i="24"/>
  <c r="J94" i="24"/>
  <c r="I94" i="24"/>
  <c r="H94" i="24"/>
  <c r="G94" i="24"/>
  <c r="F94" i="24"/>
  <c r="E94" i="24"/>
  <c r="D94" i="24"/>
  <c r="C94" i="24"/>
  <c r="B94" i="24"/>
  <c r="W94" i="24" s="1"/>
  <c r="AC93" i="24"/>
  <c r="AB93" i="24"/>
  <c r="AA93" i="24"/>
  <c r="Z93" i="24"/>
  <c r="Y93" i="24"/>
  <c r="V93" i="24"/>
  <c r="U93" i="24"/>
  <c r="T93" i="24"/>
  <c r="S93" i="24"/>
  <c r="R93" i="24"/>
  <c r="Q93" i="24"/>
  <c r="P93" i="24"/>
  <c r="O93" i="24"/>
  <c r="N93" i="24"/>
  <c r="M93" i="24"/>
  <c r="L93" i="24"/>
  <c r="K93" i="24"/>
  <c r="J93" i="24"/>
  <c r="I93" i="24"/>
  <c r="H93" i="24"/>
  <c r="G93" i="24"/>
  <c r="F93" i="24"/>
  <c r="E93" i="24"/>
  <c r="D93" i="24"/>
  <c r="C93" i="24"/>
  <c r="W93" i="24" s="1"/>
  <c r="B93" i="24"/>
  <c r="AC92" i="24"/>
  <c r="AB92" i="24"/>
  <c r="AA92" i="24"/>
  <c r="Z92" i="24"/>
  <c r="Y92" i="24"/>
  <c r="V92" i="24"/>
  <c r="U92" i="24"/>
  <c r="T92" i="24"/>
  <c r="S92" i="24"/>
  <c r="R92" i="24"/>
  <c r="Q92" i="24"/>
  <c r="P92" i="24"/>
  <c r="O92" i="24"/>
  <c r="N92" i="24"/>
  <c r="M92" i="24"/>
  <c r="L92" i="24"/>
  <c r="K92" i="24"/>
  <c r="J92" i="24"/>
  <c r="I92" i="24"/>
  <c r="H92" i="24"/>
  <c r="G92" i="24"/>
  <c r="F92" i="24"/>
  <c r="E92" i="24"/>
  <c r="D92" i="24"/>
  <c r="C92" i="24"/>
  <c r="B92" i="24"/>
  <c r="AC91" i="24"/>
  <c r="AB91" i="24"/>
  <c r="AA91" i="24"/>
  <c r="Z91" i="24"/>
  <c r="Y91" i="24"/>
  <c r="V91" i="24"/>
  <c r="U91" i="24"/>
  <c r="T91" i="24"/>
  <c r="S91" i="24"/>
  <c r="R91" i="24"/>
  <c r="Q91" i="24"/>
  <c r="P91" i="24"/>
  <c r="O91" i="24"/>
  <c r="N91" i="24"/>
  <c r="M91" i="24"/>
  <c r="L91" i="24"/>
  <c r="K91" i="24"/>
  <c r="J91" i="24"/>
  <c r="I91" i="24"/>
  <c r="H91" i="24"/>
  <c r="G91" i="24"/>
  <c r="F91" i="24"/>
  <c r="E91" i="24"/>
  <c r="D91" i="24"/>
  <c r="C91" i="24"/>
  <c r="B91" i="24"/>
  <c r="AC90" i="24"/>
  <c r="AB90" i="24"/>
  <c r="AA90" i="24"/>
  <c r="Z90" i="24"/>
  <c r="Y90" i="24"/>
  <c r="V90" i="24"/>
  <c r="U90" i="24"/>
  <c r="T90" i="24"/>
  <c r="S90" i="24"/>
  <c r="R90" i="24"/>
  <c r="Q90" i="24"/>
  <c r="P90" i="24"/>
  <c r="O90" i="24"/>
  <c r="N90" i="24"/>
  <c r="M90" i="24"/>
  <c r="L90" i="24"/>
  <c r="K90" i="24"/>
  <c r="J90" i="24"/>
  <c r="I90" i="24"/>
  <c r="H90" i="24"/>
  <c r="G90" i="24"/>
  <c r="F90" i="24"/>
  <c r="E90" i="24"/>
  <c r="D90" i="24"/>
  <c r="C90" i="24"/>
  <c r="W90" i="24" s="1"/>
  <c r="B90" i="24"/>
  <c r="AC89" i="24"/>
  <c r="AB89" i="24"/>
  <c r="AA89" i="24"/>
  <c r="Z89" i="24"/>
  <c r="Y89" i="24"/>
  <c r="V89" i="24"/>
  <c r="U89" i="24"/>
  <c r="T89" i="24"/>
  <c r="S89" i="24"/>
  <c r="R89" i="24"/>
  <c r="Q89" i="24"/>
  <c r="P89" i="24"/>
  <c r="O89" i="24"/>
  <c r="N89" i="24"/>
  <c r="M89" i="24"/>
  <c r="L89" i="24"/>
  <c r="K89" i="24"/>
  <c r="J89" i="24"/>
  <c r="I89" i="24"/>
  <c r="H89" i="24"/>
  <c r="G89" i="24"/>
  <c r="F89" i="24"/>
  <c r="E89" i="24"/>
  <c r="D89" i="24"/>
  <c r="C89" i="24"/>
  <c r="B89" i="24"/>
  <c r="AC88" i="24"/>
  <c r="AB88" i="24"/>
  <c r="AA88" i="24"/>
  <c r="Z88" i="24"/>
  <c r="Y88" i="24"/>
  <c r="V88" i="24"/>
  <c r="U88" i="24"/>
  <c r="T88" i="24"/>
  <c r="S88" i="24"/>
  <c r="R88" i="24"/>
  <c r="Q88" i="24"/>
  <c r="P88" i="24"/>
  <c r="O88" i="24"/>
  <c r="N88" i="24"/>
  <c r="M88" i="24"/>
  <c r="L88" i="24"/>
  <c r="K88" i="24"/>
  <c r="J88" i="24"/>
  <c r="I88" i="24"/>
  <c r="H88" i="24"/>
  <c r="G88" i="24"/>
  <c r="F88" i="24"/>
  <c r="E88" i="24"/>
  <c r="D88" i="24"/>
  <c r="C88" i="24"/>
  <c r="B88" i="24"/>
  <c r="AC87" i="24"/>
  <c r="AB87" i="24"/>
  <c r="AA87" i="24"/>
  <c r="Z87" i="24"/>
  <c r="Y87" i="24"/>
  <c r="V87" i="24"/>
  <c r="U87" i="24"/>
  <c r="T87" i="24"/>
  <c r="S87" i="24"/>
  <c r="R87" i="24"/>
  <c r="Q87" i="24"/>
  <c r="P87" i="24"/>
  <c r="O87" i="24"/>
  <c r="N87" i="24"/>
  <c r="M87" i="24"/>
  <c r="L87" i="24"/>
  <c r="K87" i="24"/>
  <c r="J87" i="24"/>
  <c r="I87" i="24"/>
  <c r="H87" i="24"/>
  <c r="G87" i="24"/>
  <c r="F87" i="24"/>
  <c r="E87" i="24"/>
  <c r="D87" i="24"/>
  <c r="C87" i="24"/>
  <c r="W87" i="24" s="1"/>
  <c r="B87" i="24"/>
  <c r="AC86" i="24"/>
  <c r="AB86" i="24"/>
  <c r="AA86" i="24"/>
  <c r="Z86" i="24"/>
  <c r="Y86" i="24"/>
  <c r="V86" i="24"/>
  <c r="U86" i="24"/>
  <c r="T86" i="24"/>
  <c r="S86" i="24"/>
  <c r="R86" i="24"/>
  <c r="Q86" i="24"/>
  <c r="P86" i="24"/>
  <c r="O86" i="24"/>
  <c r="N86" i="24"/>
  <c r="M86" i="24"/>
  <c r="L86" i="24"/>
  <c r="K86" i="24"/>
  <c r="J86" i="24"/>
  <c r="I86" i="24"/>
  <c r="H86" i="24"/>
  <c r="G86" i="24"/>
  <c r="F86" i="24"/>
  <c r="E86" i="24"/>
  <c r="D86" i="24"/>
  <c r="C86" i="24"/>
  <c r="B86" i="24"/>
  <c r="AC85" i="24"/>
  <c r="AB85" i="24"/>
  <c r="AA85" i="24"/>
  <c r="Z85" i="24"/>
  <c r="Y85" i="24"/>
  <c r="V85" i="24"/>
  <c r="U85" i="24"/>
  <c r="T85" i="24"/>
  <c r="S85" i="24"/>
  <c r="R85" i="24"/>
  <c r="Q85" i="24"/>
  <c r="P85" i="24"/>
  <c r="O85" i="24"/>
  <c r="N85" i="24"/>
  <c r="M85" i="24"/>
  <c r="L85" i="24"/>
  <c r="K85" i="24"/>
  <c r="J85" i="24"/>
  <c r="I85" i="24"/>
  <c r="H85" i="24"/>
  <c r="G85" i="24"/>
  <c r="F85" i="24"/>
  <c r="E85" i="24"/>
  <c r="D85" i="24"/>
  <c r="C85" i="24"/>
  <c r="W85" i="24" s="1"/>
  <c r="B85" i="24"/>
  <c r="AC84" i="24"/>
  <c r="AB84" i="24"/>
  <c r="AA84" i="24"/>
  <c r="Z84" i="24"/>
  <c r="Y84" i="24"/>
  <c r="V84" i="24"/>
  <c r="U84" i="24"/>
  <c r="T84" i="24"/>
  <c r="S84" i="24"/>
  <c r="R84" i="24"/>
  <c r="Q84" i="24"/>
  <c r="P84" i="24"/>
  <c r="O84" i="24"/>
  <c r="N84" i="24"/>
  <c r="M84" i="24"/>
  <c r="L84" i="24"/>
  <c r="K84" i="24"/>
  <c r="J84" i="24"/>
  <c r="I84" i="24"/>
  <c r="H84" i="24"/>
  <c r="G84" i="24"/>
  <c r="F84" i="24"/>
  <c r="E84" i="24"/>
  <c r="D84" i="24"/>
  <c r="C84" i="24"/>
  <c r="B84" i="24"/>
  <c r="AC83" i="24"/>
  <c r="AB83" i="24"/>
  <c r="AA83" i="24"/>
  <c r="Z83" i="24"/>
  <c r="Y83" i="24"/>
  <c r="V83" i="24"/>
  <c r="U83" i="24"/>
  <c r="T83" i="24"/>
  <c r="S83" i="24"/>
  <c r="R83" i="24"/>
  <c r="Q83" i="24"/>
  <c r="P83" i="24"/>
  <c r="O83" i="24"/>
  <c r="N83" i="24"/>
  <c r="M83" i="24"/>
  <c r="L83" i="24"/>
  <c r="K83" i="24"/>
  <c r="J83" i="24"/>
  <c r="I83" i="24"/>
  <c r="H83" i="24"/>
  <c r="G83" i="24"/>
  <c r="F83" i="24"/>
  <c r="E83" i="24"/>
  <c r="D83" i="24"/>
  <c r="C83" i="24"/>
  <c r="W83" i="24" s="1"/>
  <c r="B83" i="24"/>
  <c r="AC82" i="24"/>
  <c r="AB82" i="24"/>
  <c r="AA82" i="24"/>
  <c r="Z82" i="24"/>
  <c r="Y82" i="24"/>
  <c r="V82" i="24"/>
  <c r="U82" i="24"/>
  <c r="T82" i="24"/>
  <c r="S82" i="24"/>
  <c r="R82" i="24"/>
  <c r="Q82" i="24"/>
  <c r="P82" i="24"/>
  <c r="O82" i="24"/>
  <c r="N82" i="24"/>
  <c r="M82" i="24"/>
  <c r="L82" i="24"/>
  <c r="K82" i="24"/>
  <c r="J82" i="24"/>
  <c r="I82" i="24"/>
  <c r="H82" i="24"/>
  <c r="G82" i="24"/>
  <c r="F82" i="24"/>
  <c r="E82" i="24"/>
  <c r="D82" i="24"/>
  <c r="C82" i="24"/>
  <c r="B82" i="24"/>
  <c r="AC81" i="24"/>
  <c r="AB81" i="24"/>
  <c r="AA81" i="24"/>
  <c r="Z81" i="24"/>
  <c r="Y81" i="24"/>
  <c r="V81" i="24"/>
  <c r="U81" i="24"/>
  <c r="T81" i="24"/>
  <c r="S81" i="24"/>
  <c r="R81" i="24"/>
  <c r="Q81" i="24"/>
  <c r="P81" i="24"/>
  <c r="O81" i="24"/>
  <c r="N81" i="24"/>
  <c r="M81" i="24"/>
  <c r="L81" i="24"/>
  <c r="K81" i="24"/>
  <c r="J81" i="24"/>
  <c r="I81" i="24"/>
  <c r="H81" i="24"/>
  <c r="G81" i="24"/>
  <c r="F81" i="24"/>
  <c r="E81" i="24"/>
  <c r="D81" i="24"/>
  <c r="C81" i="24"/>
  <c r="W81" i="24" s="1"/>
  <c r="B81" i="24"/>
  <c r="AC80" i="24"/>
  <c r="AB80" i="24"/>
  <c r="AA80" i="24"/>
  <c r="Z80" i="24"/>
  <c r="Y80" i="24"/>
  <c r="V80" i="24"/>
  <c r="U80" i="24"/>
  <c r="T80" i="24"/>
  <c r="S80" i="24"/>
  <c r="R80" i="24"/>
  <c r="Q80" i="24"/>
  <c r="P80" i="24"/>
  <c r="O80" i="24"/>
  <c r="N80" i="24"/>
  <c r="M80" i="24"/>
  <c r="L80" i="24"/>
  <c r="K80" i="24"/>
  <c r="J80" i="24"/>
  <c r="I80" i="24"/>
  <c r="H80" i="24"/>
  <c r="G80" i="24"/>
  <c r="F80" i="24"/>
  <c r="E80" i="24"/>
  <c r="D80" i="24"/>
  <c r="C80" i="24"/>
  <c r="B80" i="24"/>
  <c r="AC79" i="24"/>
  <c r="AB79" i="24"/>
  <c r="AA79" i="24"/>
  <c r="Z79" i="24"/>
  <c r="Y79" i="24"/>
  <c r="V79" i="24"/>
  <c r="U79" i="24"/>
  <c r="T79" i="24"/>
  <c r="S79" i="24"/>
  <c r="R79" i="24"/>
  <c r="Q79" i="24"/>
  <c r="P79" i="24"/>
  <c r="O79" i="24"/>
  <c r="N79" i="24"/>
  <c r="M79" i="24"/>
  <c r="L79" i="24"/>
  <c r="K79" i="24"/>
  <c r="J79" i="24"/>
  <c r="I79" i="24"/>
  <c r="H79" i="24"/>
  <c r="G79" i="24"/>
  <c r="F79" i="24"/>
  <c r="E79" i="24"/>
  <c r="D79" i="24"/>
  <c r="C79" i="24"/>
  <c r="W79" i="24" s="1"/>
  <c r="B79" i="24"/>
  <c r="AC78" i="24"/>
  <c r="AB78" i="24"/>
  <c r="AA78" i="24"/>
  <c r="Z78" i="24"/>
  <c r="Y78" i="24"/>
  <c r="V78" i="24"/>
  <c r="U78" i="24"/>
  <c r="T78" i="24"/>
  <c r="S78" i="24"/>
  <c r="R78" i="24"/>
  <c r="Q78" i="24"/>
  <c r="P78" i="24"/>
  <c r="O78" i="24"/>
  <c r="N78" i="24"/>
  <c r="M78" i="24"/>
  <c r="L78" i="24"/>
  <c r="K78" i="24"/>
  <c r="J78" i="24"/>
  <c r="I78" i="24"/>
  <c r="H78" i="24"/>
  <c r="G78" i="24"/>
  <c r="F78" i="24"/>
  <c r="E78" i="24"/>
  <c r="D78" i="24"/>
  <c r="C78" i="24"/>
  <c r="W78" i="24" s="1"/>
  <c r="B78" i="24"/>
  <c r="AC77" i="24"/>
  <c r="AB77" i="24"/>
  <c r="AA77" i="24"/>
  <c r="Z77" i="24"/>
  <c r="Y77" i="24"/>
  <c r="V77" i="24"/>
  <c r="U77" i="24"/>
  <c r="T77" i="24"/>
  <c r="S77" i="24"/>
  <c r="R77" i="24"/>
  <c r="Q77" i="24"/>
  <c r="P77" i="24"/>
  <c r="O77" i="24"/>
  <c r="N77" i="24"/>
  <c r="M77" i="24"/>
  <c r="L77" i="24"/>
  <c r="K77" i="24"/>
  <c r="J77" i="24"/>
  <c r="I77" i="24"/>
  <c r="H77" i="24"/>
  <c r="G77" i="24"/>
  <c r="F77" i="24"/>
  <c r="E77" i="24"/>
  <c r="D77" i="24"/>
  <c r="C77" i="24"/>
  <c r="B77" i="24"/>
  <c r="W77" i="24" s="1"/>
  <c r="AC76" i="24"/>
  <c r="AB76" i="24"/>
  <c r="AA76" i="24"/>
  <c r="Z76" i="24"/>
  <c r="Y76" i="24"/>
  <c r="V76" i="24"/>
  <c r="U76" i="24"/>
  <c r="T76" i="24"/>
  <c r="S76" i="24"/>
  <c r="R76" i="24"/>
  <c r="Q76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B76" i="24"/>
  <c r="AC75" i="24"/>
  <c r="AB75" i="24"/>
  <c r="AA75" i="24"/>
  <c r="Z75" i="24"/>
  <c r="Y75" i="24"/>
  <c r="V75" i="24"/>
  <c r="U75" i="24"/>
  <c r="T75" i="24"/>
  <c r="S75" i="24"/>
  <c r="R75" i="24"/>
  <c r="Q75" i="24"/>
  <c r="P75" i="24"/>
  <c r="O75" i="24"/>
  <c r="N75" i="24"/>
  <c r="M75" i="24"/>
  <c r="L75" i="24"/>
  <c r="K75" i="24"/>
  <c r="J75" i="24"/>
  <c r="I75" i="24"/>
  <c r="H75" i="24"/>
  <c r="G75" i="24"/>
  <c r="F75" i="24"/>
  <c r="E75" i="24"/>
  <c r="D75" i="24"/>
  <c r="C75" i="24"/>
  <c r="W75" i="24" s="1"/>
  <c r="B75" i="24"/>
  <c r="AC74" i="24"/>
  <c r="AB74" i="24"/>
  <c r="AA74" i="24"/>
  <c r="Z74" i="24"/>
  <c r="Y74" i="24"/>
  <c r="V74" i="24"/>
  <c r="U74" i="24"/>
  <c r="T74" i="24"/>
  <c r="S74" i="24"/>
  <c r="R74" i="24"/>
  <c r="Q74" i="24"/>
  <c r="P74" i="24"/>
  <c r="O74" i="24"/>
  <c r="N74" i="24"/>
  <c r="M74" i="24"/>
  <c r="L74" i="24"/>
  <c r="K74" i="24"/>
  <c r="J74" i="24"/>
  <c r="I74" i="24"/>
  <c r="H74" i="24"/>
  <c r="G74" i="24"/>
  <c r="F74" i="24"/>
  <c r="E74" i="24"/>
  <c r="D74" i="24"/>
  <c r="C74" i="24"/>
  <c r="B74" i="24"/>
  <c r="W74" i="24" s="1"/>
  <c r="AC73" i="24"/>
  <c r="AB73" i="24"/>
  <c r="AA73" i="24"/>
  <c r="Z73" i="24"/>
  <c r="Y73" i="24"/>
  <c r="V73" i="24"/>
  <c r="U73" i="24"/>
  <c r="T73" i="24"/>
  <c r="S73" i="24"/>
  <c r="R73" i="24"/>
  <c r="Q73" i="24"/>
  <c r="P73" i="24"/>
  <c r="O73" i="24"/>
  <c r="N73" i="24"/>
  <c r="M73" i="24"/>
  <c r="L73" i="24"/>
  <c r="K73" i="24"/>
  <c r="J73" i="24"/>
  <c r="I73" i="24"/>
  <c r="H73" i="24"/>
  <c r="G73" i="24"/>
  <c r="F73" i="24"/>
  <c r="E73" i="24"/>
  <c r="D73" i="24"/>
  <c r="C73" i="24"/>
  <c r="B73" i="24"/>
  <c r="W73" i="24" s="1"/>
  <c r="AC72" i="24"/>
  <c r="AB72" i="24"/>
  <c r="AA72" i="24"/>
  <c r="Z72" i="24"/>
  <c r="Y72" i="24"/>
  <c r="V72" i="24"/>
  <c r="U72" i="24"/>
  <c r="T72" i="24"/>
  <c r="S72" i="24"/>
  <c r="R72" i="24"/>
  <c r="Q72" i="24"/>
  <c r="P72" i="24"/>
  <c r="O72" i="24"/>
  <c r="N72" i="24"/>
  <c r="M72" i="24"/>
  <c r="L72" i="24"/>
  <c r="K72" i="24"/>
  <c r="J72" i="24"/>
  <c r="I72" i="24"/>
  <c r="H72" i="24"/>
  <c r="G72" i="24"/>
  <c r="F72" i="24"/>
  <c r="E72" i="24"/>
  <c r="D72" i="24"/>
  <c r="C72" i="24"/>
  <c r="B72" i="24"/>
  <c r="AC71" i="24"/>
  <c r="AB71" i="24"/>
  <c r="AA71" i="24"/>
  <c r="Z71" i="24"/>
  <c r="Y71" i="24"/>
  <c r="V71" i="24"/>
  <c r="U71" i="24"/>
  <c r="T71" i="24"/>
  <c r="S71" i="24"/>
  <c r="R71" i="24"/>
  <c r="Q71" i="24"/>
  <c r="P71" i="24"/>
  <c r="O71" i="24"/>
  <c r="N71" i="24"/>
  <c r="M71" i="24"/>
  <c r="L71" i="24"/>
  <c r="K71" i="24"/>
  <c r="J71" i="24"/>
  <c r="I71" i="24"/>
  <c r="H71" i="24"/>
  <c r="G71" i="24"/>
  <c r="F71" i="24"/>
  <c r="E71" i="24"/>
  <c r="D71" i="24"/>
  <c r="C71" i="24"/>
  <c r="W71" i="24" s="1"/>
  <c r="B71" i="24"/>
  <c r="AC70" i="24"/>
  <c r="AB70" i="24"/>
  <c r="AA70" i="24"/>
  <c r="Z70" i="24"/>
  <c r="Y70" i="24"/>
  <c r="V70" i="24"/>
  <c r="U70" i="24"/>
  <c r="T70" i="24"/>
  <c r="S70" i="24"/>
  <c r="R70" i="24"/>
  <c r="Q70" i="24"/>
  <c r="P70" i="24"/>
  <c r="O70" i="24"/>
  <c r="N70" i="24"/>
  <c r="M70" i="24"/>
  <c r="L70" i="24"/>
  <c r="K70" i="24"/>
  <c r="J70" i="24"/>
  <c r="I70" i="24"/>
  <c r="H70" i="24"/>
  <c r="G70" i="24"/>
  <c r="F70" i="24"/>
  <c r="E70" i="24"/>
  <c r="D70" i="24"/>
  <c r="C70" i="24"/>
  <c r="B70" i="24"/>
  <c r="W70" i="24" s="1"/>
  <c r="AC69" i="24"/>
  <c r="AB69" i="24"/>
  <c r="AA69" i="24"/>
  <c r="Z69" i="24"/>
  <c r="Y69" i="24"/>
  <c r="V69" i="24"/>
  <c r="U69" i="24"/>
  <c r="T69" i="24"/>
  <c r="S69" i="24"/>
  <c r="R69" i="24"/>
  <c r="Q69" i="24"/>
  <c r="P69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C69" i="24"/>
  <c r="W69" i="24" s="1"/>
  <c r="B69" i="24"/>
  <c r="AC68" i="24"/>
  <c r="AB68" i="24"/>
  <c r="AA68" i="24"/>
  <c r="Z68" i="24"/>
  <c r="Y68" i="24"/>
  <c r="V68" i="24"/>
  <c r="U68" i="24"/>
  <c r="T68" i="24"/>
  <c r="S68" i="24"/>
  <c r="R68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B68" i="24"/>
  <c r="W68" i="24" s="1"/>
  <c r="AC67" i="24"/>
  <c r="AB67" i="24"/>
  <c r="AA67" i="24"/>
  <c r="Z67" i="24"/>
  <c r="Y67" i="24"/>
  <c r="V67" i="24"/>
  <c r="U67" i="24"/>
  <c r="T67" i="24"/>
  <c r="S67" i="24"/>
  <c r="R67" i="24"/>
  <c r="Q67" i="24"/>
  <c r="P67" i="24"/>
  <c r="O67" i="24"/>
  <c r="N67" i="24"/>
  <c r="M67" i="24"/>
  <c r="L67" i="24"/>
  <c r="K67" i="24"/>
  <c r="J67" i="24"/>
  <c r="I67" i="24"/>
  <c r="H67" i="24"/>
  <c r="G67" i="24"/>
  <c r="F67" i="24"/>
  <c r="E67" i="24"/>
  <c r="D67" i="24"/>
  <c r="C67" i="24"/>
  <c r="B67" i="24"/>
  <c r="AC66" i="24"/>
  <c r="AB66" i="24"/>
  <c r="AA66" i="24"/>
  <c r="Z66" i="24"/>
  <c r="Y66" i="24"/>
  <c r="V66" i="24"/>
  <c r="U66" i="24"/>
  <c r="T66" i="24"/>
  <c r="S66" i="24"/>
  <c r="R66" i="24"/>
  <c r="Q66" i="24"/>
  <c r="P66" i="24"/>
  <c r="O66" i="24"/>
  <c r="N66" i="24"/>
  <c r="M66" i="24"/>
  <c r="L66" i="24"/>
  <c r="K66" i="24"/>
  <c r="J66" i="24"/>
  <c r="I66" i="24"/>
  <c r="H66" i="24"/>
  <c r="G66" i="24"/>
  <c r="F66" i="24"/>
  <c r="E66" i="24"/>
  <c r="D66" i="24"/>
  <c r="C66" i="24"/>
  <c r="W66" i="24" s="1"/>
  <c r="B66" i="24"/>
  <c r="AC65" i="24"/>
  <c r="AB65" i="24"/>
  <c r="AA65" i="24"/>
  <c r="Z65" i="24"/>
  <c r="Y65" i="24"/>
  <c r="V65" i="24"/>
  <c r="U65" i="24"/>
  <c r="T65" i="24"/>
  <c r="S65" i="24"/>
  <c r="R65" i="24"/>
  <c r="Q65" i="24"/>
  <c r="P65" i="24"/>
  <c r="O65" i="24"/>
  <c r="N65" i="24"/>
  <c r="M65" i="24"/>
  <c r="L65" i="24"/>
  <c r="K65" i="24"/>
  <c r="J65" i="24"/>
  <c r="I65" i="24"/>
  <c r="H65" i="24"/>
  <c r="G65" i="24"/>
  <c r="F65" i="24"/>
  <c r="E65" i="24"/>
  <c r="D65" i="24"/>
  <c r="C65" i="24"/>
  <c r="B65" i="24"/>
  <c r="W65" i="24" s="1"/>
  <c r="AC64" i="24"/>
  <c r="AB64" i="24"/>
  <c r="AA64" i="24"/>
  <c r="Z64" i="24"/>
  <c r="Y64" i="24"/>
  <c r="V64" i="24"/>
  <c r="U64" i="24"/>
  <c r="T64" i="24"/>
  <c r="S64" i="24"/>
  <c r="R64" i="24"/>
  <c r="Q64" i="24"/>
  <c r="P64" i="24"/>
  <c r="O64" i="24"/>
  <c r="N64" i="24"/>
  <c r="M64" i="24"/>
  <c r="L64" i="24"/>
  <c r="K64" i="24"/>
  <c r="J64" i="24"/>
  <c r="I64" i="24"/>
  <c r="H64" i="24"/>
  <c r="G64" i="24"/>
  <c r="F64" i="24"/>
  <c r="E64" i="24"/>
  <c r="D64" i="24"/>
  <c r="C64" i="24"/>
  <c r="B64" i="24"/>
  <c r="W64" i="24" s="1"/>
  <c r="AC63" i="24"/>
  <c r="AB63" i="24"/>
  <c r="AA63" i="24"/>
  <c r="Z63" i="24"/>
  <c r="Y63" i="24"/>
  <c r="V63" i="24"/>
  <c r="U63" i="24"/>
  <c r="T63" i="24"/>
  <c r="S63" i="24"/>
  <c r="R63" i="24"/>
  <c r="Q63" i="24"/>
  <c r="P63" i="24"/>
  <c r="O63" i="24"/>
  <c r="N63" i="24"/>
  <c r="M63" i="24"/>
  <c r="L63" i="24"/>
  <c r="K63" i="24"/>
  <c r="J63" i="24"/>
  <c r="I63" i="24"/>
  <c r="H63" i="24"/>
  <c r="G63" i="24"/>
  <c r="F63" i="24"/>
  <c r="E63" i="24"/>
  <c r="D63" i="24"/>
  <c r="C63" i="24"/>
  <c r="W63" i="24" s="1"/>
  <c r="B63" i="24"/>
  <c r="AC62" i="24"/>
  <c r="AB62" i="24"/>
  <c r="AA62" i="24"/>
  <c r="Z62" i="24"/>
  <c r="Y62" i="24"/>
  <c r="V62" i="24"/>
  <c r="U62" i="24"/>
  <c r="T62" i="24"/>
  <c r="S62" i="24"/>
  <c r="R62" i="24"/>
  <c r="Q62" i="24"/>
  <c r="P62" i="24"/>
  <c r="O62" i="24"/>
  <c r="N62" i="24"/>
  <c r="M62" i="24"/>
  <c r="L62" i="24"/>
  <c r="K62" i="24"/>
  <c r="J62" i="24"/>
  <c r="I62" i="24"/>
  <c r="H62" i="24"/>
  <c r="G62" i="24"/>
  <c r="F62" i="24"/>
  <c r="E62" i="24"/>
  <c r="D62" i="24"/>
  <c r="C62" i="24"/>
  <c r="B62" i="24"/>
  <c r="W62" i="24" s="1"/>
  <c r="AC61" i="24"/>
  <c r="AB61" i="24"/>
  <c r="AA61" i="24"/>
  <c r="Z61" i="24"/>
  <c r="Y61" i="24"/>
  <c r="V61" i="24"/>
  <c r="U61" i="24"/>
  <c r="T61" i="24"/>
  <c r="S61" i="24"/>
  <c r="R61" i="24"/>
  <c r="Q61" i="24"/>
  <c r="P61" i="24"/>
  <c r="O61" i="24"/>
  <c r="N61" i="24"/>
  <c r="M61" i="24"/>
  <c r="L61" i="24"/>
  <c r="K61" i="24"/>
  <c r="J61" i="24"/>
  <c r="I61" i="24"/>
  <c r="H61" i="24"/>
  <c r="G61" i="24"/>
  <c r="F61" i="24"/>
  <c r="E61" i="24"/>
  <c r="D61" i="24"/>
  <c r="C61" i="24"/>
  <c r="W61" i="24" s="1"/>
  <c r="B61" i="24"/>
  <c r="AC60" i="24"/>
  <c r="AB60" i="24"/>
  <c r="AA60" i="24"/>
  <c r="Z60" i="24"/>
  <c r="Y60" i="24"/>
  <c r="V60" i="24"/>
  <c r="U60" i="24"/>
  <c r="T60" i="24"/>
  <c r="S60" i="24"/>
  <c r="R60" i="24"/>
  <c r="Q60" i="24"/>
  <c r="P60" i="24"/>
  <c r="O60" i="24"/>
  <c r="N60" i="24"/>
  <c r="M60" i="24"/>
  <c r="L60" i="24"/>
  <c r="K60" i="24"/>
  <c r="J60" i="24"/>
  <c r="I60" i="24"/>
  <c r="H60" i="24"/>
  <c r="G60" i="24"/>
  <c r="F60" i="24"/>
  <c r="E60" i="24"/>
  <c r="D60" i="24"/>
  <c r="C60" i="24"/>
  <c r="B60" i="24"/>
  <c r="AC59" i="24"/>
  <c r="AB59" i="24"/>
  <c r="AA59" i="24"/>
  <c r="Z59" i="24"/>
  <c r="Y59" i="24"/>
  <c r="V59" i="24"/>
  <c r="U59" i="24"/>
  <c r="T59" i="24"/>
  <c r="S59" i="24"/>
  <c r="R59" i="24"/>
  <c r="Q59" i="24"/>
  <c r="P59" i="24"/>
  <c r="O59" i="24"/>
  <c r="N59" i="24"/>
  <c r="M59" i="24"/>
  <c r="L59" i="24"/>
  <c r="K59" i="24"/>
  <c r="J59" i="24"/>
  <c r="I59" i="24"/>
  <c r="H59" i="24"/>
  <c r="G59" i="24"/>
  <c r="F59" i="24"/>
  <c r="E59" i="24"/>
  <c r="D59" i="24"/>
  <c r="C59" i="24"/>
  <c r="B59" i="24"/>
  <c r="AC58" i="24"/>
  <c r="AB58" i="24"/>
  <c r="AA58" i="24"/>
  <c r="Z58" i="24"/>
  <c r="Y58" i="24"/>
  <c r="V58" i="24"/>
  <c r="U58" i="24"/>
  <c r="T58" i="24"/>
  <c r="S58" i="24"/>
  <c r="R58" i="24"/>
  <c r="Q58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W58" i="24" s="1"/>
  <c r="B58" i="24"/>
  <c r="AC57" i="24"/>
  <c r="AB57" i="24"/>
  <c r="AA57" i="24"/>
  <c r="Z57" i="24"/>
  <c r="Y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7" i="24"/>
  <c r="C57" i="24"/>
  <c r="B57" i="24"/>
  <c r="AC56" i="24"/>
  <c r="AB56" i="24"/>
  <c r="AA56" i="24"/>
  <c r="Z56" i="24"/>
  <c r="Y56" i="24"/>
  <c r="V56" i="24"/>
  <c r="U56" i="24"/>
  <c r="T56" i="24"/>
  <c r="S56" i="24"/>
  <c r="R56" i="24"/>
  <c r="Q56" i="24"/>
  <c r="P56" i="24"/>
  <c r="O56" i="24"/>
  <c r="N56" i="24"/>
  <c r="M56" i="24"/>
  <c r="L56" i="24"/>
  <c r="K56" i="24"/>
  <c r="J56" i="24"/>
  <c r="I56" i="24"/>
  <c r="H56" i="24"/>
  <c r="G56" i="24"/>
  <c r="F56" i="24"/>
  <c r="E56" i="24"/>
  <c r="D56" i="24"/>
  <c r="C56" i="24"/>
  <c r="B56" i="24"/>
  <c r="W56" i="24" s="1"/>
  <c r="AC55" i="24"/>
  <c r="AB55" i="24"/>
  <c r="AA55" i="24"/>
  <c r="Z55" i="24"/>
  <c r="Y55" i="24"/>
  <c r="V55" i="24"/>
  <c r="U55" i="24"/>
  <c r="T55" i="24"/>
  <c r="S55" i="24"/>
  <c r="R55" i="24"/>
  <c r="Q55" i="24"/>
  <c r="P55" i="24"/>
  <c r="O55" i="24"/>
  <c r="N55" i="24"/>
  <c r="M55" i="24"/>
  <c r="L55" i="24"/>
  <c r="K55" i="24"/>
  <c r="J55" i="24"/>
  <c r="I55" i="24"/>
  <c r="H55" i="24"/>
  <c r="G55" i="24"/>
  <c r="F55" i="24"/>
  <c r="E55" i="24"/>
  <c r="D55" i="24"/>
  <c r="C55" i="24"/>
  <c r="W55" i="24" s="1"/>
  <c r="B55" i="24"/>
  <c r="AC54" i="24"/>
  <c r="AB54" i="24"/>
  <c r="AA54" i="24"/>
  <c r="Z54" i="24"/>
  <c r="Y54" i="24"/>
  <c r="V54" i="24"/>
  <c r="U54" i="24"/>
  <c r="T54" i="24"/>
  <c r="S54" i="24"/>
  <c r="R54" i="24"/>
  <c r="Q54" i="24"/>
  <c r="P54" i="24"/>
  <c r="O54" i="24"/>
  <c r="N54" i="24"/>
  <c r="M54" i="24"/>
  <c r="L54" i="24"/>
  <c r="K54" i="24"/>
  <c r="J54" i="24"/>
  <c r="I54" i="24"/>
  <c r="H54" i="24"/>
  <c r="G54" i="24"/>
  <c r="F54" i="24"/>
  <c r="E54" i="24"/>
  <c r="D54" i="24"/>
  <c r="C54" i="24"/>
  <c r="B54" i="24"/>
  <c r="AC53" i="24"/>
  <c r="AB53" i="24"/>
  <c r="AA53" i="24"/>
  <c r="Z53" i="24"/>
  <c r="Y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3" i="24"/>
  <c r="D53" i="24"/>
  <c r="C53" i="24"/>
  <c r="W53" i="24" s="1"/>
  <c r="B53" i="24"/>
  <c r="AC52" i="24"/>
  <c r="AB52" i="24"/>
  <c r="AA52" i="24"/>
  <c r="Z52" i="24"/>
  <c r="Y52" i="24"/>
  <c r="V52" i="24"/>
  <c r="U52" i="24"/>
  <c r="T52" i="24"/>
  <c r="S52" i="24"/>
  <c r="R52" i="24"/>
  <c r="Q52" i="24"/>
  <c r="P52" i="24"/>
  <c r="O52" i="24"/>
  <c r="N52" i="24"/>
  <c r="M52" i="24"/>
  <c r="L52" i="24"/>
  <c r="K52" i="24"/>
  <c r="J52" i="24"/>
  <c r="I52" i="24"/>
  <c r="H52" i="24"/>
  <c r="G52" i="24"/>
  <c r="F52" i="24"/>
  <c r="E52" i="24"/>
  <c r="D52" i="24"/>
  <c r="C52" i="24"/>
  <c r="B52" i="24"/>
  <c r="AC51" i="24"/>
  <c r="AB51" i="24"/>
  <c r="AA51" i="24"/>
  <c r="Z51" i="24"/>
  <c r="Y51" i="24"/>
  <c r="V51" i="24"/>
  <c r="U51" i="24"/>
  <c r="T51" i="24"/>
  <c r="S51" i="24"/>
  <c r="R51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W51" i="24" s="1"/>
  <c r="B51" i="24"/>
  <c r="AC50" i="24"/>
  <c r="AB50" i="24"/>
  <c r="AA50" i="24"/>
  <c r="Z50" i="24"/>
  <c r="Y50" i="24"/>
  <c r="V50" i="24"/>
  <c r="U50" i="24"/>
  <c r="T50" i="24"/>
  <c r="S50" i="24"/>
  <c r="R50" i="24"/>
  <c r="Q50" i="24"/>
  <c r="P50" i="24"/>
  <c r="O50" i="24"/>
  <c r="N50" i="24"/>
  <c r="M50" i="24"/>
  <c r="L50" i="24"/>
  <c r="K50" i="24"/>
  <c r="J50" i="24"/>
  <c r="I50" i="24"/>
  <c r="H50" i="24"/>
  <c r="G50" i="24"/>
  <c r="F50" i="24"/>
  <c r="E50" i="24"/>
  <c r="D50" i="24"/>
  <c r="C50" i="24"/>
  <c r="B50" i="24"/>
  <c r="AC49" i="24"/>
  <c r="AB49" i="24"/>
  <c r="AA49" i="24"/>
  <c r="Z49" i="24"/>
  <c r="Y49" i="24"/>
  <c r="V49" i="24"/>
  <c r="U49" i="24"/>
  <c r="T49" i="24"/>
  <c r="S49" i="24"/>
  <c r="R49" i="24"/>
  <c r="Q49" i="24"/>
  <c r="P49" i="24"/>
  <c r="O49" i="24"/>
  <c r="N49" i="24"/>
  <c r="M49" i="24"/>
  <c r="L49" i="24"/>
  <c r="K49" i="24"/>
  <c r="J49" i="24"/>
  <c r="I49" i="24"/>
  <c r="H49" i="24"/>
  <c r="G49" i="24"/>
  <c r="F49" i="24"/>
  <c r="E49" i="24"/>
  <c r="D49" i="24"/>
  <c r="C49" i="24"/>
  <c r="W49" i="24" s="1"/>
  <c r="B49" i="24"/>
  <c r="AC48" i="24"/>
  <c r="AB48" i="24"/>
  <c r="AA48" i="24"/>
  <c r="Z48" i="24"/>
  <c r="Y48" i="24"/>
  <c r="V48" i="24"/>
  <c r="U48" i="24"/>
  <c r="T48" i="24"/>
  <c r="S48" i="24"/>
  <c r="R48" i="24"/>
  <c r="Q48" i="24"/>
  <c r="P48" i="24"/>
  <c r="O48" i="24"/>
  <c r="N48" i="24"/>
  <c r="M48" i="24"/>
  <c r="L48" i="24"/>
  <c r="K48" i="24"/>
  <c r="J48" i="24"/>
  <c r="I48" i="24"/>
  <c r="H48" i="24"/>
  <c r="G48" i="24"/>
  <c r="F48" i="24"/>
  <c r="E48" i="24"/>
  <c r="D48" i="24"/>
  <c r="C48" i="24"/>
  <c r="B48" i="24"/>
  <c r="AC47" i="24"/>
  <c r="AB47" i="24"/>
  <c r="AA47" i="24"/>
  <c r="Z47" i="24"/>
  <c r="Y47" i="24"/>
  <c r="V47" i="24"/>
  <c r="U47" i="24"/>
  <c r="T47" i="24"/>
  <c r="S47" i="24"/>
  <c r="R47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B47" i="24"/>
  <c r="AC46" i="24"/>
  <c r="AB46" i="24"/>
  <c r="AA46" i="24"/>
  <c r="Z46" i="24"/>
  <c r="Y46" i="24"/>
  <c r="V46" i="24"/>
  <c r="U46" i="24"/>
  <c r="T46" i="24"/>
  <c r="S46" i="24"/>
  <c r="R46" i="24"/>
  <c r="Q46" i="24"/>
  <c r="P46" i="24"/>
  <c r="O46" i="24"/>
  <c r="N46" i="24"/>
  <c r="M46" i="24"/>
  <c r="L46" i="24"/>
  <c r="K46" i="24"/>
  <c r="J46" i="24"/>
  <c r="I46" i="24"/>
  <c r="H46" i="24"/>
  <c r="G46" i="24"/>
  <c r="F46" i="24"/>
  <c r="E46" i="24"/>
  <c r="D46" i="24"/>
  <c r="C46" i="24"/>
  <c r="W46" i="24" s="1"/>
  <c r="B46" i="24"/>
  <c r="AC45" i="24"/>
  <c r="AB45" i="24"/>
  <c r="AA45" i="24"/>
  <c r="Z45" i="24"/>
  <c r="Y45" i="24"/>
  <c r="V45" i="24"/>
  <c r="U45" i="24"/>
  <c r="T45" i="24"/>
  <c r="S45" i="24"/>
  <c r="R45" i="24"/>
  <c r="Q45" i="24"/>
  <c r="P45" i="24"/>
  <c r="O45" i="24"/>
  <c r="N45" i="24"/>
  <c r="M45" i="24"/>
  <c r="L45" i="24"/>
  <c r="K45" i="24"/>
  <c r="J45" i="24"/>
  <c r="I45" i="24"/>
  <c r="H45" i="24"/>
  <c r="G45" i="24"/>
  <c r="F45" i="24"/>
  <c r="E45" i="24"/>
  <c r="D45" i="24"/>
  <c r="C45" i="24"/>
  <c r="B45" i="24"/>
  <c r="W45" i="24" s="1"/>
  <c r="AC44" i="24"/>
  <c r="AB44" i="24"/>
  <c r="AA44" i="24"/>
  <c r="Z44" i="24"/>
  <c r="Y44" i="24"/>
  <c r="V44" i="24"/>
  <c r="U44" i="24"/>
  <c r="T44" i="24"/>
  <c r="S44" i="24"/>
  <c r="R44" i="24"/>
  <c r="Q44" i="24"/>
  <c r="P44" i="24"/>
  <c r="O44" i="24"/>
  <c r="N44" i="24"/>
  <c r="M44" i="24"/>
  <c r="L44" i="24"/>
  <c r="K44" i="24"/>
  <c r="J44" i="24"/>
  <c r="I44" i="24"/>
  <c r="H44" i="24"/>
  <c r="G44" i="24"/>
  <c r="F44" i="24"/>
  <c r="E44" i="24"/>
  <c r="D44" i="24"/>
  <c r="C44" i="24"/>
  <c r="B44" i="24"/>
  <c r="AC43" i="24"/>
  <c r="AB43" i="24"/>
  <c r="AA43" i="24"/>
  <c r="Z43" i="24"/>
  <c r="Y43" i="24"/>
  <c r="V43" i="24"/>
  <c r="U43" i="24"/>
  <c r="T43" i="24"/>
  <c r="S43" i="24"/>
  <c r="R43" i="24"/>
  <c r="Q43" i="24"/>
  <c r="P43" i="24"/>
  <c r="O43" i="24"/>
  <c r="N43" i="24"/>
  <c r="M43" i="24"/>
  <c r="L43" i="24"/>
  <c r="K43" i="24"/>
  <c r="J43" i="24"/>
  <c r="I43" i="24"/>
  <c r="H43" i="24"/>
  <c r="G43" i="24"/>
  <c r="F43" i="24"/>
  <c r="E43" i="24"/>
  <c r="D43" i="24"/>
  <c r="C43" i="24"/>
  <c r="W43" i="24" s="1"/>
  <c r="B43" i="24"/>
  <c r="AC42" i="24"/>
  <c r="AB42" i="24"/>
  <c r="AA42" i="24"/>
  <c r="Z42" i="24"/>
  <c r="Y42" i="24"/>
  <c r="V42" i="24"/>
  <c r="U42" i="24"/>
  <c r="T42" i="24"/>
  <c r="S42" i="24"/>
  <c r="R42" i="24"/>
  <c r="Q42" i="24"/>
  <c r="P42" i="24"/>
  <c r="O42" i="24"/>
  <c r="N42" i="24"/>
  <c r="M42" i="24"/>
  <c r="L42" i="24"/>
  <c r="K42" i="24"/>
  <c r="J42" i="24"/>
  <c r="I42" i="24"/>
  <c r="H42" i="24"/>
  <c r="G42" i="24"/>
  <c r="F42" i="24"/>
  <c r="E42" i="24"/>
  <c r="D42" i="24"/>
  <c r="C42" i="24"/>
  <c r="B42" i="24"/>
  <c r="W42" i="24" s="1"/>
  <c r="AC41" i="24"/>
  <c r="AB41" i="24"/>
  <c r="AA41" i="24"/>
  <c r="Z41" i="24"/>
  <c r="Y41" i="24"/>
  <c r="V41" i="24"/>
  <c r="U41" i="24"/>
  <c r="T41" i="24"/>
  <c r="S41" i="24"/>
  <c r="R41" i="24"/>
  <c r="Q41" i="24"/>
  <c r="P41" i="24"/>
  <c r="O41" i="24"/>
  <c r="N41" i="24"/>
  <c r="M41" i="24"/>
  <c r="L41" i="24"/>
  <c r="K41" i="24"/>
  <c r="J41" i="24"/>
  <c r="I41" i="24"/>
  <c r="H41" i="24"/>
  <c r="G41" i="24"/>
  <c r="F41" i="24"/>
  <c r="E41" i="24"/>
  <c r="D41" i="24"/>
  <c r="C41" i="24"/>
  <c r="B41" i="24"/>
  <c r="W41" i="24" s="1"/>
  <c r="AC40" i="24"/>
  <c r="AB40" i="24"/>
  <c r="AA40" i="24"/>
  <c r="Z40" i="24"/>
  <c r="Y40" i="24"/>
  <c r="V40" i="24"/>
  <c r="U40" i="24"/>
  <c r="T40" i="24"/>
  <c r="S40" i="24"/>
  <c r="R40" i="24"/>
  <c r="Q40" i="24"/>
  <c r="P40" i="24"/>
  <c r="O40" i="24"/>
  <c r="N40" i="24"/>
  <c r="M40" i="24"/>
  <c r="L40" i="24"/>
  <c r="K40" i="24"/>
  <c r="J40" i="24"/>
  <c r="I40" i="24"/>
  <c r="H40" i="24"/>
  <c r="G40" i="24"/>
  <c r="F40" i="24"/>
  <c r="E40" i="24"/>
  <c r="D40" i="24"/>
  <c r="C40" i="24"/>
  <c r="B40" i="24"/>
  <c r="AC39" i="24"/>
  <c r="AB39" i="24"/>
  <c r="AA39" i="24"/>
  <c r="Z39" i="24"/>
  <c r="Y39" i="24"/>
  <c r="V39" i="24"/>
  <c r="U39" i="24"/>
  <c r="T39" i="24"/>
  <c r="S39" i="24"/>
  <c r="R39" i="24"/>
  <c r="Q39" i="24"/>
  <c r="P39" i="24"/>
  <c r="O39" i="24"/>
  <c r="N39" i="24"/>
  <c r="M39" i="24"/>
  <c r="L39" i="24"/>
  <c r="K39" i="24"/>
  <c r="J39" i="24"/>
  <c r="I39" i="24"/>
  <c r="H39" i="24"/>
  <c r="G39" i="24"/>
  <c r="F39" i="24"/>
  <c r="E39" i="24"/>
  <c r="D39" i="24"/>
  <c r="C39" i="24"/>
  <c r="W39" i="24" s="1"/>
  <c r="B39" i="24"/>
  <c r="AC38" i="24"/>
  <c r="AB38" i="24"/>
  <c r="AA38" i="24"/>
  <c r="Z38" i="24"/>
  <c r="Y38" i="24"/>
  <c r="V38" i="24"/>
  <c r="U38" i="24"/>
  <c r="T38" i="24"/>
  <c r="S38" i="24"/>
  <c r="R38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C38" i="24"/>
  <c r="B38" i="24"/>
  <c r="AC37" i="24"/>
  <c r="AB37" i="24"/>
  <c r="AA37" i="24"/>
  <c r="Z37" i="24"/>
  <c r="Y37" i="24"/>
  <c r="V37" i="24"/>
  <c r="U37" i="24"/>
  <c r="T37" i="24"/>
  <c r="S37" i="24"/>
  <c r="R37" i="24"/>
  <c r="Q37" i="24"/>
  <c r="P37" i="24"/>
  <c r="O37" i="24"/>
  <c r="N37" i="24"/>
  <c r="M37" i="24"/>
  <c r="L37" i="24"/>
  <c r="K37" i="24"/>
  <c r="J37" i="24"/>
  <c r="I37" i="24"/>
  <c r="H37" i="24"/>
  <c r="G37" i="24"/>
  <c r="F37" i="24"/>
  <c r="E37" i="24"/>
  <c r="D37" i="24"/>
  <c r="C37" i="24"/>
  <c r="W37" i="24" s="1"/>
  <c r="B37" i="24"/>
  <c r="AC36" i="24"/>
  <c r="AB36" i="24"/>
  <c r="AA36" i="24"/>
  <c r="Z36" i="24"/>
  <c r="Y36" i="24"/>
  <c r="V36" i="24"/>
  <c r="U36" i="24"/>
  <c r="T36" i="24"/>
  <c r="S36" i="24"/>
  <c r="R36" i="24"/>
  <c r="Q36" i="24"/>
  <c r="P36" i="24"/>
  <c r="O36" i="24"/>
  <c r="N36" i="24"/>
  <c r="M36" i="24"/>
  <c r="L36" i="24"/>
  <c r="K36" i="24"/>
  <c r="J36" i="24"/>
  <c r="I36" i="24"/>
  <c r="H36" i="24"/>
  <c r="G36" i="24"/>
  <c r="F36" i="24"/>
  <c r="E36" i="24"/>
  <c r="D36" i="24"/>
  <c r="C36" i="24"/>
  <c r="W36" i="24" s="1"/>
  <c r="B36" i="24"/>
  <c r="AC35" i="24"/>
  <c r="AB35" i="24"/>
  <c r="AA35" i="24"/>
  <c r="Z35" i="24"/>
  <c r="Y35" i="24"/>
  <c r="V35" i="24"/>
  <c r="U35" i="24"/>
  <c r="T35" i="24"/>
  <c r="S35" i="24"/>
  <c r="R35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C35" i="24"/>
  <c r="B35" i="24"/>
  <c r="W35" i="24" s="1"/>
  <c r="AC34" i="24"/>
  <c r="AB34" i="24"/>
  <c r="AA34" i="24"/>
  <c r="Z34" i="24"/>
  <c r="Y34" i="24"/>
  <c r="V34" i="24"/>
  <c r="U34" i="24"/>
  <c r="T34" i="24"/>
  <c r="S34" i="24"/>
  <c r="R34" i="24"/>
  <c r="Q34" i="24"/>
  <c r="P34" i="24"/>
  <c r="O34" i="24"/>
  <c r="N34" i="24"/>
  <c r="M34" i="24"/>
  <c r="L34" i="24"/>
  <c r="K34" i="24"/>
  <c r="J34" i="24"/>
  <c r="I34" i="24"/>
  <c r="H34" i="24"/>
  <c r="G34" i="24"/>
  <c r="F34" i="24"/>
  <c r="E34" i="24"/>
  <c r="D34" i="24"/>
  <c r="C34" i="24"/>
  <c r="B34" i="24"/>
  <c r="W34" i="24" s="1"/>
  <c r="AC33" i="24"/>
  <c r="AB33" i="24"/>
  <c r="AA33" i="24"/>
  <c r="Z33" i="24"/>
  <c r="Y33" i="24"/>
  <c r="V33" i="24"/>
  <c r="U33" i="24"/>
  <c r="T33" i="24"/>
  <c r="S33" i="24"/>
  <c r="R33" i="24"/>
  <c r="Q33" i="24"/>
  <c r="P33" i="24"/>
  <c r="O33" i="24"/>
  <c r="N33" i="24"/>
  <c r="M33" i="24"/>
  <c r="L33" i="24"/>
  <c r="K33" i="24"/>
  <c r="J33" i="24"/>
  <c r="I33" i="24"/>
  <c r="H33" i="24"/>
  <c r="G33" i="24"/>
  <c r="F33" i="24"/>
  <c r="E33" i="24"/>
  <c r="D33" i="24"/>
  <c r="C33" i="24"/>
  <c r="W33" i="24" s="1"/>
  <c r="B33" i="24"/>
  <c r="AC32" i="24"/>
  <c r="AB32" i="24"/>
  <c r="AA32" i="24"/>
  <c r="Z32" i="24"/>
  <c r="Y32" i="24"/>
  <c r="V32" i="24"/>
  <c r="U32" i="24"/>
  <c r="T32" i="24"/>
  <c r="S32" i="24"/>
  <c r="R32" i="24"/>
  <c r="Q32" i="24"/>
  <c r="P32" i="24"/>
  <c r="O32" i="24"/>
  <c r="N32" i="24"/>
  <c r="M32" i="24"/>
  <c r="L32" i="24"/>
  <c r="K32" i="24"/>
  <c r="J32" i="24"/>
  <c r="I32" i="24"/>
  <c r="H32" i="24"/>
  <c r="G32" i="24"/>
  <c r="F32" i="24"/>
  <c r="E32" i="24"/>
  <c r="D32" i="24"/>
  <c r="C32" i="24"/>
  <c r="B32" i="24"/>
  <c r="AC31" i="24"/>
  <c r="AB31" i="24"/>
  <c r="AA31" i="24"/>
  <c r="Z31" i="24"/>
  <c r="Y31" i="24"/>
  <c r="V31" i="24"/>
  <c r="U31" i="24"/>
  <c r="T31" i="24"/>
  <c r="S31" i="24"/>
  <c r="R31" i="24"/>
  <c r="Q31" i="24"/>
  <c r="P31" i="24"/>
  <c r="O31" i="24"/>
  <c r="N31" i="24"/>
  <c r="M31" i="24"/>
  <c r="L31" i="24"/>
  <c r="K31" i="24"/>
  <c r="J31" i="24"/>
  <c r="I31" i="24"/>
  <c r="H31" i="24"/>
  <c r="G31" i="24"/>
  <c r="F31" i="24"/>
  <c r="E31" i="24"/>
  <c r="D31" i="24"/>
  <c r="C31" i="24"/>
  <c r="W31" i="24" s="1"/>
  <c r="B31" i="24"/>
  <c r="AC30" i="24"/>
  <c r="AB30" i="24"/>
  <c r="AA30" i="24"/>
  <c r="Z30" i="24"/>
  <c r="Y30" i="24"/>
  <c r="V30" i="24"/>
  <c r="U30" i="24"/>
  <c r="T30" i="24"/>
  <c r="S30" i="24"/>
  <c r="R30" i="24"/>
  <c r="Q30" i="24"/>
  <c r="P30" i="24"/>
  <c r="O30" i="24"/>
  <c r="N30" i="24"/>
  <c r="M30" i="24"/>
  <c r="L30" i="24"/>
  <c r="K30" i="24"/>
  <c r="J30" i="24"/>
  <c r="I30" i="24"/>
  <c r="H30" i="24"/>
  <c r="G30" i="24"/>
  <c r="F30" i="24"/>
  <c r="E30" i="24"/>
  <c r="D30" i="24"/>
  <c r="C30" i="24"/>
  <c r="B30" i="24"/>
  <c r="AC29" i="24"/>
  <c r="AB29" i="24"/>
  <c r="AA29" i="24"/>
  <c r="Z29" i="24"/>
  <c r="Y29" i="24"/>
  <c r="V29" i="24"/>
  <c r="U29" i="24"/>
  <c r="T29" i="24"/>
  <c r="S29" i="24"/>
  <c r="R29" i="24"/>
  <c r="Q29" i="24"/>
  <c r="P29" i="24"/>
  <c r="O29" i="24"/>
  <c r="N29" i="24"/>
  <c r="M29" i="24"/>
  <c r="L29" i="24"/>
  <c r="K29" i="24"/>
  <c r="J29" i="24"/>
  <c r="I29" i="24"/>
  <c r="H29" i="24"/>
  <c r="G29" i="24"/>
  <c r="F29" i="24"/>
  <c r="E29" i="24"/>
  <c r="D29" i="24"/>
  <c r="C29" i="24"/>
  <c r="W29" i="24" s="1"/>
  <c r="B29" i="24"/>
  <c r="AC28" i="24"/>
  <c r="AB28" i="24"/>
  <c r="AA28" i="24"/>
  <c r="Z28" i="24"/>
  <c r="Y28" i="24"/>
  <c r="V28" i="24"/>
  <c r="U28" i="24"/>
  <c r="T28" i="24"/>
  <c r="S28" i="24"/>
  <c r="R28" i="24"/>
  <c r="Q28" i="24"/>
  <c r="P28" i="24"/>
  <c r="O28" i="24"/>
  <c r="N28" i="24"/>
  <c r="M28" i="24"/>
  <c r="L28" i="24"/>
  <c r="K28" i="24"/>
  <c r="J28" i="24"/>
  <c r="I28" i="24"/>
  <c r="H28" i="24"/>
  <c r="G28" i="24"/>
  <c r="F28" i="24"/>
  <c r="E28" i="24"/>
  <c r="D28" i="24"/>
  <c r="C28" i="24"/>
  <c r="W28" i="24" s="1"/>
  <c r="B28" i="24"/>
  <c r="AC27" i="24"/>
  <c r="AB27" i="24"/>
  <c r="AA27" i="24"/>
  <c r="Z27" i="24"/>
  <c r="Y27" i="24"/>
  <c r="V27" i="24"/>
  <c r="U27" i="24"/>
  <c r="T27" i="24"/>
  <c r="S27" i="24"/>
  <c r="R27" i="24"/>
  <c r="Q27" i="24"/>
  <c r="P27" i="24"/>
  <c r="O27" i="24"/>
  <c r="N27" i="24"/>
  <c r="M27" i="24"/>
  <c r="L27" i="24"/>
  <c r="K27" i="24"/>
  <c r="J27" i="24"/>
  <c r="I27" i="24"/>
  <c r="H27" i="24"/>
  <c r="G27" i="24"/>
  <c r="F27" i="24"/>
  <c r="E27" i="24"/>
  <c r="D27" i="24"/>
  <c r="C27" i="24"/>
  <c r="B27" i="24"/>
  <c r="W27" i="24" s="1"/>
  <c r="AC26" i="24"/>
  <c r="AB26" i="24"/>
  <c r="AA26" i="24"/>
  <c r="Z26" i="24"/>
  <c r="Y26" i="24"/>
  <c r="V26" i="24"/>
  <c r="U26" i="24"/>
  <c r="T26" i="24"/>
  <c r="S26" i="24"/>
  <c r="R26" i="24"/>
  <c r="Q26" i="24"/>
  <c r="P26" i="24"/>
  <c r="O26" i="24"/>
  <c r="N26" i="24"/>
  <c r="M26" i="24"/>
  <c r="L26" i="24"/>
  <c r="K26" i="24"/>
  <c r="J26" i="24"/>
  <c r="I26" i="24"/>
  <c r="H26" i="24"/>
  <c r="G26" i="24"/>
  <c r="F26" i="24"/>
  <c r="E26" i="24"/>
  <c r="D26" i="24"/>
  <c r="C26" i="24"/>
  <c r="B26" i="24"/>
  <c r="W26" i="24" s="1"/>
  <c r="AC25" i="24"/>
  <c r="AB25" i="24"/>
  <c r="AA25" i="24"/>
  <c r="Z25" i="24"/>
  <c r="Y25" i="24"/>
  <c r="V25" i="24"/>
  <c r="U25" i="24"/>
  <c r="T25" i="24"/>
  <c r="S25" i="24"/>
  <c r="R25" i="24"/>
  <c r="Q25" i="24"/>
  <c r="P25" i="24"/>
  <c r="O25" i="24"/>
  <c r="N25" i="24"/>
  <c r="M25" i="24"/>
  <c r="L25" i="24"/>
  <c r="K25" i="24"/>
  <c r="J25" i="24"/>
  <c r="I25" i="24"/>
  <c r="H25" i="24"/>
  <c r="G25" i="24"/>
  <c r="F25" i="24"/>
  <c r="E25" i="24"/>
  <c r="D25" i="24"/>
  <c r="C25" i="24"/>
  <c r="W25" i="24" s="1"/>
  <c r="B25" i="24"/>
  <c r="AC24" i="24"/>
  <c r="AB24" i="24"/>
  <c r="AA24" i="24"/>
  <c r="Z24" i="24"/>
  <c r="Y24" i="24"/>
  <c r="V24" i="24"/>
  <c r="U24" i="24"/>
  <c r="T24" i="24"/>
  <c r="S24" i="24"/>
  <c r="R24" i="24"/>
  <c r="Q24" i="24"/>
  <c r="P24" i="24"/>
  <c r="O24" i="24"/>
  <c r="N24" i="24"/>
  <c r="M24" i="24"/>
  <c r="L24" i="24"/>
  <c r="K24" i="24"/>
  <c r="J24" i="24"/>
  <c r="I24" i="24"/>
  <c r="H24" i="24"/>
  <c r="G24" i="24"/>
  <c r="F24" i="24"/>
  <c r="E24" i="24"/>
  <c r="D24" i="24"/>
  <c r="C24" i="24"/>
  <c r="B24" i="24"/>
  <c r="W24" i="24" s="1"/>
  <c r="AC23" i="24"/>
  <c r="AB23" i="24"/>
  <c r="AA23" i="24"/>
  <c r="Z23" i="24"/>
  <c r="Y23" i="24"/>
  <c r="V23" i="24"/>
  <c r="U23" i="24"/>
  <c r="T23" i="24"/>
  <c r="S23" i="24"/>
  <c r="R23" i="24"/>
  <c r="Q23" i="24"/>
  <c r="P23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W23" i="24" s="1"/>
  <c r="B23" i="24"/>
  <c r="AC22" i="24"/>
  <c r="AB22" i="24"/>
  <c r="AA22" i="24"/>
  <c r="Z22" i="24"/>
  <c r="Y22" i="24"/>
  <c r="V22" i="24"/>
  <c r="U22" i="24"/>
  <c r="T22" i="24"/>
  <c r="S22" i="24"/>
  <c r="R22" i="24"/>
  <c r="Q22" i="24"/>
  <c r="P22" i="24"/>
  <c r="O22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B22" i="24"/>
  <c r="AC21" i="24"/>
  <c r="AB21" i="24"/>
  <c r="AA21" i="24"/>
  <c r="Z21" i="24"/>
  <c r="Y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W21" i="24" s="1"/>
  <c r="B21" i="24"/>
  <c r="AC20" i="24"/>
  <c r="AB20" i="24"/>
  <c r="AA20" i="24"/>
  <c r="Z20" i="24"/>
  <c r="Y20" i="24"/>
  <c r="V20" i="24"/>
  <c r="U20" i="24"/>
  <c r="T20" i="24"/>
  <c r="S20" i="24"/>
  <c r="R20" i="24"/>
  <c r="Q20" i="24"/>
  <c r="P20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B20" i="24"/>
  <c r="AC19" i="24"/>
  <c r="AB19" i="24"/>
  <c r="AA19" i="24"/>
  <c r="Z19" i="24"/>
  <c r="Y19" i="24"/>
  <c r="V19" i="24"/>
  <c r="U19" i="24"/>
  <c r="T19" i="24"/>
  <c r="S19" i="24"/>
  <c r="R19" i="24"/>
  <c r="Q19" i="24"/>
  <c r="P19" i="24"/>
  <c r="O19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W19" i="24" s="1"/>
  <c r="B19" i="24"/>
  <c r="AC18" i="24"/>
  <c r="AB18" i="24"/>
  <c r="AA18" i="24"/>
  <c r="Z18" i="24"/>
  <c r="Y18" i="24"/>
  <c r="V18" i="24"/>
  <c r="U18" i="24"/>
  <c r="T18" i="24"/>
  <c r="S18" i="24"/>
  <c r="R18" i="24"/>
  <c r="Q18" i="24"/>
  <c r="P18" i="24"/>
  <c r="O18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B18" i="24"/>
  <c r="W18" i="24" s="1"/>
  <c r="AC17" i="24"/>
  <c r="AB17" i="24"/>
  <c r="AA17" i="24"/>
  <c r="Z17" i="24"/>
  <c r="Y17" i="24"/>
  <c r="V17" i="24"/>
  <c r="U17" i="24"/>
  <c r="T17" i="24"/>
  <c r="S17" i="24"/>
  <c r="R17" i="24"/>
  <c r="Q17" i="24"/>
  <c r="P17" i="24"/>
  <c r="O17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W17" i="24" s="1"/>
  <c r="B17" i="24"/>
  <c r="AC16" i="24"/>
  <c r="AB16" i="24"/>
  <c r="AA16" i="24"/>
  <c r="Z16" i="24"/>
  <c r="Y16" i="24"/>
  <c r="V16" i="24"/>
  <c r="U16" i="24"/>
  <c r="T16" i="24"/>
  <c r="S16" i="24"/>
  <c r="R16" i="24"/>
  <c r="Q16" i="24"/>
  <c r="P16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B16" i="24"/>
  <c r="W16" i="24" s="1"/>
  <c r="AC15" i="24"/>
  <c r="AB15" i="24"/>
  <c r="AA15" i="24"/>
  <c r="Z15" i="24"/>
  <c r="Y15" i="24"/>
  <c r="V15" i="24"/>
  <c r="U15" i="24"/>
  <c r="T15" i="24"/>
  <c r="S15" i="24"/>
  <c r="R15" i="24"/>
  <c r="Q15" i="24"/>
  <c r="P15" i="24"/>
  <c r="O15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W15" i="24" s="1"/>
  <c r="B15" i="24"/>
  <c r="AC14" i="24"/>
  <c r="AB14" i="24"/>
  <c r="AA14" i="24"/>
  <c r="Z14" i="24"/>
  <c r="Y14" i="24"/>
  <c r="V14" i="24"/>
  <c r="U14" i="24"/>
  <c r="T14" i="24"/>
  <c r="S14" i="24"/>
  <c r="R14" i="24"/>
  <c r="Q14" i="24"/>
  <c r="P14" i="24"/>
  <c r="O14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B14" i="24"/>
  <c r="AC13" i="24"/>
  <c r="AB13" i="24"/>
  <c r="AA13" i="24"/>
  <c r="Z13" i="24"/>
  <c r="Y13" i="24"/>
  <c r="V13" i="24"/>
  <c r="U13" i="24"/>
  <c r="T13" i="24"/>
  <c r="S13" i="24"/>
  <c r="R13" i="24"/>
  <c r="Q13" i="24"/>
  <c r="P13" i="24"/>
  <c r="O13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W13" i="24" s="1"/>
  <c r="B13" i="24"/>
  <c r="AC12" i="24"/>
  <c r="AB12" i="24"/>
  <c r="AA12" i="24"/>
  <c r="Z12" i="24"/>
  <c r="Y12" i="24"/>
  <c r="V12" i="24"/>
  <c r="U12" i="24"/>
  <c r="T12" i="24"/>
  <c r="S12" i="24"/>
  <c r="R12" i="24"/>
  <c r="Q12" i="24"/>
  <c r="P12" i="24"/>
  <c r="O12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B12" i="24"/>
  <c r="AC11" i="24"/>
  <c r="AB11" i="24"/>
  <c r="AA11" i="24"/>
  <c r="Z11" i="24"/>
  <c r="Y11" i="24"/>
  <c r="V11" i="24"/>
  <c r="U11" i="24"/>
  <c r="T11" i="24"/>
  <c r="S11" i="24"/>
  <c r="R11" i="24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W11" i="24" s="1"/>
  <c r="B11" i="24"/>
  <c r="AC10" i="24"/>
  <c r="AB10" i="24"/>
  <c r="AA10" i="24"/>
  <c r="Z10" i="24"/>
  <c r="Y10" i="24"/>
  <c r="V10" i="24"/>
  <c r="U10" i="24"/>
  <c r="T10" i="24"/>
  <c r="S10" i="24"/>
  <c r="R10" i="24"/>
  <c r="Q10" i="24"/>
  <c r="P10" i="24"/>
  <c r="O10" i="24"/>
  <c r="N10" i="24"/>
  <c r="M10" i="24"/>
  <c r="L10" i="24"/>
  <c r="K10" i="24"/>
  <c r="J10" i="24"/>
  <c r="I10" i="24"/>
  <c r="H10" i="24"/>
  <c r="G10" i="24"/>
  <c r="F10" i="24"/>
  <c r="E10" i="24"/>
  <c r="D10" i="24"/>
  <c r="C10" i="24"/>
  <c r="B10" i="24"/>
  <c r="W10" i="24" s="1"/>
  <c r="AC9" i="24"/>
  <c r="AB9" i="24"/>
  <c r="AA9" i="24"/>
  <c r="Z9" i="24"/>
  <c r="Y9" i="24"/>
  <c r="V9" i="24"/>
  <c r="U9" i="24"/>
  <c r="T9" i="24"/>
  <c r="S9" i="24"/>
  <c r="R9" i="24"/>
  <c r="Q9" i="24"/>
  <c r="P9" i="24"/>
  <c r="O9" i="24"/>
  <c r="N9" i="24"/>
  <c r="M9" i="24"/>
  <c r="L9" i="24"/>
  <c r="K9" i="24"/>
  <c r="J9" i="24"/>
  <c r="I9" i="24"/>
  <c r="H9" i="24"/>
  <c r="G9" i="24"/>
  <c r="F9" i="24"/>
  <c r="E9" i="24"/>
  <c r="D9" i="24"/>
  <c r="C9" i="24"/>
  <c r="W9" i="24" s="1"/>
  <c r="B9" i="24"/>
  <c r="AC8" i="24"/>
  <c r="AB8" i="24"/>
  <c r="AA8" i="24"/>
  <c r="Z8" i="24"/>
  <c r="Y8" i="24"/>
  <c r="V8" i="24"/>
  <c r="U8" i="24"/>
  <c r="T8" i="24"/>
  <c r="S8" i="24"/>
  <c r="R8" i="24"/>
  <c r="Q8" i="24"/>
  <c r="P8" i="24"/>
  <c r="O8" i="24"/>
  <c r="N8" i="24"/>
  <c r="M8" i="24"/>
  <c r="L8" i="24"/>
  <c r="K8" i="24"/>
  <c r="J8" i="24"/>
  <c r="I8" i="24"/>
  <c r="H8" i="24"/>
  <c r="G8" i="24"/>
  <c r="F8" i="24"/>
  <c r="E8" i="24"/>
  <c r="D8" i="24"/>
  <c r="C8" i="24"/>
  <c r="B8" i="24"/>
  <c r="W8" i="24" s="1"/>
  <c r="AC7" i="24"/>
  <c r="AB7" i="24"/>
  <c r="AA7" i="24"/>
  <c r="Z7" i="24"/>
  <c r="Y7" i="24"/>
  <c r="V7" i="24"/>
  <c r="U7" i="24"/>
  <c r="T7" i="24"/>
  <c r="S7" i="24"/>
  <c r="R7" i="24"/>
  <c r="Q7" i="24"/>
  <c r="P7" i="24"/>
  <c r="O7" i="24"/>
  <c r="N7" i="24"/>
  <c r="M7" i="24"/>
  <c r="L7" i="24"/>
  <c r="K7" i="24"/>
  <c r="J7" i="24"/>
  <c r="I7" i="24"/>
  <c r="H7" i="24"/>
  <c r="G7" i="24"/>
  <c r="F7" i="24"/>
  <c r="E7" i="24"/>
  <c r="D7" i="24"/>
  <c r="C7" i="24"/>
  <c r="W7" i="24" s="1"/>
  <c r="B7" i="24"/>
  <c r="AC6" i="24"/>
  <c r="AB6" i="24"/>
  <c r="AA6" i="24"/>
  <c r="Z6" i="24"/>
  <c r="Y6" i="24"/>
  <c r="V6" i="24"/>
  <c r="U6" i="24"/>
  <c r="T6" i="24"/>
  <c r="S6" i="24"/>
  <c r="R6" i="24"/>
  <c r="Q6" i="24"/>
  <c r="P6" i="24"/>
  <c r="O6" i="24"/>
  <c r="N6" i="24"/>
  <c r="M6" i="24"/>
  <c r="L6" i="24"/>
  <c r="K6" i="24"/>
  <c r="J6" i="24"/>
  <c r="I6" i="24"/>
  <c r="H6" i="24"/>
  <c r="G6" i="24"/>
  <c r="F6" i="24"/>
  <c r="E6" i="24"/>
  <c r="D6" i="24"/>
  <c r="C6" i="24"/>
  <c r="W6" i="24" s="1"/>
  <c r="B6" i="24"/>
  <c r="AC5" i="24"/>
  <c r="AB5" i="24"/>
  <c r="AA5" i="24"/>
  <c r="Z5" i="24"/>
  <c r="Y5" i="24"/>
  <c r="V5" i="24"/>
  <c r="U5" i="24"/>
  <c r="T5" i="24"/>
  <c r="S5" i="24"/>
  <c r="R5" i="24"/>
  <c r="Q5" i="24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W5" i="24" s="1"/>
  <c r="B5" i="24"/>
  <c r="AC4" i="24"/>
  <c r="AB4" i="24"/>
  <c r="AA4" i="24"/>
  <c r="Z4" i="24"/>
  <c r="Y4" i="24"/>
  <c r="V4" i="24"/>
  <c r="U4" i="24"/>
  <c r="T4" i="24"/>
  <c r="S4" i="24"/>
  <c r="R4" i="24"/>
  <c r="Q4" i="24"/>
  <c r="P4" i="24"/>
  <c r="O4" i="24"/>
  <c r="N4" i="24"/>
  <c r="M4" i="24"/>
  <c r="L4" i="24"/>
  <c r="K4" i="24"/>
  <c r="J4" i="24"/>
  <c r="I4" i="24"/>
  <c r="H4" i="24"/>
  <c r="G4" i="24"/>
  <c r="F4" i="24"/>
  <c r="E4" i="24"/>
  <c r="D4" i="24"/>
  <c r="C4" i="24"/>
  <c r="W4" i="24" s="1"/>
  <c r="B4" i="24"/>
  <c r="AC3" i="24"/>
  <c r="AB3" i="24"/>
  <c r="AA3" i="24"/>
  <c r="Z3" i="24"/>
  <c r="Y3" i="24"/>
  <c r="V3" i="24"/>
  <c r="U3" i="24"/>
  <c r="T3" i="24"/>
  <c r="S3" i="24"/>
  <c r="R3" i="24"/>
  <c r="Q3" i="24"/>
  <c r="P3" i="24"/>
  <c r="O3" i="24"/>
  <c r="N3" i="24"/>
  <c r="M3" i="24"/>
  <c r="L3" i="24"/>
  <c r="K3" i="24"/>
  <c r="J3" i="24"/>
  <c r="I3" i="24"/>
  <c r="H3" i="24"/>
  <c r="G3" i="24"/>
  <c r="F3" i="24"/>
  <c r="E3" i="24"/>
  <c r="D3" i="24"/>
  <c r="C3" i="24"/>
  <c r="W3" i="24" s="1"/>
  <c r="B3" i="24"/>
  <c r="AC2" i="24"/>
  <c r="AB2" i="24"/>
  <c r="AA2" i="24"/>
  <c r="Z2" i="24"/>
  <c r="Y2" i="24"/>
  <c r="V2" i="24"/>
  <c r="U2" i="24"/>
  <c r="T2" i="24"/>
  <c r="S2" i="24"/>
  <c r="R2" i="24"/>
  <c r="Q2" i="24"/>
  <c r="P2" i="24"/>
  <c r="O2" i="24"/>
  <c r="N2" i="24"/>
  <c r="M2" i="24"/>
  <c r="L2" i="24"/>
  <c r="K2" i="24"/>
  <c r="J2" i="24"/>
  <c r="I2" i="24"/>
  <c r="H2" i="24"/>
  <c r="G2" i="24"/>
  <c r="F2" i="24"/>
  <c r="E2" i="24"/>
  <c r="D2" i="24"/>
  <c r="C2" i="24"/>
  <c r="W2" i="24" s="1"/>
  <c r="B2" i="24"/>
  <c r="AC180" i="23"/>
  <c r="AB180" i="23"/>
  <c r="AA180" i="23"/>
  <c r="Z180" i="23"/>
  <c r="Y180" i="23"/>
  <c r="V180" i="23"/>
  <c r="U180" i="23"/>
  <c r="T180" i="23"/>
  <c r="S180" i="23"/>
  <c r="R180" i="23"/>
  <c r="Q180" i="23"/>
  <c r="P180" i="23"/>
  <c r="O180" i="23"/>
  <c r="N180" i="23"/>
  <c r="M180" i="23"/>
  <c r="L180" i="23"/>
  <c r="K180" i="23"/>
  <c r="J180" i="23"/>
  <c r="I180" i="23"/>
  <c r="H180" i="23"/>
  <c r="G180" i="23"/>
  <c r="W180" i="23" s="1"/>
  <c r="F180" i="23"/>
  <c r="E180" i="23"/>
  <c r="D180" i="23"/>
  <c r="C180" i="23"/>
  <c r="B180" i="23"/>
  <c r="AC179" i="23"/>
  <c r="AB179" i="23"/>
  <c r="AA179" i="23"/>
  <c r="Z179" i="23"/>
  <c r="Y179" i="23"/>
  <c r="V179" i="23"/>
  <c r="U179" i="23"/>
  <c r="T179" i="23"/>
  <c r="S179" i="23"/>
  <c r="R179" i="23"/>
  <c r="Q179" i="23"/>
  <c r="P179" i="23"/>
  <c r="O179" i="23"/>
  <c r="N179" i="23"/>
  <c r="M179" i="23"/>
  <c r="L179" i="23"/>
  <c r="K179" i="23"/>
  <c r="J179" i="23"/>
  <c r="I179" i="23"/>
  <c r="H179" i="23"/>
  <c r="G179" i="23"/>
  <c r="W179" i="23" s="1"/>
  <c r="F179" i="23"/>
  <c r="E179" i="23"/>
  <c r="D179" i="23"/>
  <c r="C179" i="23"/>
  <c r="B179" i="23"/>
  <c r="AC178" i="23"/>
  <c r="AB178" i="23"/>
  <c r="AA178" i="23"/>
  <c r="Z178" i="23"/>
  <c r="Y178" i="23"/>
  <c r="V178" i="23"/>
  <c r="U178" i="23"/>
  <c r="T178" i="23"/>
  <c r="S178" i="23"/>
  <c r="R178" i="23"/>
  <c r="Q178" i="23"/>
  <c r="P178" i="23"/>
  <c r="O178" i="23"/>
  <c r="N178" i="23"/>
  <c r="M178" i="23"/>
  <c r="L178" i="23"/>
  <c r="K178" i="23"/>
  <c r="J178" i="23"/>
  <c r="I178" i="23"/>
  <c r="H178" i="23"/>
  <c r="G178" i="23"/>
  <c r="F178" i="23"/>
  <c r="E178" i="23"/>
  <c r="D178" i="23"/>
  <c r="C178" i="23"/>
  <c r="B178" i="23"/>
  <c r="AC177" i="23"/>
  <c r="AB177" i="23"/>
  <c r="AA177" i="23"/>
  <c r="Z177" i="23"/>
  <c r="Y177" i="23"/>
  <c r="V177" i="23"/>
  <c r="U177" i="23"/>
  <c r="T177" i="23"/>
  <c r="S177" i="23"/>
  <c r="R177" i="23"/>
  <c r="Q177" i="23"/>
  <c r="P177" i="23"/>
  <c r="O177" i="23"/>
  <c r="N177" i="23"/>
  <c r="M177" i="23"/>
  <c r="L177" i="23"/>
  <c r="K177" i="23"/>
  <c r="J177" i="23"/>
  <c r="I177" i="23"/>
  <c r="H177" i="23"/>
  <c r="G177" i="23"/>
  <c r="W177" i="23" s="1"/>
  <c r="F177" i="23"/>
  <c r="E177" i="23"/>
  <c r="D177" i="23"/>
  <c r="C177" i="23"/>
  <c r="B177" i="23"/>
  <c r="AC176" i="23"/>
  <c r="AB176" i="23"/>
  <c r="AA176" i="23"/>
  <c r="Z176" i="23"/>
  <c r="Y176" i="23"/>
  <c r="V176" i="23"/>
  <c r="U176" i="23"/>
  <c r="T176" i="23"/>
  <c r="S176" i="23"/>
  <c r="R176" i="23"/>
  <c r="Q176" i="23"/>
  <c r="P176" i="23"/>
  <c r="O176" i="23"/>
  <c r="N176" i="23"/>
  <c r="M176" i="23"/>
  <c r="L176" i="23"/>
  <c r="K176" i="23"/>
  <c r="J176" i="23"/>
  <c r="I176" i="23"/>
  <c r="H176" i="23"/>
  <c r="G176" i="23"/>
  <c r="F176" i="23"/>
  <c r="E176" i="23"/>
  <c r="D176" i="23"/>
  <c r="C176" i="23"/>
  <c r="B176" i="23"/>
  <c r="AC175" i="23"/>
  <c r="AB175" i="23"/>
  <c r="AA175" i="23"/>
  <c r="Z175" i="23"/>
  <c r="Y175" i="23"/>
  <c r="V175" i="23"/>
  <c r="U175" i="23"/>
  <c r="T175" i="23"/>
  <c r="S175" i="23"/>
  <c r="R175" i="23"/>
  <c r="Q175" i="23"/>
  <c r="P175" i="23"/>
  <c r="O175" i="23"/>
  <c r="N175" i="23"/>
  <c r="M175" i="23"/>
  <c r="L175" i="23"/>
  <c r="K175" i="23"/>
  <c r="J175" i="23"/>
  <c r="I175" i="23"/>
  <c r="H175" i="23"/>
  <c r="G175" i="23"/>
  <c r="W175" i="23" s="1"/>
  <c r="F175" i="23"/>
  <c r="E175" i="23"/>
  <c r="D175" i="23"/>
  <c r="C175" i="23"/>
  <c r="B175" i="23"/>
  <c r="AC174" i="23"/>
  <c r="AB174" i="23"/>
  <c r="AA174" i="23"/>
  <c r="Z174" i="23"/>
  <c r="Y174" i="23"/>
  <c r="V17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G174" i="23"/>
  <c r="F174" i="23"/>
  <c r="E174" i="23"/>
  <c r="D174" i="23"/>
  <c r="C174" i="23"/>
  <c r="B174" i="23"/>
  <c r="AC173" i="23"/>
  <c r="AB173" i="23"/>
  <c r="AA173" i="23"/>
  <c r="Z173" i="23"/>
  <c r="Y173" i="23"/>
  <c r="V173" i="23"/>
  <c r="U173" i="23"/>
  <c r="T173" i="23"/>
  <c r="S173" i="23"/>
  <c r="R173" i="23"/>
  <c r="Q173" i="23"/>
  <c r="P173" i="23"/>
  <c r="O173" i="23"/>
  <c r="N173" i="23"/>
  <c r="M173" i="23"/>
  <c r="L173" i="23"/>
  <c r="K173" i="23"/>
  <c r="J173" i="23"/>
  <c r="I173" i="23"/>
  <c r="H173" i="23"/>
  <c r="G173" i="23"/>
  <c r="W173" i="23" s="1"/>
  <c r="F173" i="23"/>
  <c r="E173" i="23"/>
  <c r="D173" i="23"/>
  <c r="C173" i="23"/>
  <c r="B173" i="23"/>
  <c r="AC172" i="23"/>
  <c r="AB172" i="23"/>
  <c r="AA172" i="23"/>
  <c r="Z172" i="23"/>
  <c r="Y172" i="23"/>
  <c r="V172" i="23"/>
  <c r="U172" i="23"/>
  <c r="T172" i="23"/>
  <c r="S172" i="23"/>
  <c r="R172" i="23"/>
  <c r="Q172" i="23"/>
  <c r="P172" i="23"/>
  <c r="O172" i="23"/>
  <c r="N172" i="23"/>
  <c r="M172" i="23"/>
  <c r="L172" i="23"/>
  <c r="K172" i="23"/>
  <c r="J172" i="23"/>
  <c r="I172" i="23"/>
  <c r="H172" i="23"/>
  <c r="G172" i="23"/>
  <c r="W172" i="23" s="1"/>
  <c r="F172" i="23"/>
  <c r="E172" i="23"/>
  <c r="D172" i="23"/>
  <c r="C172" i="23"/>
  <c r="B172" i="23"/>
  <c r="AC171" i="23"/>
  <c r="AB171" i="23"/>
  <c r="AA171" i="23"/>
  <c r="Z171" i="23"/>
  <c r="Y171" i="23"/>
  <c r="V171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G171" i="23"/>
  <c r="W171" i="23" s="1"/>
  <c r="F171" i="23"/>
  <c r="E171" i="23"/>
  <c r="D171" i="23"/>
  <c r="C171" i="23"/>
  <c r="B171" i="23"/>
  <c r="AC170" i="23"/>
  <c r="AB170" i="23"/>
  <c r="AA170" i="23"/>
  <c r="Z170" i="23"/>
  <c r="Y170" i="23"/>
  <c r="V170" i="23"/>
  <c r="U170" i="23"/>
  <c r="T170" i="23"/>
  <c r="S170" i="23"/>
  <c r="R170" i="23"/>
  <c r="Q170" i="23"/>
  <c r="P170" i="23"/>
  <c r="O170" i="23"/>
  <c r="N170" i="23"/>
  <c r="M170" i="23"/>
  <c r="L170" i="23"/>
  <c r="K170" i="23"/>
  <c r="J170" i="23"/>
  <c r="I170" i="23"/>
  <c r="H170" i="23"/>
  <c r="G170" i="23"/>
  <c r="F170" i="23"/>
  <c r="E170" i="23"/>
  <c r="D170" i="23"/>
  <c r="C170" i="23"/>
  <c r="B170" i="23"/>
  <c r="AC169" i="23"/>
  <c r="AB169" i="23"/>
  <c r="AA169" i="23"/>
  <c r="Z169" i="23"/>
  <c r="Y169" i="23"/>
  <c r="V169" i="23"/>
  <c r="U169" i="23"/>
  <c r="T169" i="23"/>
  <c r="S169" i="23"/>
  <c r="R169" i="23"/>
  <c r="Q169" i="23"/>
  <c r="P169" i="23"/>
  <c r="O169" i="23"/>
  <c r="N169" i="23"/>
  <c r="M169" i="23"/>
  <c r="L169" i="23"/>
  <c r="K169" i="23"/>
  <c r="J169" i="23"/>
  <c r="I169" i="23"/>
  <c r="H169" i="23"/>
  <c r="G169" i="23"/>
  <c r="W169" i="23" s="1"/>
  <c r="F169" i="23"/>
  <c r="E169" i="23"/>
  <c r="D169" i="23"/>
  <c r="C169" i="23"/>
  <c r="B169" i="23"/>
  <c r="AC168" i="23"/>
  <c r="AB168" i="23"/>
  <c r="AA168" i="23"/>
  <c r="Z168" i="23"/>
  <c r="Y168" i="23"/>
  <c r="V168" i="23"/>
  <c r="U168" i="23"/>
  <c r="T168" i="23"/>
  <c r="S168" i="23"/>
  <c r="R168" i="23"/>
  <c r="Q168" i="23"/>
  <c r="P168" i="23"/>
  <c r="O168" i="23"/>
  <c r="N168" i="23"/>
  <c r="M168" i="23"/>
  <c r="L168" i="23"/>
  <c r="K168" i="23"/>
  <c r="J168" i="23"/>
  <c r="I168" i="23"/>
  <c r="H168" i="23"/>
  <c r="G168" i="23"/>
  <c r="F168" i="23"/>
  <c r="E168" i="23"/>
  <c r="D168" i="23"/>
  <c r="C168" i="23"/>
  <c r="B168" i="23"/>
  <c r="AC167" i="23"/>
  <c r="AB167" i="23"/>
  <c r="AA167" i="23"/>
  <c r="Z167" i="23"/>
  <c r="Y167" i="23"/>
  <c r="V167" i="23"/>
  <c r="U167" i="23"/>
  <c r="T167" i="23"/>
  <c r="S167" i="23"/>
  <c r="R167" i="23"/>
  <c r="Q167" i="23"/>
  <c r="P167" i="23"/>
  <c r="O167" i="23"/>
  <c r="N167" i="23"/>
  <c r="M167" i="23"/>
  <c r="L167" i="23"/>
  <c r="K167" i="23"/>
  <c r="J167" i="23"/>
  <c r="I167" i="23"/>
  <c r="H167" i="23"/>
  <c r="G167" i="23"/>
  <c r="W167" i="23" s="1"/>
  <c r="F167" i="23"/>
  <c r="E167" i="23"/>
  <c r="D167" i="23"/>
  <c r="C167" i="23"/>
  <c r="B167" i="23"/>
  <c r="AC166" i="23"/>
  <c r="AB166" i="23"/>
  <c r="AA166" i="23"/>
  <c r="Z166" i="23"/>
  <c r="Y166" i="23"/>
  <c r="V166" i="23"/>
  <c r="U166" i="23"/>
  <c r="T166" i="23"/>
  <c r="S166" i="23"/>
  <c r="R166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D166" i="23"/>
  <c r="C166" i="23"/>
  <c r="B166" i="23"/>
  <c r="AC165" i="23"/>
  <c r="AB165" i="23"/>
  <c r="AA165" i="23"/>
  <c r="Z165" i="23"/>
  <c r="Y165" i="23"/>
  <c r="V165" i="23"/>
  <c r="U165" i="23"/>
  <c r="T165" i="23"/>
  <c r="S165" i="23"/>
  <c r="R165" i="23"/>
  <c r="Q165" i="23"/>
  <c r="P165" i="23"/>
  <c r="O165" i="23"/>
  <c r="N165" i="23"/>
  <c r="M165" i="23"/>
  <c r="L165" i="23"/>
  <c r="K165" i="23"/>
  <c r="J165" i="23"/>
  <c r="I165" i="23"/>
  <c r="H165" i="23"/>
  <c r="G165" i="23"/>
  <c r="W165" i="23" s="1"/>
  <c r="F165" i="23"/>
  <c r="E165" i="23"/>
  <c r="D165" i="23"/>
  <c r="C165" i="23"/>
  <c r="B165" i="23"/>
  <c r="AC164" i="23"/>
  <c r="AB164" i="23"/>
  <c r="AA164" i="23"/>
  <c r="Z164" i="23"/>
  <c r="Y164" i="23"/>
  <c r="V164" i="23"/>
  <c r="U164" i="23"/>
  <c r="T164" i="23"/>
  <c r="S164" i="23"/>
  <c r="R164" i="23"/>
  <c r="Q164" i="23"/>
  <c r="P164" i="23"/>
  <c r="O164" i="23"/>
  <c r="N164" i="23"/>
  <c r="M164" i="23"/>
  <c r="L164" i="23"/>
  <c r="K164" i="23"/>
  <c r="J164" i="23"/>
  <c r="I164" i="23"/>
  <c r="H164" i="23"/>
  <c r="G164" i="23"/>
  <c r="W164" i="23" s="1"/>
  <c r="F164" i="23"/>
  <c r="E164" i="23"/>
  <c r="D164" i="23"/>
  <c r="C164" i="23"/>
  <c r="B164" i="23"/>
  <c r="AC163" i="23"/>
  <c r="AB163" i="23"/>
  <c r="AA163" i="23"/>
  <c r="Z163" i="23"/>
  <c r="Y163" i="23"/>
  <c r="V163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G163" i="23"/>
  <c r="W163" i="23" s="1"/>
  <c r="F163" i="23"/>
  <c r="E163" i="23"/>
  <c r="D163" i="23"/>
  <c r="C163" i="23"/>
  <c r="B163" i="23"/>
  <c r="AC162" i="23"/>
  <c r="AB162" i="23"/>
  <c r="AA162" i="23"/>
  <c r="Z162" i="23"/>
  <c r="Y162" i="23"/>
  <c r="V162" i="23"/>
  <c r="U162" i="23"/>
  <c r="T162" i="23"/>
  <c r="S162" i="23"/>
  <c r="R162" i="23"/>
  <c r="Q162" i="23"/>
  <c r="P162" i="23"/>
  <c r="O162" i="23"/>
  <c r="N162" i="23"/>
  <c r="M162" i="23"/>
  <c r="L162" i="23"/>
  <c r="K162" i="23"/>
  <c r="J162" i="23"/>
  <c r="I162" i="23"/>
  <c r="H162" i="23"/>
  <c r="G162" i="23"/>
  <c r="F162" i="23"/>
  <c r="E162" i="23"/>
  <c r="D162" i="23"/>
  <c r="C162" i="23"/>
  <c r="B162" i="23"/>
  <c r="AC161" i="23"/>
  <c r="AB161" i="23"/>
  <c r="AA161" i="23"/>
  <c r="Z161" i="23"/>
  <c r="Y161" i="23"/>
  <c r="V161" i="23"/>
  <c r="U161" i="23"/>
  <c r="T161" i="23"/>
  <c r="S161" i="23"/>
  <c r="R161" i="23"/>
  <c r="Q161" i="23"/>
  <c r="P161" i="23"/>
  <c r="O161" i="23"/>
  <c r="N161" i="23"/>
  <c r="M161" i="23"/>
  <c r="L161" i="23"/>
  <c r="K161" i="23"/>
  <c r="J161" i="23"/>
  <c r="I161" i="23"/>
  <c r="H161" i="23"/>
  <c r="G161" i="23"/>
  <c r="W161" i="23" s="1"/>
  <c r="F161" i="23"/>
  <c r="E161" i="23"/>
  <c r="D161" i="23"/>
  <c r="C161" i="23"/>
  <c r="B161" i="23"/>
  <c r="AC160" i="23"/>
  <c r="AB160" i="23"/>
  <c r="AA160" i="23"/>
  <c r="Z160" i="23"/>
  <c r="Y160" i="23"/>
  <c r="V160" i="23"/>
  <c r="U160" i="23"/>
  <c r="T160" i="23"/>
  <c r="S160" i="23"/>
  <c r="R160" i="23"/>
  <c r="Q160" i="23"/>
  <c r="P160" i="23"/>
  <c r="O160" i="23"/>
  <c r="N160" i="23"/>
  <c r="M160" i="23"/>
  <c r="L160" i="23"/>
  <c r="K160" i="23"/>
  <c r="J160" i="23"/>
  <c r="I160" i="23"/>
  <c r="H160" i="23"/>
  <c r="G160" i="23"/>
  <c r="F160" i="23"/>
  <c r="E160" i="23"/>
  <c r="D160" i="23"/>
  <c r="C160" i="23"/>
  <c r="B160" i="23"/>
  <c r="AC159" i="23"/>
  <c r="AB159" i="23"/>
  <c r="AA159" i="23"/>
  <c r="Z159" i="23"/>
  <c r="Y159" i="23"/>
  <c r="V159" i="23"/>
  <c r="U159" i="23"/>
  <c r="T159" i="23"/>
  <c r="S159" i="23"/>
  <c r="R159" i="23"/>
  <c r="Q159" i="23"/>
  <c r="P159" i="23"/>
  <c r="O159" i="23"/>
  <c r="N159" i="23"/>
  <c r="M159" i="23"/>
  <c r="L159" i="23"/>
  <c r="K159" i="23"/>
  <c r="J159" i="23"/>
  <c r="I159" i="23"/>
  <c r="H159" i="23"/>
  <c r="G159" i="23"/>
  <c r="W159" i="23" s="1"/>
  <c r="F159" i="23"/>
  <c r="E159" i="23"/>
  <c r="D159" i="23"/>
  <c r="C159" i="23"/>
  <c r="B159" i="23"/>
  <c r="AC158" i="23"/>
  <c r="AB158" i="23"/>
  <c r="AA158" i="23"/>
  <c r="Z158" i="23"/>
  <c r="Y158" i="23"/>
  <c r="V158" i="23"/>
  <c r="U158" i="23"/>
  <c r="T158" i="23"/>
  <c r="S158" i="23"/>
  <c r="R158" i="23"/>
  <c r="Q158" i="23"/>
  <c r="P158" i="23"/>
  <c r="O158" i="23"/>
  <c r="N158" i="23"/>
  <c r="M158" i="23"/>
  <c r="L158" i="23"/>
  <c r="K158" i="23"/>
  <c r="J158" i="23"/>
  <c r="I158" i="23"/>
  <c r="H158" i="23"/>
  <c r="G158" i="23"/>
  <c r="F158" i="23"/>
  <c r="E158" i="23"/>
  <c r="D158" i="23"/>
  <c r="C158" i="23"/>
  <c r="B158" i="23"/>
  <c r="AC157" i="23"/>
  <c r="AB157" i="23"/>
  <c r="AA157" i="23"/>
  <c r="Z157" i="23"/>
  <c r="Y157" i="23"/>
  <c r="V157" i="23"/>
  <c r="U157" i="23"/>
  <c r="T157" i="23"/>
  <c r="S157" i="23"/>
  <c r="R157" i="23"/>
  <c r="Q157" i="23"/>
  <c r="P157" i="23"/>
  <c r="O157" i="23"/>
  <c r="N157" i="23"/>
  <c r="M157" i="23"/>
  <c r="L157" i="23"/>
  <c r="K157" i="23"/>
  <c r="J157" i="23"/>
  <c r="I157" i="23"/>
  <c r="H157" i="23"/>
  <c r="G157" i="23"/>
  <c r="W157" i="23" s="1"/>
  <c r="F157" i="23"/>
  <c r="E157" i="23"/>
  <c r="D157" i="23"/>
  <c r="C157" i="23"/>
  <c r="B157" i="23"/>
  <c r="AC156" i="23"/>
  <c r="AB156" i="23"/>
  <c r="AA156" i="23"/>
  <c r="Z156" i="23"/>
  <c r="Y156" i="23"/>
  <c r="V156" i="23"/>
  <c r="U156" i="23"/>
  <c r="T156" i="23"/>
  <c r="S156" i="23"/>
  <c r="R156" i="23"/>
  <c r="Q156" i="23"/>
  <c r="P156" i="23"/>
  <c r="O156" i="23"/>
  <c r="N156" i="23"/>
  <c r="M156" i="23"/>
  <c r="L156" i="23"/>
  <c r="K156" i="23"/>
  <c r="J156" i="23"/>
  <c r="I156" i="23"/>
  <c r="H156" i="23"/>
  <c r="G156" i="23"/>
  <c r="W156" i="23" s="1"/>
  <c r="F156" i="23"/>
  <c r="E156" i="23"/>
  <c r="D156" i="23"/>
  <c r="C156" i="23"/>
  <c r="B156" i="23"/>
  <c r="AC155" i="23"/>
  <c r="AB155" i="23"/>
  <c r="AA155" i="23"/>
  <c r="Z155" i="23"/>
  <c r="Y155" i="23"/>
  <c r="V155" i="23"/>
  <c r="U155" i="23"/>
  <c r="T155" i="23"/>
  <c r="S155" i="23"/>
  <c r="R155" i="23"/>
  <c r="Q155" i="23"/>
  <c r="P155" i="23"/>
  <c r="O155" i="23"/>
  <c r="N155" i="23"/>
  <c r="M155" i="23"/>
  <c r="L155" i="23"/>
  <c r="K155" i="23"/>
  <c r="J155" i="23"/>
  <c r="I155" i="23"/>
  <c r="H155" i="23"/>
  <c r="G155" i="23"/>
  <c r="W155" i="23" s="1"/>
  <c r="F155" i="23"/>
  <c r="E155" i="23"/>
  <c r="D155" i="23"/>
  <c r="C155" i="23"/>
  <c r="B155" i="23"/>
  <c r="AC154" i="23"/>
  <c r="AB154" i="23"/>
  <c r="AA154" i="23"/>
  <c r="Z154" i="23"/>
  <c r="Y154" i="23"/>
  <c r="V154" i="23"/>
  <c r="U154" i="23"/>
  <c r="T154" i="23"/>
  <c r="S154" i="23"/>
  <c r="R154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D154" i="23"/>
  <c r="C154" i="23"/>
  <c r="B154" i="23"/>
  <c r="AC153" i="23"/>
  <c r="AB153" i="23"/>
  <c r="AA153" i="23"/>
  <c r="Z153" i="23"/>
  <c r="Y153" i="23"/>
  <c r="V153" i="23"/>
  <c r="U153" i="23"/>
  <c r="T153" i="23"/>
  <c r="S153" i="23"/>
  <c r="R153" i="23"/>
  <c r="Q153" i="23"/>
  <c r="P153" i="23"/>
  <c r="O153" i="23"/>
  <c r="N153" i="23"/>
  <c r="M153" i="23"/>
  <c r="L153" i="23"/>
  <c r="K153" i="23"/>
  <c r="J153" i="23"/>
  <c r="I153" i="23"/>
  <c r="H153" i="23"/>
  <c r="G153" i="23"/>
  <c r="W153" i="23" s="1"/>
  <c r="F153" i="23"/>
  <c r="E153" i="23"/>
  <c r="D153" i="23"/>
  <c r="C153" i="23"/>
  <c r="B153" i="23"/>
  <c r="AC152" i="23"/>
  <c r="AB152" i="23"/>
  <c r="AA152" i="23"/>
  <c r="Z152" i="23"/>
  <c r="Y152" i="23"/>
  <c r="V152" i="23"/>
  <c r="U152" i="23"/>
  <c r="T152" i="23"/>
  <c r="S152" i="23"/>
  <c r="R152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E152" i="23"/>
  <c r="D152" i="23"/>
  <c r="C152" i="23"/>
  <c r="B152" i="23"/>
  <c r="AC151" i="23"/>
  <c r="AB151" i="23"/>
  <c r="AA151" i="23"/>
  <c r="Z151" i="23"/>
  <c r="Y151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W151" i="23" s="1"/>
  <c r="F151" i="23"/>
  <c r="E151" i="23"/>
  <c r="D151" i="23"/>
  <c r="C151" i="23"/>
  <c r="B151" i="23"/>
  <c r="AC150" i="23"/>
  <c r="AB150" i="23"/>
  <c r="AA150" i="23"/>
  <c r="Z150" i="23"/>
  <c r="Y150" i="23"/>
  <c r="V150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E150" i="23"/>
  <c r="D150" i="23"/>
  <c r="C150" i="23"/>
  <c r="B150" i="23"/>
  <c r="AC149" i="23"/>
  <c r="AB149" i="23"/>
  <c r="AA149" i="23"/>
  <c r="Z149" i="23"/>
  <c r="Y149" i="23"/>
  <c r="V149" i="23"/>
  <c r="U149" i="23"/>
  <c r="T149" i="23"/>
  <c r="S149" i="23"/>
  <c r="R149" i="23"/>
  <c r="Q149" i="23"/>
  <c r="P149" i="23"/>
  <c r="O149" i="23"/>
  <c r="N149" i="23"/>
  <c r="M149" i="23"/>
  <c r="L149" i="23"/>
  <c r="K149" i="23"/>
  <c r="J149" i="23"/>
  <c r="I149" i="23"/>
  <c r="H149" i="23"/>
  <c r="G149" i="23"/>
  <c r="W149" i="23" s="1"/>
  <c r="F149" i="23"/>
  <c r="E149" i="23"/>
  <c r="D149" i="23"/>
  <c r="C149" i="23"/>
  <c r="B149" i="23"/>
  <c r="AC148" i="23"/>
  <c r="AB148" i="23"/>
  <c r="AA148" i="23"/>
  <c r="Z148" i="23"/>
  <c r="Y148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W148" i="23" s="1"/>
  <c r="F148" i="23"/>
  <c r="E148" i="23"/>
  <c r="D148" i="23"/>
  <c r="C148" i="23"/>
  <c r="B148" i="23"/>
  <c r="AC147" i="23"/>
  <c r="AB147" i="23"/>
  <c r="AA147" i="23"/>
  <c r="Z147" i="23"/>
  <c r="Y147" i="23"/>
  <c r="V147" i="23"/>
  <c r="U147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W147" i="23" s="1"/>
  <c r="F147" i="23"/>
  <c r="E147" i="23"/>
  <c r="D147" i="23"/>
  <c r="C147" i="23"/>
  <c r="B147" i="23"/>
  <c r="AC146" i="23"/>
  <c r="AB146" i="23"/>
  <c r="AA146" i="23"/>
  <c r="Z146" i="23"/>
  <c r="Y146" i="23"/>
  <c r="V146" i="23"/>
  <c r="U146" i="23"/>
  <c r="T146" i="23"/>
  <c r="S146" i="23"/>
  <c r="R146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E146" i="23"/>
  <c r="D146" i="23"/>
  <c r="C146" i="23"/>
  <c r="B146" i="23"/>
  <c r="AC145" i="23"/>
  <c r="AB145" i="23"/>
  <c r="AA145" i="23"/>
  <c r="Z145" i="23"/>
  <c r="Y145" i="23"/>
  <c r="V145" i="23"/>
  <c r="U145" i="23"/>
  <c r="T145" i="23"/>
  <c r="S145" i="23"/>
  <c r="R145" i="23"/>
  <c r="Q145" i="23"/>
  <c r="P145" i="23"/>
  <c r="O145" i="23"/>
  <c r="N145" i="23"/>
  <c r="M145" i="23"/>
  <c r="L145" i="23"/>
  <c r="K145" i="23"/>
  <c r="J145" i="23"/>
  <c r="I145" i="23"/>
  <c r="H145" i="23"/>
  <c r="G145" i="23"/>
  <c r="W145" i="23" s="1"/>
  <c r="F145" i="23"/>
  <c r="E145" i="23"/>
  <c r="D145" i="23"/>
  <c r="C145" i="23"/>
  <c r="B145" i="23"/>
  <c r="AC144" i="23"/>
  <c r="AB144" i="23"/>
  <c r="AA144" i="23"/>
  <c r="Z144" i="23"/>
  <c r="Y144" i="23"/>
  <c r="V144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E144" i="23"/>
  <c r="D144" i="23"/>
  <c r="C144" i="23"/>
  <c r="B144" i="23"/>
  <c r="AC143" i="23"/>
  <c r="AB143" i="23"/>
  <c r="AA143" i="23"/>
  <c r="Z143" i="23"/>
  <c r="Y143" i="23"/>
  <c r="V143" i="23"/>
  <c r="U143" i="23"/>
  <c r="T143" i="23"/>
  <c r="S143" i="23"/>
  <c r="R143" i="23"/>
  <c r="Q143" i="23"/>
  <c r="P143" i="23"/>
  <c r="O143" i="23"/>
  <c r="N143" i="23"/>
  <c r="M143" i="23"/>
  <c r="L143" i="23"/>
  <c r="K143" i="23"/>
  <c r="J143" i="23"/>
  <c r="I143" i="23"/>
  <c r="H143" i="23"/>
  <c r="G143" i="23"/>
  <c r="W143" i="23" s="1"/>
  <c r="F143" i="23"/>
  <c r="E143" i="23"/>
  <c r="D143" i="23"/>
  <c r="C143" i="23"/>
  <c r="B143" i="23"/>
  <c r="AC142" i="23"/>
  <c r="AB142" i="23"/>
  <c r="AA142" i="23"/>
  <c r="Z142" i="23"/>
  <c r="Y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B142" i="23"/>
  <c r="AC141" i="23"/>
  <c r="AB141" i="23"/>
  <c r="AA141" i="23"/>
  <c r="Z141" i="23"/>
  <c r="Y141" i="23"/>
  <c r="V141" i="23"/>
  <c r="U141" i="23"/>
  <c r="T141" i="23"/>
  <c r="S141" i="23"/>
  <c r="R141" i="23"/>
  <c r="Q141" i="23"/>
  <c r="P141" i="23"/>
  <c r="O141" i="23"/>
  <c r="N141" i="23"/>
  <c r="M141" i="23"/>
  <c r="L141" i="23"/>
  <c r="K141" i="23"/>
  <c r="J141" i="23"/>
  <c r="I141" i="23"/>
  <c r="H141" i="23"/>
  <c r="G141" i="23"/>
  <c r="W141" i="23" s="1"/>
  <c r="F141" i="23"/>
  <c r="E141" i="23"/>
  <c r="D141" i="23"/>
  <c r="C141" i="23"/>
  <c r="B141" i="23"/>
  <c r="AC140" i="23"/>
  <c r="AB140" i="23"/>
  <c r="AA140" i="23"/>
  <c r="Z140" i="23"/>
  <c r="Y140" i="23"/>
  <c r="V140" i="23"/>
  <c r="U140" i="23"/>
  <c r="T140" i="23"/>
  <c r="S140" i="23"/>
  <c r="R140" i="23"/>
  <c r="Q140" i="23"/>
  <c r="P140" i="23"/>
  <c r="O140" i="23"/>
  <c r="N140" i="23"/>
  <c r="M140" i="23"/>
  <c r="L140" i="23"/>
  <c r="K140" i="23"/>
  <c r="J140" i="23"/>
  <c r="I140" i="23"/>
  <c r="H140" i="23"/>
  <c r="G140" i="23"/>
  <c r="W140" i="23" s="1"/>
  <c r="F140" i="23"/>
  <c r="E140" i="23"/>
  <c r="D140" i="23"/>
  <c r="C140" i="23"/>
  <c r="B140" i="23"/>
  <c r="AC139" i="23"/>
  <c r="AB139" i="23"/>
  <c r="AA139" i="23"/>
  <c r="Z139" i="23"/>
  <c r="Y139" i="23"/>
  <c r="V139" i="23"/>
  <c r="U139" i="23"/>
  <c r="T139" i="23"/>
  <c r="S139" i="23"/>
  <c r="R139" i="23"/>
  <c r="Q139" i="23"/>
  <c r="P139" i="23"/>
  <c r="O139" i="23"/>
  <c r="N139" i="23"/>
  <c r="M139" i="23"/>
  <c r="L139" i="23"/>
  <c r="K139" i="23"/>
  <c r="J139" i="23"/>
  <c r="I139" i="23"/>
  <c r="H139" i="23"/>
  <c r="G139" i="23"/>
  <c r="W139" i="23" s="1"/>
  <c r="F139" i="23"/>
  <c r="E139" i="23"/>
  <c r="D139" i="23"/>
  <c r="C139" i="23"/>
  <c r="B139" i="23"/>
  <c r="AC138" i="23"/>
  <c r="AB138" i="23"/>
  <c r="AA138" i="23"/>
  <c r="Z138" i="23"/>
  <c r="Y138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D138" i="23"/>
  <c r="C138" i="23"/>
  <c r="B138" i="23"/>
  <c r="AC137" i="23"/>
  <c r="AB137" i="23"/>
  <c r="AA137" i="23"/>
  <c r="Z137" i="23"/>
  <c r="Y137" i="23"/>
  <c r="V137" i="23"/>
  <c r="U137" i="23"/>
  <c r="T137" i="23"/>
  <c r="S137" i="23"/>
  <c r="R137" i="23"/>
  <c r="Q137" i="23"/>
  <c r="P137" i="23"/>
  <c r="O137" i="23"/>
  <c r="N137" i="23"/>
  <c r="M137" i="23"/>
  <c r="L137" i="23"/>
  <c r="K137" i="23"/>
  <c r="J137" i="23"/>
  <c r="I137" i="23"/>
  <c r="H137" i="23"/>
  <c r="G137" i="23"/>
  <c r="W137" i="23" s="1"/>
  <c r="F137" i="23"/>
  <c r="E137" i="23"/>
  <c r="D137" i="23"/>
  <c r="C137" i="23"/>
  <c r="B137" i="23"/>
  <c r="AC136" i="23"/>
  <c r="AB136" i="23"/>
  <c r="AA136" i="23"/>
  <c r="Z136" i="23"/>
  <c r="Y136" i="23"/>
  <c r="V136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E136" i="23"/>
  <c r="D136" i="23"/>
  <c r="C136" i="23"/>
  <c r="B136" i="23"/>
  <c r="AC135" i="23"/>
  <c r="AB135" i="23"/>
  <c r="AA135" i="23"/>
  <c r="Z135" i="23"/>
  <c r="Y135" i="23"/>
  <c r="V135" i="23"/>
  <c r="U135" i="23"/>
  <c r="T135" i="23"/>
  <c r="S135" i="23"/>
  <c r="R135" i="23"/>
  <c r="Q135" i="23"/>
  <c r="P135" i="23"/>
  <c r="O135" i="23"/>
  <c r="N135" i="23"/>
  <c r="M135" i="23"/>
  <c r="L135" i="23"/>
  <c r="K135" i="23"/>
  <c r="J135" i="23"/>
  <c r="I135" i="23"/>
  <c r="H135" i="23"/>
  <c r="G135" i="23"/>
  <c r="W135" i="23" s="1"/>
  <c r="F135" i="23"/>
  <c r="E135" i="23"/>
  <c r="D135" i="23"/>
  <c r="C135" i="23"/>
  <c r="B135" i="23"/>
  <c r="AC134" i="23"/>
  <c r="AB134" i="23"/>
  <c r="AA134" i="23"/>
  <c r="Z134" i="23"/>
  <c r="Y134" i="23"/>
  <c r="V134" i="23"/>
  <c r="U134" i="23"/>
  <c r="T134" i="23"/>
  <c r="S134" i="23"/>
  <c r="R134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E134" i="23"/>
  <c r="D134" i="23"/>
  <c r="C134" i="23"/>
  <c r="B134" i="23"/>
  <c r="AC133" i="23"/>
  <c r="AB133" i="23"/>
  <c r="AA133" i="23"/>
  <c r="Z133" i="23"/>
  <c r="Y133" i="23"/>
  <c r="V133" i="23"/>
  <c r="U133" i="23"/>
  <c r="T133" i="23"/>
  <c r="S133" i="23"/>
  <c r="R133" i="23"/>
  <c r="Q133" i="23"/>
  <c r="P133" i="23"/>
  <c r="O133" i="23"/>
  <c r="N133" i="23"/>
  <c r="M133" i="23"/>
  <c r="L133" i="23"/>
  <c r="K133" i="23"/>
  <c r="J133" i="23"/>
  <c r="I133" i="23"/>
  <c r="H133" i="23"/>
  <c r="G133" i="23"/>
  <c r="W133" i="23" s="1"/>
  <c r="F133" i="23"/>
  <c r="E133" i="23"/>
  <c r="D133" i="23"/>
  <c r="C133" i="23"/>
  <c r="B133" i="23"/>
  <c r="AC132" i="23"/>
  <c r="AB132" i="23"/>
  <c r="AA132" i="23"/>
  <c r="Z132" i="23"/>
  <c r="Y132" i="23"/>
  <c r="V132" i="23"/>
  <c r="U132" i="23"/>
  <c r="T132" i="23"/>
  <c r="S132" i="23"/>
  <c r="R132" i="23"/>
  <c r="Q132" i="23"/>
  <c r="P132" i="23"/>
  <c r="O132" i="23"/>
  <c r="N132" i="23"/>
  <c r="M132" i="23"/>
  <c r="L132" i="23"/>
  <c r="K132" i="23"/>
  <c r="J132" i="23"/>
  <c r="I132" i="23"/>
  <c r="H132" i="23"/>
  <c r="G132" i="23"/>
  <c r="W132" i="23" s="1"/>
  <c r="F132" i="23"/>
  <c r="E132" i="23"/>
  <c r="D132" i="23"/>
  <c r="C132" i="23"/>
  <c r="B132" i="23"/>
  <c r="AC131" i="23"/>
  <c r="AB131" i="23"/>
  <c r="AA131" i="23"/>
  <c r="Z131" i="23"/>
  <c r="Y131" i="23"/>
  <c r="V131" i="23"/>
  <c r="U131" i="23"/>
  <c r="T131" i="23"/>
  <c r="S131" i="23"/>
  <c r="R131" i="23"/>
  <c r="Q131" i="23"/>
  <c r="P131" i="23"/>
  <c r="O131" i="23"/>
  <c r="N131" i="23"/>
  <c r="M131" i="23"/>
  <c r="L131" i="23"/>
  <c r="K131" i="23"/>
  <c r="J131" i="23"/>
  <c r="I131" i="23"/>
  <c r="H131" i="23"/>
  <c r="G131" i="23"/>
  <c r="W131" i="23" s="1"/>
  <c r="F131" i="23"/>
  <c r="E131" i="23"/>
  <c r="D131" i="23"/>
  <c r="C131" i="23"/>
  <c r="B131" i="23"/>
  <c r="AC130" i="23"/>
  <c r="AB130" i="23"/>
  <c r="AA130" i="23"/>
  <c r="Z130" i="23"/>
  <c r="Y130" i="23"/>
  <c r="V130" i="23"/>
  <c r="U130" i="23"/>
  <c r="T130" i="23"/>
  <c r="S130" i="23"/>
  <c r="R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D130" i="23"/>
  <c r="C130" i="23"/>
  <c r="B130" i="23"/>
  <c r="AC129" i="23"/>
  <c r="AB129" i="23"/>
  <c r="AA129" i="23"/>
  <c r="Z129" i="23"/>
  <c r="Y129" i="23"/>
  <c r="V129" i="23"/>
  <c r="U129" i="23"/>
  <c r="T129" i="23"/>
  <c r="S129" i="23"/>
  <c r="R129" i="23"/>
  <c r="Q129" i="23"/>
  <c r="P129" i="23"/>
  <c r="O129" i="23"/>
  <c r="N129" i="23"/>
  <c r="M129" i="23"/>
  <c r="L129" i="23"/>
  <c r="K129" i="23"/>
  <c r="J129" i="23"/>
  <c r="I129" i="23"/>
  <c r="H129" i="23"/>
  <c r="G129" i="23"/>
  <c r="W129" i="23" s="1"/>
  <c r="F129" i="23"/>
  <c r="E129" i="23"/>
  <c r="D129" i="23"/>
  <c r="C129" i="23"/>
  <c r="B129" i="23"/>
  <c r="AC128" i="23"/>
  <c r="AB128" i="23"/>
  <c r="AA128" i="23"/>
  <c r="Z128" i="23"/>
  <c r="Y128" i="23"/>
  <c r="V128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E128" i="23"/>
  <c r="D128" i="23"/>
  <c r="C128" i="23"/>
  <c r="B128" i="23"/>
  <c r="AC127" i="23"/>
  <c r="AB127" i="23"/>
  <c r="AA127" i="23"/>
  <c r="Z127" i="23"/>
  <c r="Y127" i="23"/>
  <c r="V127" i="23"/>
  <c r="U127" i="23"/>
  <c r="T127" i="23"/>
  <c r="S127" i="23"/>
  <c r="R127" i="23"/>
  <c r="Q127" i="23"/>
  <c r="P127" i="23"/>
  <c r="O127" i="23"/>
  <c r="N127" i="23"/>
  <c r="M127" i="23"/>
  <c r="L127" i="23"/>
  <c r="K127" i="23"/>
  <c r="J127" i="23"/>
  <c r="I127" i="23"/>
  <c r="H127" i="23"/>
  <c r="G127" i="23"/>
  <c r="W127" i="23" s="1"/>
  <c r="F127" i="23"/>
  <c r="E127" i="23"/>
  <c r="D127" i="23"/>
  <c r="C127" i="23"/>
  <c r="B127" i="23"/>
  <c r="AC126" i="23"/>
  <c r="AB126" i="23"/>
  <c r="AA126" i="23"/>
  <c r="Z126" i="23"/>
  <c r="Y126" i="23"/>
  <c r="V126" i="23"/>
  <c r="U126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E126" i="23"/>
  <c r="D126" i="23"/>
  <c r="C126" i="23"/>
  <c r="B126" i="23"/>
  <c r="AC125" i="23"/>
  <c r="AB125" i="23"/>
  <c r="AA125" i="23"/>
  <c r="Z125" i="23"/>
  <c r="Y125" i="23"/>
  <c r="V125" i="23"/>
  <c r="U125" i="23"/>
  <c r="T125" i="23"/>
  <c r="S125" i="23"/>
  <c r="R125" i="23"/>
  <c r="Q125" i="23"/>
  <c r="P125" i="23"/>
  <c r="O125" i="23"/>
  <c r="N125" i="23"/>
  <c r="M125" i="23"/>
  <c r="L125" i="23"/>
  <c r="K125" i="23"/>
  <c r="J125" i="23"/>
  <c r="I125" i="23"/>
  <c r="H125" i="23"/>
  <c r="G125" i="23"/>
  <c r="W125" i="23" s="1"/>
  <c r="F125" i="23"/>
  <c r="E125" i="23"/>
  <c r="D125" i="23"/>
  <c r="C125" i="23"/>
  <c r="B125" i="23"/>
  <c r="AC124" i="23"/>
  <c r="AB124" i="23"/>
  <c r="AA124" i="23"/>
  <c r="Z124" i="23"/>
  <c r="Y124" i="23"/>
  <c r="V124" i="23"/>
  <c r="U124" i="23"/>
  <c r="T124" i="23"/>
  <c r="S124" i="23"/>
  <c r="R124" i="23"/>
  <c r="Q124" i="23"/>
  <c r="P124" i="23"/>
  <c r="O124" i="23"/>
  <c r="N124" i="23"/>
  <c r="M124" i="23"/>
  <c r="L124" i="23"/>
  <c r="K124" i="23"/>
  <c r="J124" i="23"/>
  <c r="I124" i="23"/>
  <c r="H124" i="23"/>
  <c r="G124" i="23"/>
  <c r="W124" i="23" s="1"/>
  <c r="F124" i="23"/>
  <c r="E124" i="23"/>
  <c r="D124" i="23"/>
  <c r="C124" i="23"/>
  <c r="B124" i="23"/>
  <c r="AC123" i="23"/>
  <c r="AB123" i="23"/>
  <c r="AA123" i="23"/>
  <c r="Z123" i="23"/>
  <c r="Y123" i="23"/>
  <c r="V123" i="23"/>
  <c r="U123" i="23"/>
  <c r="T123" i="23"/>
  <c r="S123" i="23"/>
  <c r="R123" i="23"/>
  <c r="Q123" i="23"/>
  <c r="P123" i="23"/>
  <c r="O123" i="23"/>
  <c r="N123" i="23"/>
  <c r="M123" i="23"/>
  <c r="L123" i="23"/>
  <c r="K123" i="23"/>
  <c r="J123" i="23"/>
  <c r="I123" i="23"/>
  <c r="H123" i="23"/>
  <c r="G123" i="23"/>
  <c r="W123" i="23" s="1"/>
  <c r="F123" i="23"/>
  <c r="E123" i="23"/>
  <c r="D123" i="23"/>
  <c r="C123" i="23"/>
  <c r="B123" i="23"/>
  <c r="AC122" i="23"/>
  <c r="AB122" i="23"/>
  <c r="AA122" i="23"/>
  <c r="Z122" i="23"/>
  <c r="Y122" i="23"/>
  <c r="V122" i="23"/>
  <c r="U122" i="23"/>
  <c r="T122" i="23"/>
  <c r="S122" i="23"/>
  <c r="R122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E122" i="23"/>
  <c r="D122" i="23"/>
  <c r="C122" i="23"/>
  <c r="B122" i="23"/>
  <c r="AC121" i="23"/>
  <c r="AB121" i="23"/>
  <c r="AA121" i="23"/>
  <c r="Z121" i="23"/>
  <c r="Y121" i="23"/>
  <c r="V121" i="23"/>
  <c r="U121" i="23"/>
  <c r="T121" i="23"/>
  <c r="S121" i="23"/>
  <c r="R121" i="23"/>
  <c r="Q121" i="23"/>
  <c r="P121" i="23"/>
  <c r="O121" i="23"/>
  <c r="N121" i="23"/>
  <c r="M121" i="23"/>
  <c r="L121" i="23"/>
  <c r="K121" i="23"/>
  <c r="J121" i="23"/>
  <c r="I121" i="23"/>
  <c r="H121" i="23"/>
  <c r="G121" i="23"/>
  <c r="W121" i="23" s="1"/>
  <c r="F121" i="23"/>
  <c r="E121" i="23"/>
  <c r="D121" i="23"/>
  <c r="C121" i="23"/>
  <c r="B121" i="23"/>
  <c r="AC120" i="23"/>
  <c r="AB120" i="23"/>
  <c r="AA120" i="23"/>
  <c r="Z120" i="23"/>
  <c r="Y120" i="23"/>
  <c r="V120" i="23"/>
  <c r="U120" i="23"/>
  <c r="T120" i="23"/>
  <c r="S120" i="23"/>
  <c r="R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D120" i="23"/>
  <c r="C120" i="23"/>
  <c r="B120" i="23"/>
  <c r="AC119" i="23"/>
  <c r="AB119" i="23"/>
  <c r="AA119" i="23"/>
  <c r="Z119" i="23"/>
  <c r="Y119" i="23"/>
  <c r="V119" i="23"/>
  <c r="U119" i="23"/>
  <c r="T119" i="23"/>
  <c r="S119" i="23"/>
  <c r="R119" i="23"/>
  <c r="Q119" i="23"/>
  <c r="P119" i="23"/>
  <c r="O119" i="23"/>
  <c r="N119" i="23"/>
  <c r="M119" i="23"/>
  <c r="L119" i="23"/>
  <c r="K119" i="23"/>
  <c r="J119" i="23"/>
  <c r="I119" i="23"/>
  <c r="H119" i="23"/>
  <c r="G119" i="23"/>
  <c r="W119" i="23" s="1"/>
  <c r="F119" i="23"/>
  <c r="E119" i="23"/>
  <c r="D119" i="23"/>
  <c r="C119" i="23"/>
  <c r="B119" i="23"/>
  <c r="AC118" i="23"/>
  <c r="AB118" i="23"/>
  <c r="AA118" i="23"/>
  <c r="Z118" i="23"/>
  <c r="Y118" i="23"/>
  <c r="V118" i="23"/>
  <c r="U118" i="23"/>
  <c r="T118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D118" i="23"/>
  <c r="C118" i="23"/>
  <c r="B118" i="23"/>
  <c r="AC117" i="23"/>
  <c r="AB117" i="23"/>
  <c r="AA117" i="23"/>
  <c r="Z117" i="23"/>
  <c r="Y117" i="23"/>
  <c r="V117" i="23"/>
  <c r="U117" i="23"/>
  <c r="T117" i="23"/>
  <c r="S117" i="23"/>
  <c r="R117" i="23"/>
  <c r="Q117" i="23"/>
  <c r="P117" i="23"/>
  <c r="O117" i="23"/>
  <c r="N117" i="23"/>
  <c r="M117" i="23"/>
  <c r="L117" i="23"/>
  <c r="K117" i="23"/>
  <c r="J117" i="23"/>
  <c r="I117" i="23"/>
  <c r="H117" i="23"/>
  <c r="G117" i="23"/>
  <c r="W117" i="23" s="1"/>
  <c r="F117" i="23"/>
  <c r="E117" i="23"/>
  <c r="D117" i="23"/>
  <c r="C117" i="23"/>
  <c r="B117" i="23"/>
  <c r="AC116" i="23"/>
  <c r="AB116" i="23"/>
  <c r="AA116" i="23"/>
  <c r="Z116" i="23"/>
  <c r="Y116" i="23"/>
  <c r="V116" i="23"/>
  <c r="U116" i="23"/>
  <c r="T116" i="23"/>
  <c r="S116" i="23"/>
  <c r="R116" i="23"/>
  <c r="Q116" i="23"/>
  <c r="P116" i="23"/>
  <c r="O116" i="23"/>
  <c r="N116" i="23"/>
  <c r="M116" i="23"/>
  <c r="L116" i="23"/>
  <c r="K116" i="23"/>
  <c r="J116" i="23"/>
  <c r="I116" i="23"/>
  <c r="H116" i="23"/>
  <c r="G116" i="23"/>
  <c r="W116" i="23" s="1"/>
  <c r="F116" i="23"/>
  <c r="E116" i="23"/>
  <c r="D116" i="23"/>
  <c r="C116" i="23"/>
  <c r="B116" i="23"/>
  <c r="AC115" i="23"/>
  <c r="AB115" i="23"/>
  <c r="AA115" i="23"/>
  <c r="Z115" i="23"/>
  <c r="Y115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W115" i="23" s="1"/>
  <c r="F115" i="23"/>
  <c r="E115" i="23"/>
  <c r="D115" i="23"/>
  <c r="C115" i="23"/>
  <c r="B115" i="23"/>
  <c r="AC114" i="23"/>
  <c r="AB114" i="23"/>
  <c r="AA114" i="23"/>
  <c r="Z114" i="23"/>
  <c r="Y114" i="23"/>
  <c r="V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C114" i="23"/>
  <c r="B114" i="23"/>
  <c r="AC113" i="23"/>
  <c r="AB113" i="23"/>
  <c r="AA113" i="23"/>
  <c r="Z113" i="23"/>
  <c r="Y113" i="23"/>
  <c r="V113" i="23"/>
  <c r="U113" i="23"/>
  <c r="T113" i="23"/>
  <c r="S113" i="23"/>
  <c r="R113" i="23"/>
  <c r="Q113" i="23"/>
  <c r="P113" i="23"/>
  <c r="O113" i="23"/>
  <c r="N113" i="23"/>
  <c r="M113" i="23"/>
  <c r="L113" i="23"/>
  <c r="K113" i="23"/>
  <c r="J113" i="23"/>
  <c r="I113" i="23"/>
  <c r="H113" i="23"/>
  <c r="G113" i="23"/>
  <c r="W113" i="23" s="1"/>
  <c r="F113" i="23"/>
  <c r="E113" i="23"/>
  <c r="D113" i="23"/>
  <c r="C113" i="23"/>
  <c r="B113" i="23"/>
  <c r="AC112" i="23"/>
  <c r="AB112" i="23"/>
  <c r="AA112" i="23"/>
  <c r="Z112" i="23"/>
  <c r="Y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D112" i="23"/>
  <c r="C112" i="23"/>
  <c r="B112" i="23"/>
  <c r="AC111" i="23"/>
  <c r="AB111" i="23"/>
  <c r="AA111" i="23"/>
  <c r="Z111" i="23"/>
  <c r="Y111" i="23"/>
  <c r="V111" i="23"/>
  <c r="U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W111" i="23" s="1"/>
  <c r="F111" i="23"/>
  <c r="E111" i="23"/>
  <c r="D111" i="23"/>
  <c r="C111" i="23"/>
  <c r="B111" i="23"/>
  <c r="AC110" i="23"/>
  <c r="AB110" i="23"/>
  <c r="AA110" i="23"/>
  <c r="Z110" i="23"/>
  <c r="Y110" i="23"/>
  <c r="V110" i="23"/>
  <c r="U110" i="23"/>
  <c r="T110" i="23"/>
  <c r="S110" i="23"/>
  <c r="R110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D110" i="23"/>
  <c r="C110" i="23"/>
  <c r="B110" i="23"/>
  <c r="AC109" i="23"/>
  <c r="AB109" i="23"/>
  <c r="AA109" i="23"/>
  <c r="Z109" i="23"/>
  <c r="Y109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W109" i="23" s="1"/>
  <c r="F109" i="23"/>
  <c r="E109" i="23"/>
  <c r="D109" i="23"/>
  <c r="C109" i="23"/>
  <c r="B109" i="23"/>
  <c r="AC108" i="23"/>
  <c r="AB108" i="23"/>
  <c r="AA108" i="23"/>
  <c r="Z108" i="23"/>
  <c r="Y108" i="23"/>
  <c r="V108" i="23"/>
  <c r="U108" i="23"/>
  <c r="T108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W108" i="23" s="1"/>
  <c r="F108" i="23"/>
  <c r="E108" i="23"/>
  <c r="D108" i="23"/>
  <c r="C108" i="23"/>
  <c r="B108" i="23"/>
  <c r="AC107" i="23"/>
  <c r="AB107" i="23"/>
  <c r="AA107" i="23"/>
  <c r="Z107" i="23"/>
  <c r="Y107" i="23"/>
  <c r="V107" i="23"/>
  <c r="U107" i="23"/>
  <c r="T107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W107" i="23" s="1"/>
  <c r="F107" i="23"/>
  <c r="E107" i="23"/>
  <c r="D107" i="23"/>
  <c r="C107" i="23"/>
  <c r="B107" i="23"/>
  <c r="AC106" i="23"/>
  <c r="AB106" i="23"/>
  <c r="AA106" i="23"/>
  <c r="Z106" i="23"/>
  <c r="Y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C106" i="23"/>
  <c r="B106" i="23"/>
  <c r="AC105" i="23"/>
  <c r="AB105" i="23"/>
  <c r="AA105" i="23"/>
  <c r="Z105" i="23"/>
  <c r="Y105" i="23"/>
  <c r="V105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G105" i="23"/>
  <c r="W105" i="23" s="1"/>
  <c r="F105" i="23"/>
  <c r="E105" i="23"/>
  <c r="D105" i="23"/>
  <c r="C105" i="23"/>
  <c r="B105" i="23"/>
  <c r="AC104" i="23"/>
  <c r="AB104" i="23"/>
  <c r="AA104" i="23"/>
  <c r="Z104" i="23"/>
  <c r="Y104" i="23"/>
  <c r="V104" i="23"/>
  <c r="U104" i="23"/>
  <c r="T104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C104" i="23"/>
  <c r="B104" i="23"/>
  <c r="AC103" i="23"/>
  <c r="AB103" i="23"/>
  <c r="AA103" i="23"/>
  <c r="Z103" i="23"/>
  <c r="Y103" i="23"/>
  <c r="V103" i="23"/>
  <c r="U103" i="23"/>
  <c r="T103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G103" i="23"/>
  <c r="W103" i="23" s="1"/>
  <c r="F103" i="23"/>
  <c r="E103" i="23"/>
  <c r="D103" i="23"/>
  <c r="C103" i="23"/>
  <c r="B103" i="23"/>
  <c r="AC102" i="23"/>
  <c r="AB102" i="23"/>
  <c r="AA102" i="23"/>
  <c r="Z102" i="23"/>
  <c r="Y102" i="23"/>
  <c r="V102" i="23"/>
  <c r="U102" i="23"/>
  <c r="T102" i="23"/>
  <c r="S102" i="23"/>
  <c r="R102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D102" i="23"/>
  <c r="C102" i="23"/>
  <c r="B102" i="23"/>
  <c r="AC101" i="23"/>
  <c r="AB101" i="23"/>
  <c r="AA101" i="23"/>
  <c r="Z101" i="23"/>
  <c r="Y101" i="23"/>
  <c r="V101" i="23"/>
  <c r="U101" i="23"/>
  <c r="T101" i="23"/>
  <c r="S101" i="23"/>
  <c r="R101" i="23"/>
  <c r="Q101" i="23"/>
  <c r="P101" i="23"/>
  <c r="O101" i="23"/>
  <c r="N101" i="23"/>
  <c r="M101" i="23"/>
  <c r="L101" i="23"/>
  <c r="K101" i="23"/>
  <c r="J101" i="23"/>
  <c r="I101" i="23"/>
  <c r="H101" i="23"/>
  <c r="G101" i="23"/>
  <c r="W101" i="23" s="1"/>
  <c r="F101" i="23"/>
  <c r="E101" i="23"/>
  <c r="D101" i="23"/>
  <c r="C101" i="23"/>
  <c r="B101" i="23"/>
  <c r="AC100" i="23"/>
  <c r="AB100" i="23"/>
  <c r="AA100" i="23"/>
  <c r="Z100" i="23"/>
  <c r="Y100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W100" i="23" s="1"/>
  <c r="F100" i="23"/>
  <c r="E100" i="23"/>
  <c r="D100" i="23"/>
  <c r="C100" i="23"/>
  <c r="B100" i="23"/>
  <c r="AC99" i="23"/>
  <c r="AB99" i="23"/>
  <c r="AA99" i="23"/>
  <c r="Z99" i="23"/>
  <c r="Y99" i="23"/>
  <c r="V99" i="23"/>
  <c r="U99" i="23"/>
  <c r="T99" i="23"/>
  <c r="S99" i="23"/>
  <c r="R99" i="23"/>
  <c r="Q99" i="23"/>
  <c r="P99" i="23"/>
  <c r="O99" i="23"/>
  <c r="N99" i="23"/>
  <c r="M99" i="23"/>
  <c r="L99" i="23"/>
  <c r="K99" i="23"/>
  <c r="J99" i="23"/>
  <c r="I99" i="23"/>
  <c r="H99" i="23"/>
  <c r="G99" i="23"/>
  <c r="W99" i="23" s="1"/>
  <c r="F99" i="23"/>
  <c r="E99" i="23"/>
  <c r="D99" i="23"/>
  <c r="C99" i="23"/>
  <c r="B99" i="23"/>
  <c r="AC98" i="23"/>
  <c r="AB98" i="23"/>
  <c r="AA98" i="23"/>
  <c r="Z98" i="23"/>
  <c r="Y98" i="23"/>
  <c r="V98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B98" i="23"/>
  <c r="AC97" i="23"/>
  <c r="AB97" i="23"/>
  <c r="AA97" i="23"/>
  <c r="Z97" i="23"/>
  <c r="Y97" i="23"/>
  <c r="V97" i="23"/>
  <c r="U97" i="23"/>
  <c r="T97" i="23"/>
  <c r="S97" i="23"/>
  <c r="R97" i="23"/>
  <c r="Q97" i="23"/>
  <c r="P97" i="23"/>
  <c r="O97" i="23"/>
  <c r="N97" i="23"/>
  <c r="M97" i="23"/>
  <c r="L97" i="23"/>
  <c r="K97" i="23"/>
  <c r="J97" i="23"/>
  <c r="I97" i="23"/>
  <c r="H97" i="23"/>
  <c r="G97" i="23"/>
  <c r="W97" i="23" s="1"/>
  <c r="F97" i="23"/>
  <c r="E97" i="23"/>
  <c r="D97" i="23"/>
  <c r="C97" i="23"/>
  <c r="B97" i="23"/>
  <c r="AC96" i="23"/>
  <c r="AB96" i="23"/>
  <c r="AA96" i="23"/>
  <c r="Z96" i="23"/>
  <c r="Y96" i="23"/>
  <c r="V96" i="23"/>
  <c r="U96" i="23"/>
  <c r="T96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B96" i="23"/>
  <c r="AC95" i="23"/>
  <c r="AB95" i="23"/>
  <c r="AA95" i="23"/>
  <c r="Z95" i="23"/>
  <c r="Y95" i="23"/>
  <c r="V95" i="23"/>
  <c r="U95" i="23"/>
  <c r="T95" i="23"/>
  <c r="S95" i="23"/>
  <c r="R95" i="23"/>
  <c r="Q95" i="23"/>
  <c r="P95" i="23"/>
  <c r="O95" i="23"/>
  <c r="N95" i="23"/>
  <c r="M95" i="23"/>
  <c r="L95" i="23"/>
  <c r="K95" i="23"/>
  <c r="J95" i="23"/>
  <c r="I95" i="23"/>
  <c r="H95" i="23"/>
  <c r="G95" i="23"/>
  <c r="W95" i="23" s="1"/>
  <c r="F95" i="23"/>
  <c r="E95" i="23"/>
  <c r="D95" i="23"/>
  <c r="C95" i="23"/>
  <c r="B95" i="23"/>
  <c r="AC94" i="23"/>
  <c r="AB94" i="23"/>
  <c r="AA94" i="23"/>
  <c r="Z94" i="23"/>
  <c r="Y94" i="23"/>
  <c r="V94" i="23"/>
  <c r="U94" i="23"/>
  <c r="T94" i="23"/>
  <c r="S94" i="23"/>
  <c r="R94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B94" i="23"/>
  <c r="AC93" i="23"/>
  <c r="AB93" i="23"/>
  <c r="AA93" i="23"/>
  <c r="Z93" i="23"/>
  <c r="Y93" i="23"/>
  <c r="V93" i="23"/>
  <c r="U93" i="23"/>
  <c r="T93" i="23"/>
  <c r="S93" i="23"/>
  <c r="R93" i="23"/>
  <c r="Q93" i="23"/>
  <c r="P93" i="23"/>
  <c r="O93" i="23"/>
  <c r="N93" i="23"/>
  <c r="M93" i="23"/>
  <c r="L93" i="23"/>
  <c r="K93" i="23"/>
  <c r="J93" i="23"/>
  <c r="I93" i="23"/>
  <c r="H93" i="23"/>
  <c r="G93" i="23"/>
  <c r="W93" i="23" s="1"/>
  <c r="F93" i="23"/>
  <c r="E93" i="23"/>
  <c r="D93" i="23"/>
  <c r="C93" i="23"/>
  <c r="B93" i="23"/>
  <c r="AC92" i="23"/>
  <c r="AB92" i="23"/>
  <c r="AA92" i="23"/>
  <c r="Z92" i="23"/>
  <c r="Y92" i="23"/>
  <c r="V92" i="23"/>
  <c r="U92" i="23"/>
  <c r="T92" i="23"/>
  <c r="S92" i="23"/>
  <c r="R92" i="23"/>
  <c r="Q92" i="23"/>
  <c r="P92" i="23"/>
  <c r="O92" i="23"/>
  <c r="N92" i="23"/>
  <c r="M92" i="23"/>
  <c r="L92" i="23"/>
  <c r="K92" i="23"/>
  <c r="J92" i="23"/>
  <c r="I92" i="23"/>
  <c r="H92" i="23"/>
  <c r="G92" i="23"/>
  <c r="W92" i="23" s="1"/>
  <c r="F92" i="23"/>
  <c r="E92" i="23"/>
  <c r="D92" i="23"/>
  <c r="C92" i="23"/>
  <c r="B92" i="23"/>
  <c r="AC91" i="23"/>
  <c r="AB91" i="23"/>
  <c r="AA91" i="23"/>
  <c r="Z91" i="23"/>
  <c r="Y91" i="23"/>
  <c r="V91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G91" i="23"/>
  <c r="W91" i="23" s="1"/>
  <c r="F91" i="23"/>
  <c r="E91" i="23"/>
  <c r="D91" i="23"/>
  <c r="C91" i="23"/>
  <c r="B91" i="23"/>
  <c r="AC90" i="23"/>
  <c r="AB90" i="23"/>
  <c r="AA90" i="23"/>
  <c r="Z90" i="23"/>
  <c r="Y90" i="23"/>
  <c r="V90" i="23"/>
  <c r="U90" i="23"/>
  <c r="T90" i="23"/>
  <c r="S90" i="23"/>
  <c r="R90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D90" i="23"/>
  <c r="C90" i="23"/>
  <c r="B90" i="23"/>
  <c r="AC89" i="23"/>
  <c r="AB89" i="23"/>
  <c r="AA89" i="23"/>
  <c r="Z89" i="23"/>
  <c r="Y89" i="23"/>
  <c r="V89" i="23"/>
  <c r="U89" i="23"/>
  <c r="T89" i="23"/>
  <c r="S89" i="23"/>
  <c r="R89" i="23"/>
  <c r="Q89" i="23"/>
  <c r="P89" i="23"/>
  <c r="O89" i="23"/>
  <c r="N89" i="23"/>
  <c r="M89" i="23"/>
  <c r="L89" i="23"/>
  <c r="K89" i="23"/>
  <c r="J89" i="23"/>
  <c r="I89" i="23"/>
  <c r="H89" i="23"/>
  <c r="G89" i="23"/>
  <c r="W89" i="23" s="1"/>
  <c r="F89" i="23"/>
  <c r="E89" i="23"/>
  <c r="D89" i="23"/>
  <c r="C89" i="23"/>
  <c r="B89" i="23"/>
  <c r="AC88" i="23"/>
  <c r="AB88" i="23"/>
  <c r="AA88" i="23"/>
  <c r="Z88" i="23"/>
  <c r="Y88" i="23"/>
  <c r="V88" i="23"/>
  <c r="U88" i="23"/>
  <c r="T88" i="23"/>
  <c r="S88" i="23"/>
  <c r="R88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D88" i="23"/>
  <c r="C88" i="23"/>
  <c r="B88" i="23"/>
  <c r="AC87" i="23"/>
  <c r="AB87" i="23"/>
  <c r="AA87" i="23"/>
  <c r="Z87" i="23"/>
  <c r="Y87" i="23"/>
  <c r="V87" i="23"/>
  <c r="U87" i="23"/>
  <c r="T87" i="23"/>
  <c r="S87" i="23"/>
  <c r="R87" i="23"/>
  <c r="Q87" i="23"/>
  <c r="P87" i="23"/>
  <c r="O87" i="23"/>
  <c r="N87" i="23"/>
  <c r="M87" i="23"/>
  <c r="L87" i="23"/>
  <c r="K87" i="23"/>
  <c r="J87" i="23"/>
  <c r="I87" i="23"/>
  <c r="H87" i="23"/>
  <c r="G87" i="23"/>
  <c r="W87" i="23" s="1"/>
  <c r="F87" i="23"/>
  <c r="E87" i="23"/>
  <c r="D87" i="23"/>
  <c r="C87" i="23"/>
  <c r="B87" i="23"/>
  <c r="AC86" i="23"/>
  <c r="AB86" i="23"/>
  <c r="AA86" i="23"/>
  <c r="Z86" i="23"/>
  <c r="Y86" i="23"/>
  <c r="V86" i="23"/>
  <c r="U86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B86" i="23"/>
  <c r="AC85" i="23"/>
  <c r="AB85" i="23"/>
  <c r="AA85" i="23"/>
  <c r="Z85" i="23"/>
  <c r="Y85" i="23"/>
  <c r="V85" i="23"/>
  <c r="U85" i="23"/>
  <c r="T85" i="23"/>
  <c r="S85" i="23"/>
  <c r="R85" i="23"/>
  <c r="Q85" i="23"/>
  <c r="P85" i="23"/>
  <c r="O85" i="23"/>
  <c r="N85" i="23"/>
  <c r="M85" i="23"/>
  <c r="L85" i="23"/>
  <c r="K85" i="23"/>
  <c r="J85" i="23"/>
  <c r="I85" i="23"/>
  <c r="H85" i="23"/>
  <c r="G85" i="23"/>
  <c r="W85" i="23" s="1"/>
  <c r="F85" i="23"/>
  <c r="E85" i="23"/>
  <c r="D85" i="23"/>
  <c r="C85" i="23"/>
  <c r="B85" i="23"/>
  <c r="AC84" i="23"/>
  <c r="AB84" i="23"/>
  <c r="AA84" i="23"/>
  <c r="Z84" i="23"/>
  <c r="Y84" i="23"/>
  <c r="V84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G84" i="23"/>
  <c r="W84" i="23" s="1"/>
  <c r="F84" i="23"/>
  <c r="E84" i="23"/>
  <c r="D84" i="23"/>
  <c r="C84" i="23"/>
  <c r="B84" i="23"/>
  <c r="AC83" i="23"/>
  <c r="AB83" i="23"/>
  <c r="AA83" i="23"/>
  <c r="Z83" i="23"/>
  <c r="Y83" i="23"/>
  <c r="V83" i="23"/>
  <c r="U83" i="23"/>
  <c r="T83" i="23"/>
  <c r="S83" i="23"/>
  <c r="R83" i="23"/>
  <c r="Q83" i="23"/>
  <c r="P83" i="23"/>
  <c r="O83" i="23"/>
  <c r="N83" i="23"/>
  <c r="M83" i="23"/>
  <c r="L83" i="23"/>
  <c r="K83" i="23"/>
  <c r="J83" i="23"/>
  <c r="I83" i="23"/>
  <c r="H83" i="23"/>
  <c r="G83" i="23"/>
  <c r="W83" i="23" s="1"/>
  <c r="F83" i="23"/>
  <c r="E83" i="23"/>
  <c r="D83" i="23"/>
  <c r="C83" i="23"/>
  <c r="B83" i="23"/>
  <c r="AC82" i="23"/>
  <c r="AB82" i="23"/>
  <c r="AA82" i="23"/>
  <c r="Z82" i="23"/>
  <c r="Y82" i="23"/>
  <c r="V82" i="23"/>
  <c r="U82" i="23"/>
  <c r="T82" i="23"/>
  <c r="S82" i="23"/>
  <c r="R82" i="23"/>
  <c r="Q82" i="23"/>
  <c r="P82" i="23"/>
  <c r="O82" i="23"/>
  <c r="N82" i="23"/>
  <c r="M82" i="23"/>
  <c r="L82" i="23"/>
  <c r="K82" i="23"/>
  <c r="J82" i="23"/>
  <c r="I82" i="23"/>
  <c r="H82" i="23"/>
  <c r="G82" i="23"/>
  <c r="W82" i="23" s="1"/>
  <c r="F82" i="23"/>
  <c r="E82" i="23"/>
  <c r="D82" i="23"/>
  <c r="C82" i="23"/>
  <c r="B82" i="23"/>
  <c r="AC81" i="23"/>
  <c r="AB81" i="23"/>
  <c r="AA81" i="23"/>
  <c r="Z81" i="23"/>
  <c r="Y81" i="23"/>
  <c r="V81" i="23"/>
  <c r="U81" i="23"/>
  <c r="T81" i="23"/>
  <c r="S81" i="23"/>
  <c r="R81" i="23"/>
  <c r="Q81" i="23"/>
  <c r="P81" i="23"/>
  <c r="O81" i="23"/>
  <c r="N81" i="23"/>
  <c r="M81" i="23"/>
  <c r="L81" i="23"/>
  <c r="K81" i="23"/>
  <c r="J81" i="23"/>
  <c r="I81" i="23"/>
  <c r="H81" i="23"/>
  <c r="G81" i="23"/>
  <c r="W81" i="23" s="1"/>
  <c r="F81" i="23"/>
  <c r="E81" i="23"/>
  <c r="D81" i="23"/>
  <c r="C81" i="23"/>
  <c r="B81" i="23"/>
  <c r="AC80" i="23"/>
  <c r="AB80" i="23"/>
  <c r="AA80" i="23"/>
  <c r="Z80" i="23"/>
  <c r="Y80" i="23"/>
  <c r="V80" i="23"/>
  <c r="U80" i="23"/>
  <c r="T80" i="23"/>
  <c r="S80" i="23"/>
  <c r="R80" i="23"/>
  <c r="Q80" i="23"/>
  <c r="P80" i="23"/>
  <c r="O80" i="23"/>
  <c r="N80" i="23"/>
  <c r="M80" i="23"/>
  <c r="L80" i="23"/>
  <c r="K80" i="23"/>
  <c r="J80" i="23"/>
  <c r="I80" i="23"/>
  <c r="H80" i="23"/>
  <c r="G80" i="23"/>
  <c r="F80" i="23"/>
  <c r="E80" i="23"/>
  <c r="D80" i="23"/>
  <c r="C80" i="23"/>
  <c r="B80" i="23"/>
  <c r="AC79" i="23"/>
  <c r="AB79" i="23"/>
  <c r="AA79" i="23"/>
  <c r="Z79" i="23"/>
  <c r="Y79" i="23"/>
  <c r="V79" i="23"/>
  <c r="U79" i="23"/>
  <c r="T79" i="23"/>
  <c r="S79" i="23"/>
  <c r="R79" i="23"/>
  <c r="Q79" i="23"/>
  <c r="P79" i="23"/>
  <c r="O79" i="23"/>
  <c r="N79" i="23"/>
  <c r="M79" i="23"/>
  <c r="L79" i="23"/>
  <c r="K79" i="23"/>
  <c r="J79" i="23"/>
  <c r="I79" i="23"/>
  <c r="H79" i="23"/>
  <c r="G79" i="23"/>
  <c r="W79" i="23" s="1"/>
  <c r="F79" i="23"/>
  <c r="E79" i="23"/>
  <c r="D79" i="23"/>
  <c r="C79" i="23"/>
  <c r="B79" i="23"/>
  <c r="AC78" i="23"/>
  <c r="AB78" i="23"/>
  <c r="AA78" i="23"/>
  <c r="Z78" i="23"/>
  <c r="Y78" i="23"/>
  <c r="V78" i="23"/>
  <c r="U78" i="23"/>
  <c r="T78" i="23"/>
  <c r="S78" i="23"/>
  <c r="R78" i="23"/>
  <c r="Q78" i="23"/>
  <c r="P78" i="23"/>
  <c r="O78" i="23"/>
  <c r="N78" i="23"/>
  <c r="M78" i="23"/>
  <c r="L78" i="23"/>
  <c r="K78" i="23"/>
  <c r="J78" i="23"/>
  <c r="I78" i="23"/>
  <c r="H78" i="23"/>
  <c r="G78" i="23"/>
  <c r="W78" i="23" s="1"/>
  <c r="F78" i="23"/>
  <c r="E78" i="23"/>
  <c r="D78" i="23"/>
  <c r="C78" i="23"/>
  <c r="B78" i="23"/>
  <c r="AC77" i="23"/>
  <c r="AB77" i="23"/>
  <c r="AA77" i="23"/>
  <c r="Z77" i="23"/>
  <c r="Y77" i="23"/>
  <c r="V77" i="23"/>
  <c r="U77" i="23"/>
  <c r="T77" i="23"/>
  <c r="S77" i="23"/>
  <c r="R77" i="23"/>
  <c r="Q77" i="23"/>
  <c r="P77" i="23"/>
  <c r="O77" i="23"/>
  <c r="N77" i="23"/>
  <c r="M77" i="23"/>
  <c r="L77" i="23"/>
  <c r="K77" i="23"/>
  <c r="J77" i="23"/>
  <c r="I77" i="23"/>
  <c r="H77" i="23"/>
  <c r="G77" i="23"/>
  <c r="W77" i="23" s="1"/>
  <c r="F77" i="23"/>
  <c r="E77" i="23"/>
  <c r="D77" i="23"/>
  <c r="C77" i="23"/>
  <c r="B77" i="23"/>
  <c r="AC76" i="23"/>
  <c r="AB76" i="23"/>
  <c r="AA76" i="23"/>
  <c r="Z76" i="23"/>
  <c r="Y76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B76" i="23"/>
  <c r="AC75" i="23"/>
  <c r="AB75" i="23"/>
  <c r="AA75" i="23"/>
  <c r="Z75" i="23"/>
  <c r="Y75" i="23"/>
  <c r="V75" i="23"/>
  <c r="U75" i="23"/>
  <c r="T75" i="23"/>
  <c r="S75" i="23"/>
  <c r="R75" i="23"/>
  <c r="Q75" i="23"/>
  <c r="P75" i="23"/>
  <c r="O75" i="23"/>
  <c r="N75" i="23"/>
  <c r="M75" i="23"/>
  <c r="L75" i="23"/>
  <c r="K75" i="23"/>
  <c r="J75" i="23"/>
  <c r="I75" i="23"/>
  <c r="H75" i="23"/>
  <c r="G75" i="23"/>
  <c r="W75" i="23" s="1"/>
  <c r="F75" i="23"/>
  <c r="E75" i="23"/>
  <c r="D75" i="23"/>
  <c r="C75" i="23"/>
  <c r="B75" i="23"/>
  <c r="AC74" i="23"/>
  <c r="AB74" i="23"/>
  <c r="AA74" i="23"/>
  <c r="Z74" i="23"/>
  <c r="Y74" i="23"/>
  <c r="V74" i="23"/>
  <c r="U74" i="23"/>
  <c r="T74" i="23"/>
  <c r="S74" i="23"/>
  <c r="R74" i="23"/>
  <c r="Q74" i="23"/>
  <c r="P74" i="23"/>
  <c r="O74" i="23"/>
  <c r="N74" i="23"/>
  <c r="M74" i="23"/>
  <c r="L74" i="23"/>
  <c r="K74" i="23"/>
  <c r="J74" i="23"/>
  <c r="I74" i="23"/>
  <c r="H74" i="23"/>
  <c r="G74" i="23"/>
  <c r="W74" i="23" s="1"/>
  <c r="F74" i="23"/>
  <c r="E74" i="23"/>
  <c r="D74" i="23"/>
  <c r="C74" i="23"/>
  <c r="B74" i="23"/>
  <c r="AC73" i="23"/>
  <c r="AB73" i="23"/>
  <c r="AA73" i="23"/>
  <c r="Z73" i="23"/>
  <c r="Y73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W73" i="23" s="1"/>
  <c r="F73" i="23"/>
  <c r="E73" i="23"/>
  <c r="D73" i="23"/>
  <c r="C73" i="23"/>
  <c r="B73" i="23"/>
  <c r="AC72" i="23"/>
  <c r="AB72" i="23"/>
  <c r="AA72" i="23"/>
  <c r="Z72" i="23"/>
  <c r="Y72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B72" i="23"/>
  <c r="AC71" i="23"/>
  <c r="AB71" i="23"/>
  <c r="AA71" i="23"/>
  <c r="Z71" i="23"/>
  <c r="Y71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H71" i="23"/>
  <c r="G71" i="23"/>
  <c r="W71" i="23" s="1"/>
  <c r="F71" i="23"/>
  <c r="E71" i="23"/>
  <c r="D71" i="23"/>
  <c r="C71" i="23"/>
  <c r="B71" i="23"/>
  <c r="AC70" i="23"/>
  <c r="AB70" i="23"/>
  <c r="AA70" i="23"/>
  <c r="Z70" i="23"/>
  <c r="Y70" i="23"/>
  <c r="V70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W70" i="23" s="1"/>
  <c r="F70" i="23"/>
  <c r="E70" i="23"/>
  <c r="D70" i="23"/>
  <c r="C70" i="23"/>
  <c r="B70" i="23"/>
  <c r="AC69" i="23"/>
  <c r="AB69" i="23"/>
  <c r="AA69" i="23"/>
  <c r="Z69" i="23"/>
  <c r="Y69" i="23"/>
  <c r="V69" i="23"/>
  <c r="U69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H69" i="23"/>
  <c r="G69" i="23"/>
  <c r="W69" i="23" s="1"/>
  <c r="F69" i="23"/>
  <c r="E69" i="23"/>
  <c r="D69" i="23"/>
  <c r="C69" i="23"/>
  <c r="B69" i="23"/>
  <c r="AC68" i="23"/>
  <c r="AB68" i="23"/>
  <c r="AA68" i="23"/>
  <c r="Z68" i="23"/>
  <c r="Y68" i="23"/>
  <c r="V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W68" i="23" s="1"/>
  <c r="F68" i="23"/>
  <c r="E68" i="23"/>
  <c r="D68" i="23"/>
  <c r="C68" i="23"/>
  <c r="B68" i="23"/>
  <c r="AC67" i="23"/>
  <c r="AB67" i="23"/>
  <c r="AA67" i="23"/>
  <c r="Z67" i="23"/>
  <c r="Y67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W67" i="23" s="1"/>
  <c r="F67" i="23"/>
  <c r="E67" i="23"/>
  <c r="D67" i="23"/>
  <c r="C67" i="23"/>
  <c r="B67" i="23"/>
  <c r="AC66" i="23"/>
  <c r="AB66" i="23"/>
  <c r="AA66" i="23"/>
  <c r="Z66" i="23"/>
  <c r="Y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H66" i="23"/>
  <c r="G66" i="23"/>
  <c r="W66" i="23" s="1"/>
  <c r="F66" i="23"/>
  <c r="E66" i="23"/>
  <c r="D66" i="23"/>
  <c r="C66" i="23"/>
  <c r="B66" i="23"/>
  <c r="AC65" i="23"/>
  <c r="AB65" i="23"/>
  <c r="AA65" i="23"/>
  <c r="Z65" i="23"/>
  <c r="Y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W65" i="23" s="1"/>
  <c r="F65" i="23"/>
  <c r="E65" i="23"/>
  <c r="D65" i="23"/>
  <c r="C65" i="23"/>
  <c r="B65" i="23"/>
  <c r="AC64" i="23"/>
  <c r="AB64" i="23"/>
  <c r="AA64" i="23"/>
  <c r="Z64" i="23"/>
  <c r="Y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W64" i="23" s="1"/>
  <c r="F64" i="23"/>
  <c r="E64" i="23"/>
  <c r="D64" i="23"/>
  <c r="C64" i="23"/>
  <c r="B64" i="23"/>
  <c r="AC63" i="23"/>
  <c r="AB63" i="23"/>
  <c r="AA63" i="23"/>
  <c r="Z63" i="23"/>
  <c r="Y63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W63" i="23" s="1"/>
  <c r="F63" i="23"/>
  <c r="E63" i="23"/>
  <c r="D63" i="23"/>
  <c r="C63" i="23"/>
  <c r="B63" i="23"/>
  <c r="AC62" i="23"/>
  <c r="AB62" i="23"/>
  <c r="AA62" i="23"/>
  <c r="Z62" i="23"/>
  <c r="Y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W62" i="23" s="1"/>
  <c r="F62" i="23"/>
  <c r="E62" i="23"/>
  <c r="D62" i="23"/>
  <c r="C62" i="23"/>
  <c r="B62" i="23"/>
  <c r="AC61" i="23"/>
  <c r="AB61" i="23"/>
  <c r="AA61" i="23"/>
  <c r="Z61" i="23"/>
  <c r="Y61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W61" i="23" s="1"/>
  <c r="F61" i="23"/>
  <c r="E61" i="23"/>
  <c r="D61" i="23"/>
  <c r="C61" i="23"/>
  <c r="B61" i="23"/>
  <c r="AC60" i="23"/>
  <c r="AB60" i="23"/>
  <c r="AA60" i="23"/>
  <c r="Z60" i="23"/>
  <c r="Y60" i="23"/>
  <c r="V60" i="23"/>
  <c r="U60" i="23"/>
  <c r="T60" i="23"/>
  <c r="S60" i="23"/>
  <c r="R60" i="23"/>
  <c r="Q60" i="23"/>
  <c r="P60" i="23"/>
  <c r="O60" i="23"/>
  <c r="N60" i="23"/>
  <c r="M60" i="23"/>
  <c r="L60" i="23"/>
  <c r="K60" i="23"/>
  <c r="J60" i="23"/>
  <c r="I60" i="23"/>
  <c r="H60" i="23"/>
  <c r="G60" i="23"/>
  <c r="W60" i="23" s="1"/>
  <c r="F60" i="23"/>
  <c r="E60" i="23"/>
  <c r="D60" i="23"/>
  <c r="C60" i="23"/>
  <c r="B60" i="23"/>
  <c r="AC59" i="23"/>
  <c r="AB59" i="23"/>
  <c r="AA59" i="23"/>
  <c r="Z59" i="23"/>
  <c r="Y59" i="23"/>
  <c r="V59" i="23"/>
  <c r="U59" i="23"/>
  <c r="T59" i="23"/>
  <c r="S59" i="23"/>
  <c r="R59" i="23"/>
  <c r="Q59" i="23"/>
  <c r="P59" i="23"/>
  <c r="O59" i="23"/>
  <c r="N59" i="23"/>
  <c r="M59" i="23"/>
  <c r="L59" i="23"/>
  <c r="K59" i="23"/>
  <c r="J59" i="23"/>
  <c r="I59" i="23"/>
  <c r="H59" i="23"/>
  <c r="G59" i="23"/>
  <c r="W59" i="23" s="1"/>
  <c r="F59" i="23"/>
  <c r="E59" i="23"/>
  <c r="D59" i="23"/>
  <c r="C59" i="23"/>
  <c r="B59" i="23"/>
  <c r="AC58" i="23"/>
  <c r="AB58" i="23"/>
  <c r="AA58" i="23"/>
  <c r="Z58" i="23"/>
  <c r="Y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W58" i="23" s="1"/>
  <c r="F58" i="23"/>
  <c r="E58" i="23"/>
  <c r="D58" i="23"/>
  <c r="C58" i="23"/>
  <c r="B58" i="23"/>
  <c r="AC57" i="23"/>
  <c r="AB57" i="23"/>
  <c r="AA57" i="23"/>
  <c r="Z57" i="23"/>
  <c r="Y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W57" i="23" s="1"/>
  <c r="F57" i="23"/>
  <c r="E57" i="23"/>
  <c r="D57" i="23"/>
  <c r="C57" i="23"/>
  <c r="B57" i="23"/>
  <c r="AC56" i="23"/>
  <c r="AB56" i="23"/>
  <c r="AA56" i="23"/>
  <c r="Z56" i="23"/>
  <c r="Y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H56" i="23"/>
  <c r="G56" i="23"/>
  <c r="W56" i="23" s="1"/>
  <c r="F56" i="23"/>
  <c r="E56" i="23"/>
  <c r="D56" i="23"/>
  <c r="C56" i="23"/>
  <c r="B56" i="23"/>
  <c r="AC55" i="23"/>
  <c r="AB55" i="23"/>
  <c r="AA55" i="23"/>
  <c r="Z55" i="23"/>
  <c r="Y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W55" i="23" s="1"/>
  <c r="F55" i="23"/>
  <c r="E55" i="23"/>
  <c r="D55" i="23"/>
  <c r="C55" i="23"/>
  <c r="B55" i="23"/>
  <c r="AC54" i="23"/>
  <c r="AB54" i="23"/>
  <c r="AA54" i="23"/>
  <c r="Z54" i="23"/>
  <c r="Y54" i="23"/>
  <c r="V54" i="23"/>
  <c r="U54" i="23"/>
  <c r="T54" i="23"/>
  <c r="S54" i="23"/>
  <c r="R54" i="23"/>
  <c r="Q54" i="23"/>
  <c r="P54" i="23"/>
  <c r="O54" i="23"/>
  <c r="N54" i="23"/>
  <c r="M54" i="23"/>
  <c r="L54" i="23"/>
  <c r="K54" i="23"/>
  <c r="J54" i="23"/>
  <c r="I54" i="23"/>
  <c r="H54" i="23"/>
  <c r="G54" i="23"/>
  <c r="W54" i="23" s="1"/>
  <c r="F54" i="23"/>
  <c r="E54" i="23"/>
  <c r="D54" i="23"/>
  <c r="C54" i="23"/>
  <c r="B54" i="23"/>
  <c r="AC53" i="23"/>
  <c r="AB53" i="23"/>
  <c r="AA53" i="23"/>
  <c r="Z53" i="23"/>
  <c r="Y53" i="23"/>
  <c r="V53" i="23"/>
  <c r="U53" i="23"/>
  <c r="T53" i="23"/>
  <c r="S53" i="23"/>
  <c r="R53" i="23"/>
  <c r="Q53" i="23"/>
  <c r="P53" i="23"/>
  <c r="O53" i="23"/>
  <c r="N53" i="23"/>
  <c r="M53" i="23"/>
  <c r="L53" i="23"/>
  <c r="K53" i="23"/>
  <c r="J53" i="23"/>
  <c r="I53" i="23"/>
  <c r="H53" i="23"/>
  <c r="G53" i="23"/>
  <c r="W53" i="23" s="1"/>
  <c r="F53" i="23"/>
  <c r="E53" i="23"/>
  <c r="D53" i="23"/>
  <c r="C53" i="23"/>
  <c r="B53" i="23"/>
  <c r="AC52" i="23"/>
  <c r="AB52" i="23"/>
  <c r="AA52" i="23"/>
  <c r="Z52" i="23"/>
  <c r="Y52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W52" i="23" s="1"/>
  <c r="F52" i="23"/>
  <c r="E52" i="23"/>
  <c r="D52" i="23"/>
  <c r="C52" i="23"/>
  <c r="B52" i="23"/>
  <c r="AC51" i="23"/>
  <c r="AB51" i="23"/>
  <c r="AA51" i="23"/>
  <c r="Z51" i="23"/>
  <c r="Y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W51" i="23" s="1"/>
  <c r="F51" i="23"/>
  <c r="E51" i="23"/>
  <c r="D51" i="23"/>
  <c r="C51" i="23"/>
  <c r="B51" i="23"/>
  <c r="AC50" i="23"/>
  <c r="AB50" i="23"/>
  <c r="AA50" i="23"/>
  <c r="Z50" i="23"/>
  <c r="Y50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W50" i="23" s="1"/>
  <c r="F50" i="23"/>
  <c r="E50" i="23"/>
  <c r="D50" i="23"/>
  <c r="C50" i="23"/>
  <c r="B50" i="23"/>
  <c r="AC49" i="23"/>
  <c r="AB49" i="23"/>
  <c r="AA49" i="23"/>
  <c r="Z49" i="23"/>
  <c r="Y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W49" i="23" s="1"/>
  <c r="F49" i="23"/>
  <c r="E49" i="23"/>
  <c r="D49" i="23"/>
  <c r="C49" i="23"/>
  <c r="B49" i="23"/>
  <c r="AC48" i="23"/>
  <c r="AB48" i="23"/>
  <c r="AA48" i="23"/>
  <c r="Z48" i="23"/>
  <c r="Y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W48" i="23" s="1"/>
  <c r="F48" i="23"/>
  <c r="E48" i="23"/>
  <c r="D48" i="23"/>
  <c r="C48" i="23"/>
  <c r="B48" i="23"/>
  <c r="AC47" i="23"/>
  <c r="AB47" i="23"/>
  <c r="AA47" i="23"/>
  <c r="Z47" i="23"/>
  <c r="Y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W47" i="23" s="1"/>
  <c r="F47" i="23"/>
  <c r="E47" i="23"/>
  <c r="D47" i="23"/>
  <c r="C47" i="23"/>
  <c r="B47" i="23"/>
  <c r="AC46" i="23"/>
  <c r="AB46" i="23"/>
  <c r="AA46" i="23"/>
  <c r="Z46" i="23"/>
  <c r="Y46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W46" i="23" s="1"/>
  <c r="F46" i="23"/>
  <c r="E46" i="23"/>
  <c r="D46" i="23"/>
  <c r="C46" i="23"/>
  <c r="B46" i="23"/>
  <c r="AC45" i="23"/>
  <c r="AB45" i="23"/>
  <c r="AA45" i="23"/>
  <c r="Z45" i="23"/>
  <c r="Y45" i="23"/>
  <c r="V45" i="23"/>
  <c r="U45" i="23"/>
  <c r="T45" i="23"/>
  <c r="S45" i="23"/>
  <c r="R45" i="23"/>
  <c r="Q45" i="23"/>
  <c r="P45" i="23"/>
  <c r="O45" i="23"/>
  <c r="N45" i="23"/>
  <c r="M45" i="23"/>
  <c r="L45" i="23"/>
  <c r="K45" i="23"/>
  <c r="J45" i="23"/>
  <c r="I45" i="23"/>
  <c r="H45" i="23"/>
  <c r="G45" i="23"/>
  <c r="W45" i="23" s="1"/>
  <c r="F45" i="23"/>
  <c r="E45" i="23"/>
  <c r="D45" i="23"/>
  <c r="C45" i="23"/>
  <c r="B45" i="23"/>
  <c r="AC44" i="23"/>
  <c r="AB44" i="23"/>
  <c r="AA44" i="23"/>
  <c r="Z44" i="23"/>
  <c r="Y44" i="23"/>
  <c r="V44" i="23"/>
  <c r="U44" i="23"/>
  <c r="T44" i="23"/>
  <c r="S44" i="23"/>
  <c r="R44" i="23"/>
  <c r="Q44" i="23"/>
  <c r="P44" i="23"/>
  <c r="O44" i="23"/>
  <c r="N44" i="23"/>
  <c r="M44" i="23"/>
  <c r="L44" i="23"/>
  <c r="K44" i="23"/>
  <c r="J44" i="23"/>
  <c r="I44" i="23"/>
  <c r="H44" i="23"/>
  <c r="G44" i="23"/>
  <c r="W44" i="23" s="1"/>
  <c r="F44" i="23"/>
  <c r="E44" i="23"/>
  <c r="D44" i="23"/>
  <c r="C44" i="23"/>
  <c r="B44" i="23"/>
  <c r="AC43" i="23"/>
  <c r="AB43" i="23"/>
  <c r="AA43" i="23"/>
  <c r="Z43" i="23"/>
  <c r="Y43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G43" i="23"/>
  <c r="W43" i="23" s="1"/>
  <c r="F43" i="23"/>
  <c r="E43" i="23"/>
  <c r="D43" i="23"/>
  <c r="C43" i="23"/>
  <c r="B43" i="23"/>
  <c r="AC42" i="23"/>
  <c r="AB42" i="23"/>
  <c r="AA42" i="23"/>
  <c r="Z42" i="23"/>
  <c r="Y42" i="23"/>
  <c r="V42" i="23"/>
  <c r="U42" i="23"/>
  <c r="T42" i="23"/>
  <c r="S42" i="23"/>
  <c r="R42" i="23"/>
  <c r="Q42" i="23"/>
  <c r="P42" i="23"/>
  <c r="O42" i="23"/>
  <c r="N42" i="23"/>
  <c r="M42" i="23"/>
  <c r="L42" i="23"/>
  <c r="K42" i="23"/>
  <c r="J42" i="23"/>
  <c r="I42" i="23"/>
  <c r="H42" i="23"/>
  <c r="G42" i="23"/>
  <c r="W42" i="23" s="1"/>
  <c r="F42" i="23"/>
  <c r="E42" i="23"/>
  <c r="D42" i="23"/>
  <c r="C42" i="23"/>
  <c r="B42" i="23"/>
  <c r="AC41" i="23"/>
  <c r="AB41" i="23"/>
  <c r="AA41" i="23"/>
  <c r="Z41" i="23"/>
  <c r="Y41" i="23"/>
  <c r="V41" i="23"/>
  <c r="U41" i="23"/>
  <c r="T41" i="23"/>
  <c r="S41" i="23"/>
  <c r="R41" i="23"/>
  <c r="Q41" i="23"/>
  <c r="P41" i="23"/>
  <c r="O41" i="23"/>
  <c r="N41" i="23"/>
  <c r="M41" i="23"/>
  <c r="L41" i="23"/>
  <c r="K41" i="23"/>
  <c r="J41" i="23"/>
  <c r="I41" i="23"/>
  <c r="H41" i="23"/>
  <c r="G41" i="23"/>
  <c r="W41" i="23" s="1"/>
  <c r="F41" i="23"/>
  <c r="E41" i="23"/>
  <c r="D41" i="23"/>
  <c r="C41" i="23"/>
  <c r="B41" i="23"/>
  <c r="AC40" i="23"/>
  <c r="AB40" i="23"/>
  <c r="AA40" i="23"/>
  <c r="Z40" i="23"/>
  <c r="Y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W40" i="23" s="1"/>
  <c r="F40" i="23"/>
  <c r="E40" i="23"/>
  <c r="D40" i="23"/>
  <c r="C40" i="23"/>
  <c r="B40" i="23"/>
  <c r="AC39" i="23"/>
  <c r="AB39" i="23"/>
  <c r="AA39" i="23"/>
  <c r="Z39" i="23"/>
  <c r="Y39" i="23"/>
  <c r="V39" i="23"/>
  <c r="U39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G39" i="23"/>
  <c r="W39" i="23" s="1"/>
  <c r="F39" i="23"/>
  <c r="E39" i="23"/>
  <c r="D39" i="23"/>
  <c r="C39" i="23"/>
  <c r="B39" i="23"/>
  <c r="AC38" i="23"/>
  <c r="AB38" i="23"/>
  <c r="AA38" i="23"/>
  <c r="Z38" i="23"/>
  <c r="Y38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W38" i="23" s="1"/>
  <c r="F38" i="23"/>
  <c r="E38" i="23"/>
  <c r="D38" i="23"/>
  <c r="C38" i="23"/>
  <c r="B38" i="23"/>
  <c r="AC37" i="23"/>
  <c r="AB37" i="23"/>
  <c r="AA37" i="23"/>
  <c r="Z37" i="23"/>
  <c r="Y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W37" i="23" s="1"/>
  <c r="F37" i="23"/>
  <c r="E37" i="23"/>
  <c r="D37" i="23"/>
  <c r="C37" i="23"/>
  <c r="B37" i="23"/>
  <c r="AC36" i="23"/>
  <c r="AB36" i="23"/>
  <c r="AA36" i="23"/>
  <c r="Z36" i="23"/>
  <c r="Y36" i="23"/>
  <c r="V36" i="23"/>
  <c r="U36" i="23"/>
  <c r="T36" i="23"/>
  <c r="S36" i="23"/>
  <c r="R36" i="23"/>
  <c r="Q36" i="23"/>
  <c r="P36" i="23"/>
  <c r="O36" i="23"/>
  <c r="N36" i="23"/>
  <c r="M36" i="23"/>
  <c r="L36" i="23"/>
  <c r="K36" i="23"/>
  <c r="J36" i="23"/>
  <c r="I36" i="23"/>
  <c r="H36" i="23"/>
  <c r="G36" i="23"/>
  <c r="W36" i="23" s="1"/>
  <c r="F36" i="23"/>
  <c r="E36" i="23"/>
  <c r="D36" i="23"/>
  <c r="C36" i="23"/>
  <c r="B36" i="23"/>
  <c r="AC35" i="23"/>
  <c r="AB35" i="23"/>
  <c r="AA35" i="23"/>
  <c r="Z35" i="23"/>
  <c r="Y35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W35" i="23" s="1"/>
  <c r="F35" i="23"/>
  <c r="E35" i="23"/>
  <c r="D35" i="23"/>
  <c r="C35" i="23"/>
  <c r="B35" i="23"/>
  <c r="AC34" i="23"/>
  <c r="AB34" i="23"/>
  <c r="AA34" i="23"/>
  <c r="Z34" i="23"/>
  <c r="Y34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G34" i="23"/>
  <c r="W34" i="23" s="1"/>
  <c r="F34" i="23"/>
  <c r="E34" i="23"/>
  <c r="D34" i="23"/>
  <c r="C34" i="23"/>
  <c r="B34" i="23"/>
  <c r="AC33" i="23"/>
  <c r="AB33" i="23"/>
  <c r="AA33" i="23"/>
  <c r="Z33" i="23"/>
  <c r="Y33" i="23"/>
  <c r="V33" i="23"/>
  <c r="U33" i="23"/>
  <c r="T33" i="23"/>
  <c r="S33" i="23"/>
  <c r="R33" i="23"/>
  <c r="Q33" i="23"/>
  <c r="P33" i="23"/>
  <c r="O33" i="23"/>
  <c r="N33" i="23"/>
  <c r="M33" i="23"/>
  <c r="L33" i="23"/>
  <c r="K33" i="23"/>
  <c r="J33" i="23"/>
  <c r="I33" i="23"/>
  <c r="H33" i="23"/>
  <c r="G33" i="23"/>
  <c r="W33" i="23" s="1"/>
  <c r="F33" i="23"/>
  <c r="E33" i="23"/>
  <c r="D33" i="23"/>
  <c r="C33" i="23"/>
  <c r="B33" i="23"/>
  <c r="AC32" i="23"/>
  <c r="AB32" i="23"/>
  <c r="AA32" i="23"/>
  <c r="Z32" i="23"/>
  <c r="Y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W32" i="23" s="1"/>
  <c r="F32" i="23"/>
  <c r="E32" i="23"/>
  <c r="D32" i="23"/>
  <c r="C32" i="23"/>
  <c r="B32" i="23"/>
  <c r="AC31" i="23"/>
  <c r="AB31" i="23"/>
  <c r="AA31" i="23"/>
  <c r="Z31" i="23"/>
  <c r="Y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W31" i="23" s="1"/>
  <c r="F31" i="23"/>
  <c r="E31" i="23"/>
  <c r="D31" i="23"/>
  <c r="C31" i="23"/>
  <c r="B31" i="23"/>
  <c r="AC30" i="23"/>
  <c r="AB30" i="23"/>
  <c r="AA30" i="23"/>
  <c r="Z30" i="23"/>
  <c r="Y30" i="23"/>
  <c r="V30" i="23"/>
  <c r="U30" i="23"/>
  <c r="T30" i="23"/>
  <c r="S30" i="23"/>
  <c r="R30" i="23"/>
  <c r="Q30" i="23"/>
  <c r="P30" i="23"/>
  <c r="O30" i="23"/>
  <c r="N30" i="23"/>
  <c r="M30" i="23"/>
  <c r="L30" i="23"/>
  <c r="K30" i="23"/>
  <c r="J30" i="23"/>
  <c r="I30" i="23"/>
  <c r="H30" i="23"/>
  <c r="G30" i="23"/>
  <c r="W30" i="23" s="1"/>
  <c r="F30" i="23"/>
  <c r="E30" i="23"/>
  <c r="D30" i="23"/>
  <c r="C30" i="23"/>
  <c r="B30" i="23"/>
  <c r="AC29" i="23"/>
  <c r="AB29" i="23"/>
  <c r="AA29" i="23"/>
  <c r="Z29" i="23"/>
  <c r="Y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W29" i="23" s="1"/>
  <c r="F29" i="23"/>
  <c r="E29" i="23"/>
  <c r="D29" i="23"/>
  <c r="C29" i="23"/>
  <c r="B29" i="23"/>
  <c r="AC28" i="23"/>
  <c r="AB28" i="23"/>
  <c r="AA28" i="23"/>
  <c r="Z28" i="23"/>
  <c r="Y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W28" i="23" s="1"/>
  <c r="F28" i="23"/>
  <c r="E28" i="23"/>
  <c r="D28" i="23"/>
  <c r="C28" i="23"/>
  <c r="B28" i="23"/>
  <c r="AC27" i="23"/>
  <c r="AB27" i="23"/>
  <c r="AA27" i="23"/>
  <c r="Z27" i="23"/>
  <c r="Y27" i="23"/>
  <c r="V27" i="23"/>
  <c r="U27" i="23"/>
  <c r="T27" i="23"/>
  <c r="S27" i="23"/>
  <c r="R27" i="23"/>
  <c r="Q27" i="23"/>
  <c r="P27" i="23"/>
  <c r="O27" i="23"/>
  <c r="N27" i="23"/>
  <c r="M27" i="23"/>
  <c r="L27" i="23"/>
  <c r="K27" i="23"/>
  <c r="J27" i="23"/>
  <c r="I27" i="23"/>
  <c r="H27" i="23"/>
  <c r="G27" i="23"/>
  <c r="W27" i="23" s="1"/>
  <c r="F27" i="23"/>
  <c r="E27" i="23"/>
  <c r="D27" i="23"/>
  <c r="C27" i="23"/>
  <c r="B27" i="23"/>
  <c r="AC26" i="23"/>
  <c r="AB26" i="23"/>
  <c r="AA26" i="23"/>
  <c r="Z26" i="23"/>
  <c r="Y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W26" i="23" s="1"/>
  <c r="F26" i="23"/>
  <c r="E26" i="23"/>
  <c r="D26" i="23"/>
  <c r="C26" i="23"/>
  <c r="B26" i="23"/>
  <c r="AC25" i="23"/>
  <c r="AB25" i="23"/>
  <c r="AA25" i="23"/>
  <c r="Z25" i="23"/>
  <c r="Y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W25" i="23" s="1"/>
  <c r="F25" i="23"/>
  <c r="E25" i="23"/>
  <c r="D25" i="23"/>
  <c r="C25" i="23"/>
  <c r="B25" i="23"/>
  <c r="AC24" i="23"/>
  <c r="AB24" i="23"/>
  <c r="AA24" i="23"/>
  <c r="Z24" i="23"/>
  <c r="Y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G24" i="23"/>
  <c r="W24" i="23" s="1"/>
  <c r="F24" i="23"/>
  <c r="E24" i="23"/>
  <c r="D24" i="23"/>
  <c r="C24" i="23"/>
  <c r="B24" i="23"/>
  <c r="AC23" i="23"/>
  <c r="AB23" i="23"/>
  <c r="AA23" i="23"/>
  <c r="Z23" i="23"/>
  <c r="Y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W23" i="23" s="1"/>
  <c r="F23" i="23"/>
  <c r="E23" i="23"/>
  <c r="D23" i="23"/>
  <c r="C23" i="23"/>
  <c r="B23" i="23"/>
  <c r="AC22" i="23"/>
  <c r="AB22" i="23"/>
  <c r="AA22" i="23"/>
  <c r="Z22" i="23"/>
  <c r="Y22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W22" i="23" s="1"/>
  <c r="F22" i="23"/>
  <c r="E22" i="23"/>
  <c r="D22" i="23"/>
  <c r="C22" i="23"/>
  <c r="B22" i="23"/>
  <c r="AC21" i="23"/>
  <c r="AB21" i="23"/>
  <c r="AA21" i="23"/>
  <c r="Z21" i="23"/>
  <c r="Y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W21" i="23" s="1"/>
  <c r="F21" i="23"/>
  <c r="E21" i="23"/>
  <c r="D21" i="23"/>
  <c r="C21" i="23"/>
  <c r="B21" i="23"/>
  <c r="AC20" i="23"/>
  <c r="AB20" i="23"/>
  <c r="AA20" i="23"/>
  <c r="Z20" i="23"/>
  <c r="Y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W20" i="23" s="1"/>
  <c r="F20" i="23"/>
  <c r="E20" i="23"/>
  <c r="D20" i="23"/>
  <c r="C20" i="23"/>
  <c r="B20" i="23"/>
  <c r="AC19" i="23"/>
  <c r="AB19" i="23"/>
  <c r="AA19" i="23"/>
  <c r="Z19" i="23"/>
  <c r="Y19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W19" i="23" s="1"/>
  <c r="F19" i="23"/>
  <c r="E19" i="23"/>
  <c r="D19" i="23"/>
  <c r="C19" i="23"/>
  <c r="B19" i="23"/>
  <c r="AC18" i="23"/>
  <c r="AB18" i="23"/>
  <c r="AA18" i="23"/>
  <c r="Z18" i="23"/>
  <c r="Y18" i="23"/>
  <c r="V18" i="23"/>
  <c r="U18" i="23"/>
  <c r="T18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W18" i="23" s="1"/>
  <c r="F18" i="23"/>
  <c r="E18" i="23"/>
  <c r="D18" i="23"/>
  <c r="C18" i="23"/>
  <c r="B18" i="23"/>
  <c r="AC17" i="23"/>
  <c r="AB17" i="23"/>
  <c r="AA17" i="23"/>
  <c r="Z17" i="23"/>
  <c r="Y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W17" i="23" s="1"/>
  <c r="F17" i="23"/>
  <c r="E17" i="23"/>
  <c r="D17" i="23"/>
  <c r="C17" i="23"/>
  <c r="B17" i="23"/>
  <c r="AC16" i="23"/>
  <c r="AB16" i="23"/>
  <c r="AA16" i="23"/>
  <c r="Z16" i="23"/>
  <c r="Y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W16" i="23" s="1"/>
  <c r="F16" i="23"/>
  <c r="E16" i="23"/>
  <c r="D16" i="23"/>
  <c r="C16" i="23"/>
  <c r="B16" i="23"/>
  <c r="AC15" i="23"/>
  <c r="AB15" i="23"/>
  <c r="AA15" i="23"/>
  <c r="Z15" i="23"/>
  <c r="Y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W15" i="23" s="1"/>
  <c r="F15" i="23"/>
  <c r="E15" i="23"/>
  <c r="D15" i="23"/>
  <c r="C15" i="23"/>
  <c r="B15" i="23"/>
  <c r="AC14" i="23"/>
  <c r="AB14" i="23"/>
  <c r="AA14" i="23"/>
  <c r="Z14" i="23"/>
  <c r="Y14" i="23"/>
  <c r="V14" i="23"/>
  <c r="U14" i="23"/>
  <c r="T14" i="23"/>
  <c r="S14" i="23"/>
  <c r="R14" i="23"/>
  <c r="Q14" i="23"/>
  <c r="P14" i="23"/>
  <c r="O14" i="23"/>
  <c r="N14" i="23"/>
  <c r="M14" i="23"/>
  <c r="L14" i="23"/>
  <c r="K14" i="23"/>
  <c r="J14" i="23"/>
  <c r="I14" i="23"/>
  <c r="H14" i="23"/>
  <c r="G14" i="23"/>
  <c r="W14" i="23" s="1"/>
  <c r="F14" i="23"/>
  <c r="E14" i="23"/>
  <c r="D14" i="23"/>
  <c r="C14" i="23"/>
  <c r="B14" i="23"/>
  <c r="AC13" i="23"/>
  <c r="AB13" i="23"/>
  <c r="AA13" i="23"/>
  <c r="Z13" i="23"/>
  <c r="Y13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W13" i="23" s="1"/>
  <c r="F13" i="23"/>
  <c r="E13" i="23"/>
  <c r="D13" i="23"/>
  <c r="C13" i="23"/>
  <c r="B13" i="23"/>
  <c r="AC12" i="23"/>
  <c r="AB12" i="23"/>
  <c r="AA12" i="23"/>
  <c r="Z12" i="23"/>
  <c r="Y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W12" i="23" s="1"/>
  <c r="F12" i="23"/>
  <c r="E12" i="23"/>
  <c r="D12" i="23"/>
  <c r="C12" i="23"/>
  <c r="B12" i="23"/>
  <c r="AC11" i="23"/>
  <c r="AB11" i="23"/>
  <c r="AA11" i="23"/>
  <c r="Z11" i="23"/>
  <c r="Y11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W11" i="23" s="1"/>
  <c r="F11" i="23"/>
  <c r="E11" i="23"/>
  <c r="D11" i="23"/>
  <c r="C11" i="23"/>
  <c r="B11" i="23"/>
  <c r="AC10" i="23"/>
  <c r="AB10" i="23"/>
  <c r="AA10" i="23"/>
  <c r="Z10" i="23"/>
  <c r="Y10" i="23"/>
  <c r="V10" i="23"/>
  <c r="U10" i="23"/>
  <c r="T10" i="23"/>
  <c r="S10" i="23"/>
  <c r="R10" i="23"/>
  <c r="Q10" i="23"/>
  <c r="P10" i="23"/>
  <c r="O10" i="23"/>
  <c r="N10" i="23"/>
  <c r="M10" i="23"/>
  <c r="L10" i="23"/>
  <c r="K10" i="23"/>
  <c r="J10" i="23"/>
  <c r="I10" i="23"/>
  <c r="H10" i="23"/>
  <c r="G10" i="23"/>
  <c r="W10" i="23" s="1"/>
  <c r="F10" i="23"/>
  <c r="E10" i="23"/>
  <c r="D10" i="23"/>
  <c r="C10" i="23"/>
  <c r="B10" i="23"/>
  <c r="AC9" i="23"/>
  <c r="AB9" i="23"/>
  <c r="AA9" i="23"/>
  <c r="Z9" i="23"/>
  <c r="Y9" i="23"/>
  <c r="V9" i="23"/>
  <c r="U9" i="23"/>
  <c r="T9" i="23"/>
  <c r="S9" i="23"/>
  <c r="R9" i="23"/>
  <c r="Q9" i="23"/>
  <c r="P9" i="23"/>
  <c r="O9" i="23"/>
  <c r="N9" i="23"/>
  <c r="M9" i="23"/>
  <c r="L9" i="23"/>
  <c r="K9" i="23"/>
  <c r="J9" i="23"/>
  <c r="I9" i="23"/>
  <c r="H9" i="23"/>
  <c r="G9" i="23"/>
  <c r="W9" i="23" s="1"/>
  <c r="F9" i="23"/>
  <c r="E9" i="23"/>
  <c r="D9" i="23"/>
  <c r="C9" i="23"/>
  <c r="B9" i="23"/>
  <c r="AC8" i="23"/>
  <c r="AB8" i="23"/>
  <c r="AA8" i="23"/>
  <c r="Z8" i="23"/>
  <c r="Y8" i="23"/>
  <c r="V8" i="23"/>
  <c r="U8" i="23"/>
  <c r="T8" i="23"/>
  <c r="S8" i="23"/>
  <c r="R8" i="23"/>
  <c r="Q8" i="23"/>
  <c r="P8" i="23"/>
  <c r="O8" i="23"/>
  <c r="N8" i="23"/>
  <c r="M8" i="23"/>
  <c r="L8" i="23"/>
  <c r="K8" i="23"/>
  <c r="J8" i="23"/>
  <c r="I8" i="23"/>
  <c r="H8" i="23"/>
  <c r="G8" i="23"/>
  <c r="W8" i="23" s="1"/>
  <c r="F8" i="23"/>
  <c r="E8" i="23"/>
  <c r="D8" i="23"/>
  <c r="C8" i="23"/>
  <c r="B8" i="23"/>
  <c r="AC7" i="23"/>
  <c r="AB7" i="23"/>
  <c r="AA7" i="23"/>
  <c r="Z7" i="23"/>
  <c r="Y7" i="23"/>
  <c r="V7" i="23"/>
  <c r="U7" i="23"/>
  <c r="T7" i="23"/>
  <c r="S7" i="23"/>
  <c r="R7" i="23"/>
  <c r="Q7" i="23"/>
  <c r="P7" i="23"/>
  <c r="O7" i="23"/>
  <c r="N7" i="23"/>
  <c r="M7" i="23"/>
  <c r="L7" i="23"/>
  <c r="K7" i="23"/>
  <c r="J7" i="23"/>
  <c r="I7" i="23"/>
  <c r="H7" i="23"/>
  <c r="G7" i="23"/>
  <c r="W7" i="23" s="1"/>
  <c r="F7" i="23"/>
  <c r="E7" i="23"/>
  <c r="D7" i="23"/>
  <c r="C7" i="23"/>
  <c r="B7" i="23"/>
  <c r="AC6" i="23"/>
  <c r="AB6" i="23"/>
  <c r="AA6" i="23"/>
  <c r="Z6" i="23"/>
  <c r="Y6" i="23"/>
  <c r="V6" i="23"/>
  <c r="U6" i="23"/>
  <c r="T6" i="23"/>
  <c r="S6" i="23"/>
  <c r="R6" i="23"/>
  <c r="Q6" i="23"/>
  <c r="P6" i="23"/>
  <c r="O6" i="23"/>
  <c r="N6" i="23"/>
  <c r="M6" i="23"/>
  <c r="L6" i="23"/>
  <c r="K6" i="23"/>
  <c r="J6" i="23"/>
  <c r="I6" i="23"/>
  <c r="H6" i="23"/>
  <c r="G6" i="23"/>
  <c r="W6" i="23" s="1"/>
  <c r="F6" i="23"/>
  <c r="E6" i="23"/>
  <c r="D6" i="23"/>
  <c r="C6" i="23"/>
  <c r="B6" i="23"/>
  <c r="AC5" i="23"/>
  <c r="AB5" i="23"/>
  <c r="AA5" i="23"/>
  <c r="Z5" i="23"/>
  <c r="Y5" i="23"/>
  <c r="V5" i="23"/>
  <c r="U5" i="23"/>
  <c r="T5" i="23"/>
  <c r="S5" i="23"/>
  <c r="R5" i="23"/>
  <c r="Q5" i="23"/>
  <c r="P5" i="23"/>
  <c r="O5" i="23"/>
  <c r="N5" i="23"/>
  <c r="M5" i="23"/>
  <c r="L5" i="23"/>
  <c r="K5" i="23"/>
  <c r="J5" i="23"/>
  <c r="I5" i="23"/>
  <c r="H5" i="23"/>
  <c r="G5" i="23"/>
  <c r="W5" i="23" s="1"/>
  <c r="F5" i="23"/>
  <c r="E5" i="23"/>
  <c r="D5" i="23"/>
  <c r="C5" i="23"/>
  <c r="B5" i="23"/>
  <c r="AC4" i="23"/>
  <c r="AB4" i="23"/>
  <c r="AA4" i="23"/>
  <c r="Z4" i="23"/>
  <c r="Y4" i="23"/>
  <c r="V4" i="23"/>
  <c r="U4" i="23"/>
  <c r="T4" i="23"/>
  <c r="S4" i="23"/>
  <c r="R4" i="23"/>
  <c r="Q4" i="23"/>
  <c r="P4" i="23"/>
  <c r="O4" i="23"/>
  <c r="N4" i="23"/>
  <c r="M4" i="23"/>
  <c r="L4" i="23"/>
  <c r="K4" i="23"/>
  <c r="J4" i="23"/>
  <c r="I4" i="23"/>
  <c r="H4" i="23"/>
  <c r="G4" i="23"/>
  <c r="W4" i="23" s="1"/>
  <c r="F4" i="23"/>
  <c r="E4" i="23"/>
  <c r="D4" i="23"/>
  <c r="C4" i="23"/>
  <c r="B4" i="23"/>
  <c r="AC3" i="23"/>
  <c r="AB3" i="23"/>
  <c r="AA3" i="23"/>
  <c r="Z3" i="23"/>
  <c r="Y3" i="23"/>
  <c r="V3" i="23"/>
  <c r="U3" i="23"/>
  <c r="T3" i="23"/>
  <c r="S3" i="23"/>
  <c r="R3" i="23"/>
  <c r="Q3" i="23"/>
  <c r="P3" i="23"/>
  <c r="O3" i="23"/>
  <c r="N3" i="23"/>
  <c r="M3" i="23"/>
  <c r="L3" i="23"/>
  <c r="K3" i="23"/>
  <c r="J3" i="23"/>
  <c r="I3" i="23"/>
  <c r="H3" i="23"/>
  <c r="G3" i="23"/>
  <c r="W3" i="23" s="1"/>
  <c r="F3" i="23"/>
  <c r="E3" i="23"/>
  <c r="D3" i="23"/>
  <c r="C3" i="23"/>
  <c r="B3" i="23"/>
  <c r="AC2" i="23"/>
  <c r="AB2" i="23"/>
  <c r="AA2" i="23"/>
  <c r="Z2" i="23"/>
  <c r="Y2" i="23"/>
  <c r="V2" i="23"/>
  <c r="U2" i="23"/>
  <c r="T2" i="23"/>
  <c r="S2" i="23"/>
  <c r="R2" i="23"/>
  <c r="Q2" i="23"/>
  <c r="P2" i="23"/>
  <c r="O2" i="23"/>
  <c r="N2" i="23"/>
  <c r="M2" i="23"/>
  <c r="L2" i="23"/>
  <c r="K2" i="23"/>
  <c r="J2" i="23"/>
  <c r="I2" i="23"/>
  <c r="H2" i="23"/>
  <c r="G2" i="23"/>
  <c r="W2" i="23" s="1"/>
  <c r="F2" i="23"/>
  <c r="E2" i="23"/>
  <c r="D2" i="23"/>
  <c r="C2" i="23"/>
  <c r="B2" i="23"/>
  <c r="W94" i="23" l="1"/>
  <c r="W102" i="23"/>
  <c r="W126" i="23"/>
  <c r="W142" i="23"/>
  <c r="W158" i="23"/>
  <c r="W166" i="23"/>
  <c r="W174" i="23"/>
  <c r="W72" i="23"/>
  <c r="AF3" i="23" s="1"/>
  <c r="B3" i="26" s="1"/>
  <c r="W90" i="23"/>
  <c r="W98" i="23"/>
  <c r="W106" i="23"/>
  <c r="W114" i="23"/>
  <c r="W122" i="23"/>
  <c r="W130" i="23"/>
  <c r="W138" i="23"/>
  <c r="W146" i="23"/>
  <c r="W154" i="23"/>
  <c r="W162" i="23"/>
  <c r="W170" i="23"/>
  <c r="W178" i="23"/>
  <c r="W14" i="24"/>
  <c r="AF6" i="24" s="1"/>
  <c r="C6" i="26" s="1"/>
  <c r="W22" i="24"/>
  <c r="W32" i="24"/>
  <c r="W47" i="24"/>
  <c r="W72" i="24"/>
  <c r="W82" i="24"/>
  <c r="W86" i="24"/>
  <c r="W128" i="24"/>
  <c r="W150" i="24"/>
  <c r="W8" i="25"/>
  <c r="AF4" i="25" s="1"/>
  <c r="E4" i="26" s="1"/>
  <c r="W30" i="25"/>
  <c r="W54" i="25"/>
  <c r="W86" i="25"/>
  <c r="W118" i="25"/>
  <c r="W150" i="25"/>
  <c r="W80" i="23"/>
  <c r="W86" i="23"/>
  <c r="AF4" i="23" s="1"/>
  <c r="B4" i="26" s="1"/>
  <c r="W110" i="23"/>
  <c r="W118" i="23"/>
  <c r="W134" i="23"/>
  <c r="W150" i="23"/>
  <c r="W76" i="23"/>
  <c r="W88" i="23"/>
  <c r="W96" i="23"/>
  <c r="W104" i="23"/>
  <c r="W112" i="23"/>
  <c r="W120" i="23"/>
  <c r="W128" i="23"/>
  <c r="W136" i="23"/>
  <c r="W144" i="23"/>
  <c r="W152" i="23"/>
  <c r="W160" i="23"/>
  <c r="W168" i="23"/>
  <c r="W176" i="23"/>
  <c r="W12" i="24"/>
  <c r="AF5" i="24" s="1"/>
  <c r="C5" i="26" s="1"/>
  <c r="W20" i="24"/>
  <c r="W40" i="24"/>
  <c r="W50" i="24"/>
  <c r="W54" i="24"/>
  <c r="W59" i="24"/>
  <c r="W102" i="24"/>
  <c r="W144" i="24"/>
  <c r="W166" i="24"/>
  <c r="W24" i="25"/>
  <c r="W46" i="25"/>
  <c r="W78" i="25"/>
  <c r="W110" i="25"/>
  <c r="W142" i="25"/>
  <c r="W174" i="25"/>
  <c r="W30" i="24"/>
  <c r="W48" i="24"/>
  <c r="W84" i="24"/>
  <c r="W89" i="24"/>
  <c r="W107" i="24"/>
  <c r="W139" i="24"/>
  <c r="W171" i="24"/>
  <c r="W35" i="25"/>
  <c r="W38" i="24"/>
  <c r="W52" i="24"/>
  <c r="W57" i="24"/>
  <c r="W67" i="24"/>
  <c r="W80" i="24"/>
  <c r="W88" i="24"/>
  <c r="W91" i="24"/>
  <c r="W110" i="24"/>
  <c r="W120" i="24"/>
  <c r="W123" i="24"/>
  <c r="W142" i="24"/>
  <c r="W152" i="24"/>
  <c r="W155" i="24"/>
  <c r="W174" i="24"/>
  <c r="W16" i="25"/>
  <c r="AF2" i="25" s="1"/>
  <c r="E2" i="26" s="1"/>
  <c r="W19" i="25"/>
  <c r="AF5" i="25" s="1"/>
  <c r="E5" i="26" s="1"/>
  <c r="W38" i="25"/>
  <c r="W50" i="25"/>
  <c r="W66" i="25"/>
  <c r="W82" i="25"/>
  <c r="W98" i="25"/>
  <c r="W114" i="25"/>
  <c r="W130" i="25"/>
  <c r="W146" i="25"/>
  <c r="W44" i="24"/>
  <c r="W60" i="24"/>
  <c r="W76" i="24"/>
  <c r="W92" i="24"/>
  <c r="W108" i="24"/>
  <c r="W124" i="24"/>
  <c r="W140" i="24"/>
  <c r="W156" i="24"/>
  <c r="W172" i="24"/>
  <c r="W12" i="25"/>
  <c r="W28" i="25"/>
  <c r="W44" i="25"/>
  <c r="W52" i="25"/>
  <c r="W60" i="25"/>
  <c r="W68" i="25"/>
  <c r="W76" i="25"/>
  <c r="W84" i="25"/>
  <c r="W92" i="25"/>
  <c r="W100" i="25"/>
  <c r="W108" i="25"/>
  <c r="W116" i="25"/>
  <c r="W124" i="25"/>
  <c r="W132" i="25"/>
  <c r="W140" i="25"/>
  <c r="W148" i="25"/>
  <c r="W156" i="25"/>
  <c r="W164" i="25"/>
  <c r="W172" i="25"/>
  <c r="W100" i="24"/>
  <c r="W116" i="24"/>
  <c r="W132" i="24"/>
  <c r="W148" i="24"/>
  <c r="W164" i="24"/>
  <c r="W180" i="24"/>
  <c r="W20" i="25"/>
  <c r="W36" i="25"/>
  <c r="AF4" i="24" l="1"/>
  <c r="C4" i="26" s="1"/>
  <c r="AF6" i="25"/>
  <c r="E6" i="26" s="1"/>
  <c r="AF3" i="25"/>
  <c r="E3" i="26" s="1"/>
  <c r="AF2" i="23"/>
  <c r="B2" i="26" s="1"/>
  <c r="AF6" i="23"/>
  <c r="B6" i="26" s="1"/>
  <c r="AF3" i="24"/>
  <c r="C3" i="26" s="1"/>
  <c r="AF5" i="23"/>
  <c r="B5" i="26" s="1"/>
  <c r="AF2" i="24"/>
  <c r="C2" i="26" s="1"/>
  <c r="F38" i="21" l="1"/>
  <c r="D38" i="21"/>
  <c r="B38" i="21"/>
  <c r="F33" i="21"/>
  <c r="E33" i="21"/>
  <c r="E38" i="21" s="1"/>
  <c r="D33" i="21"/>
  <c r="C33" i="21"/>
  <c r="C38" i="21" s="1"/>
  <c r="B33" i="21"/>
  <c r="F32" i="21"/>
  <c r="F36" i="21" s="1"/>
  <c r="E32" i="21"/>
  <c r="E36" i="21" s="1"/>
  <c r="D32" i="21"/>
  <c r="D36" i="21" s="1"/>
  <c r="C32" i="21"/>
  <c r="C36" i="21" s="1"/>
  <c r="B32" i="21"/>
  <c r="B36" i="21" s="1"/>
  <c r="F31" i="21"/>
  <c r="F37" i="21" s="1"/>
  <c r="E31" i="21"/>
  <c r="E37" i="21" s="1"/>
  <c r="D31" i="21"/>
  <c r="D35" i="21" s="1"/>
  <c r="C31" i="21"/>
  <c r="C35" i="21" s="1"/>
  <c r="B31" i="21"/>
  <c r="B37" i="21" s="1"/>
  <c r="F30" i="21"/>
  <c r="F34" i="21" s="1"/>
  <c r="E30" i="21"/>
  <c r="E34" i="21" s="1"/>
  <c r="D30" i="21"/>
  <c r="D34" i="21" s="1"/>
  <c r="C30" i="21"/>
  <c r="C34" i="21" s="1"/>
  <c r="B30" i="21"/>
  <c r="B34" i="21" s="1"/>
  <c r="F29" i="21"/>
  <c r="E29" i="21"/>
  <c r="D29" i="21"/>
  <c r="C29" i="21"/>
  <c r="C37" i="21" s="1"/>
  <c r="B29" i="21"/>
  <c r="F38" i="20"/>
  <c r="D38" i="20"/>
  <c r="B38" i="20"/>
  <c r="F33" i="20"/>
  <c r="E33" i="20"/>
  <c r="E38" i="20" s="1"/>
  <c r="D33" i="20"/>
  <c r="C33" i="20"/>
  <c r="C38" i="20" s="1"/>
  <c r="B33" i="20"/>
  <c r="F32" i="20"/>
  <c r="F36" i="20" s="1"/>
  <c r="E32" i="20"/>
  <c r="E36" i="20" s="1"/>
  <c r="D32" i="20"/>
  <c r="D36" i="20" s="1"/>
  <c r="C32" i="20"/>
  <c r="C36" i="20" s="1"/>
  <c r="B32" i="20"/>
  <c r="B36" i="20" s="1"/>
  <c r="F31" i="20"/>
  <c r="F35" i="20" s="1"/>
  <c r="E31" i="20"/>
  <c r="E35" i="20" s="1"/>
  <c r="D31" i="20"/>
  <c r="D37" i="20" s="1"/>
  <c r="C31" i="20"/>
  <c r="C37" i="20" s="1"/>
  <c r="B31" i="20"/>
  <c r="B35" i="20" s="1"/>
  <c r="F30" i="20"/>
  <c r="F34" i="20" s="1"/>
  <c r="E30" i="20"/>
  <c r="E34" i="20" s="1"/>
  <c r="D30" i="20"/>
  <c r="D34" i="20" s="1"/>
  <c r="C30" i="20"/>
  <c r="C34" i="20" s="1"/>
  <c r="B30" i="20"/>
  <c r="B34" i="20" s="1"/>
  <c r="F29" i="20"/>
  <c r="F37" i="20" s="1"/>
  <c r="E29" i="20"/>
  <c r="E37" i="20" s="1"/>
  <c r="D29" i="20"/>
  <c r="C29" i="20"/>
  <c r="B29" i="20"/>
  <c r="B37" i="20" s="1"/>
  <c r="F38" i="19"/>
  <c r="D38" i="19"/>
  <c r="B38" i="19"/>
  <c r="F33" i="19"/>
  <c r="E33" i="19"/>
  <c r="E38" i="19" s="1"/>
  <c r="D33" i="19"/>
  <c r="C33" i="19"/>
  <c r="C38" i="19" s="1"/>
  <c r="B33" i="19"/>
  <c r="F32" i="19"/>
  <c r="F36" i="19" s="1"/>
  <c r="E32" i="19"/>
  <c r="E36" i="19" s="1"/>
  <c r="D32" i="19"/>
  <c r="D36" i="19" s="1"/>
  <c r="C32" i="19"/>
  <c r="C36" i="19" s="1"/>
  <c r="B32" i="19"/>
  <c r="B36" i="19" s="1"/>
  <c r="F31" i="19"/>
  <c r="F37" i="19" s="1"/>
  <c r="E31" i="19"/>
  <c r="E37" i="19" s="1"/>
  <c r="D31" i="19"/>
  <c r="D35" i="19" s="1"/>
  <c r="C31" i="19"/>
  <c r="C35" i="19" s="1"/>
  <c r="B31" i="19"/>
  <c r="B37" i="19" s="1"/>
  <c r="F30" i="19"/>
  <c r="F34" i="19" s="1"/>
  <c r="E30" i="19"/>
  <c r="E34" i="19" s="1"/>
  <c r="D30" i="19"/>
  <c r="D34" i="19" s="1"/>
  <c r="C30" i="19"/>
  <c r="C34" i="19" s="1"/>
  <c r="B30" i="19"/>
  <c r="B34" i="19" s="1"/>
  <c r="F29" i="19"/>
  <c r="E29" i="19"/>
  <c r="D29" i="19"/>
  <c r="D37" i="19" s="1"/>
  <c r="C29" i="19"/>
  <c r="C37" i="19" s="1"/>
  <c r="B29" i="19"/>
  <c r="F38" i="18"/>
  <c r="D38" i="18"/>
  <c r="B38" i="18"/>
  <c r="F33" i="18"/>
  <c r="E33" i="18"/>
  <c r="E38" i="18" s="1"/>
  <c r="D33" i="18"/>
  <c r="C33" i="18"/>
  <c r="C38" i="18" s="1"/>
  <c r="B33" i="18"/>
  <c r="F32" i="18"/>
  <c r="F36" i="18" s="1"/>
  <c r="E32" i="18"/>
  <c r="E36" i="18" s="1"/>
  <c r="D32" i="18"/>
  <c r="D36" i="18" s="1"/>
  <c r="C32" i="18"/>
  <c r="C36" i="18" s="1"/>
  <c r="B32" i="18"/>
  <c r="B36" i="18" s="1"/>
  <c r="F31" i="18"/>
  <c r="F35" i="18" s="1"/>
  <c r="E31" i="18"/>
  <c r="E35" i="18" s="1"/>
  <c r="D31" i="18"/>
  <c r="D37" i="18" s="1"/>
  <c r="C31" i="18"/>
  <c r="C37" i="18" s="1"/>
  <c r="B31" i="18"/>
  <c r="B35" i="18" s="1"/>
  <c r="F30" i="18"/>
  <c r="F34" i="18" s="1"/>
  <c r="E30" i="18"/>
  <c r="E34" i="18" s="1"/>
  <c r="D30" i="18"/>
  <c r="D34" i="18" s="1"/>
  <c r="C30" i="18"/>
  <c r="C34" i="18" s="1"/>
  <c r="B30" i="18"/>
  <c r="B34" i="18" s="1"/>
  <c r="F29" i="18"/>
  <c r="F37" i="18" s="1"/>
  <c r="E29" i="18"/>
  <c r="E37" i="18" s="1"/>
  <c r="D29" i="18"/>
  <c r="C29" i="18"/>
  <c r="B29" i="18"/>
  <c r="B37" i="18" s="1"/>
  <c r="F38" i="17"/>
  <c r="D38" i="17"/>
  <c r="B38" i="17"/>
  <c r="F33" i="17"/>
  <c r="E33" i="17"/>
  <c r="E38" i="17" s="1"/>
  <c r="D33" i="17"/>
  <c r="C33" i="17"/>
  <c r="C38" i="17" s="1"/>
  <c r="B33" i="17"/>
  <c r="F32" i="17"/>
  <c r="F36" i="17" s="1"/>
  <c r="E32" i="17"/>
  <c r="E36" i="17" s="1"/>
  <c r="D32" i="17"/>
  <c r="D36" i="17" s="1"/>
  <c r="C32" i="17"/>
  <c r="C36" i="17" s="1"/>
  <c r="B32" i="17"/>
  <c r="B36" i="17" s="1"/>
  <c r="F31" i="17"/>
  <c r="F37" i="17" s="1"/>
  <c r="E31" i="17"/>
  <c r="E37" i="17" s="1"/>
  <c r="D31" i="17"/>
  <c r="D35" i="17" s="1"/>
  <c r="C31" i="17"/>
  <c r="C35" i="17" s="1"/>
  <c r="B31" i="17"/>
  <c r="B37" i="17" s="1"/>
  <c r="F30" i="17"/>
  <c r="F34" i="17" s="1"/>
  <c r="E30" i="17"/>
  <c r="E34" i="17" s="1"/>
  <c r="D30" i="17"/>
  <c r="D34" i="17" s="1"/>
  <c r="C30" i="17"/>
  <c r="C34" i="17" s="1"/>
  <c r="B30" i="17"/>
  <c r="B34" i="17" s="1"/>
  <c r="F29" i="17"/>
  <c r="E29" i="17"/>
  <c r="D29" i="17"/>
  <c r="D37" i="17" s="1"/>
  <c r="C29" i="17"/>
  <c r="C37" i="17" s="1"/>
  <c r="B29" i="17"/>
  <c r="C35" i="18" l="1"/>
  <c r="E35" i="19"/>
  <c r="C35" i="20"/>
  <c r="E35" i="21"/>
  <c r="B35" i="17"/>
  <c r="F35" i="17"/>
  <c r="D35" i="18"/>
  <c r="B35" i="19"/>
  <c r="F35" i="19"/>
  <c r="D35" i="20"/>
  <c r="B35" i="21"/>
  <c r="F35" i="21"/>
  <c r="D37" i="21"/>
  <c r="E35" i="17"/>
  <c r="L6" i="7"/>
  <c r="L12" i="7"/>
  <c r="L41" i="7"/>
  <c r="L52" i="7"/>
  <c r="L57" i="7"/>
  <c r="L66" i="7"/>
  <c r="L78" i="7"/>
  <c r="L79" i="7"/>
  <c r="L82" i="7"/>
  <c r="L94" i="7"/>
  <c r="L102" i="7"/>
  <c r="L105" i="7"/>
  <c r="L114" i="7"/>
  <c r="L125" i="7"/>
  <c r="L129" i="7"/>
  <c r="L131" i="7"/>
  <c r="L140" i="7"/>
  <c r="L145" i="7"/>
  <c r="L149" i="7"/>
  <c r="L157" i="7"/>
  <c r="L162" i="7"/>
  <c r="L163" i="7"/>
  <c r="L164" i="7"/>
  <c r="L171" i="7"/>
  <c r="L174" i="7"/>
  <c r="L177" i="7"/>
  <c r="L180" i="7"/>
  <c r="L181" i="7"/>
  <c r="L182" i="7"/>
  <c r="L183" i="7"/>
  <c r="L200" i="7"/>
  <c r="L201" i="7"/>
  <c r="L209" i="7"/>
  <c r="L212" i="7"/>
  <c r="L213" i="7"/>
  <c r="M4" i="6"/>
  <c r="M5" i="6"/>
  <c r="M47" i="6"/>
  <c r="M107" i="6"/>
  <c r="M148" i="6"/>
  <c r="M150" i="6"/>
  <c r="M152" i="6"/>
  <c r="M153" i="6"/>
  <c r="M158" i="6"/>
  <c r="M163" i="6"/>
  <c r="M165" i="6"/>
  <c r="M166" i="6"/>
  <c r="M168" i="6"/>
  <c r="M173" i="6"/>
  <c r="M176" i="6"/>
  <c r="M177" i="6"/>
  <c r="M178" i="6"/>
  <c r="M179" i="6"/>
  <c r="M180" i="6"/>
  <c r="M183" i="6"/>
  <c r="M184" i="6"/>
  <c r="M185" i="6"/>
  <c r="M186" i="6"/>
  <c r="M187" i="6"/>
  <c r="M189" i="6"/>
  <c r="M190" i="6"/>
  <c r="M192" i="6"/>
  <c r="M194" i="6"/>
  <c r="M197" i="6"/>
  <c r="M198" i="6"/>
  <c r="M199" i="6"/>
  <c r="M201" i="6"/>
  <c r="M202" i="6"/>
  <c r="M203" i="6"/>
  <c r="M3" i="6"/>
  <c r="Q6" i="5"/>
  <c r="Q12" i="5"/>
  <c r="Q41" i="5"/>
  <c r="Q52" i="5"/>
  <c r="Q57" i="5"/>
  <c r="Q66" i="5"/>
  <c r="Q78" i="5"/>
  <c r="Q79" i="5"/>
  <c r="Q82" i="5"/>
  <c r="Q94" i="5"/>
  <c r="Q102" i="5"/>
  <c r="Q105" i="5"/>
  <c r="Q114" i="5"/>
  <c r="Q125" i="5"/>
  <c r="Q129" i="5"/>
  <c r="Q131" i="5"/>
  <c r="Q140" i="5"/>
  <c r="Q145" i="5"/>
  <c r="Q149" i="5"/>
  <c r="Q157" i="5"/>
  <c r="Q162" i="5"/>
  <c r="Q163" i="5"/>
  <c r="Q164" i="5"/>
  <c r="Q171" i="5"/>
  <c r="Q174" i="5"/>
  <c r="Q177" i="5"/>
  <c r="Q180" i="5"/>
  <c r="Q181" i="5"/>
  <c r="Q182" i="5"/>
  <c r="Q183" i="5"/>
  <c r="Q200" i="5"/>
  <c r="Q201" i="5"/>
  <c r="Q209" i="5"/>
  <c r="Q212" i="5"/>
  <c r="Q213" i="5"/>
  <c r="Q6" i="2"/>
  <c r="Q12" i="2"/>
  <c r="Q41" i="2"/>
  <c r="Q52" i="2"/>
  <c r="Q57" i="2"/>
  <c r="Q66" i="2"/>
  <c r="Q78" i="2"/>
  <c r="Q79" i="2"/>
  <c r="Q82" i="2"/>
  <c r="Q94" i="2"/>
  <c r="Q102" i="2"/>
  <c r="Q105" i="2"/>
  <c r="Q114" i="2"/>
  <c r="Q125" i="2"/>
  <c r="Q129" i="2"/>
  <c r="Q131" i="2"/>
  <c r="Q140" i="2"/>
  <c r="Q145" i="2"/>
  <c r="Q149" i="2"/>
  <c r="Q157" i="2"/>
  <c r="Q162" i="2"/>
  <c r="Q163" i="2"/>
  <c r="Q164" i="2"/>
  <c r="Q171" i="2"/>
  <c r="Q174" i="2"/>
  <c r="Q177" i="2"/>
  <c r="Q180" i="2"/>
  <c r="Q181" i="2"/>
  <c r="Q182" i="2"/>
  <c r="Q183" i="2"/>
  <c r="Q200" i="2"/>
  <c r="Q201" i="2"/>
  <c r="Q209" i="2"/>
  <c r="Q212" i="2"/>
  <c r="Q213" i="2"/>
  <c r="O6" i="1"/>
  <c r="O12" i="1"/>
  <c r="O41" i="1"/>
  <c r="O52" i="1"/>
  <c r="O57" i="1"/>
  <c r="O66" i="1"/>
  <c r="O78" i="1"/>
  <c r="O79" i="1"/>
  <c r="O82" i="1"/>
  <c r="O94" i="1"/>
  <c r="O102" i="1"/>
  <c r="O105" i="1"/>
  <c r="O114" i="1"/>
  <c r="O125" i="1"/>
  <c r="O129" i="1"/>
  <c r="O131" i="1"/>
  <c r="O140" i="1"/>
  <c r="O145" i="1"/>
  <c r="O149" i="1"/>
  <c r="O157" i="1"/>
  <c r="O162" i="1"/>
  <c r="O163" i="1"/>
  <c r="O164" i="1"/>
  <c r="O171" i="1"/>
  <c r="O174" i="1"/>
  <c r="O177" i="1"/>
  <c r="O180" i="1"/>
  <c r="O181" i="1"/>
  <c r="O182" i="1"/>
  <c r="O183" i="1"/>
  <c r="O200" i="1"/>
  <c r="O201" i="1"/>
  <c r="O209" i="1"/>
  <c r="O212" i="1"/>
  <c r="O213" i="1"/>
  <c r="B2" i="16"/>
  <c r="C2" i="16"/>
  <c r="D2" i="16"/>
  <c r="E2" i="16"/>
  <c r="F2" i="16"/>
  <c r="G2" i="16"/>
  <c r="H2" i="16"/>
  <c r="I2" i="16"/>
  <c r="J2" i="16"/>
  <c r="K2" i="16"/>
  <c r="L2" i="16"/>
  <c r="M2" i="16"/>
  <c r="N2" i="16"/>
  <c r="O2" i="16"/>
  <c r="P2" i="16"/>
  <c r="Q2" i="16"/>
  <c r="R2" i="16"/>
  <c r="S2" i="16"/>
  <c r="T2" i="16"/>
  <c r="U2" i="16"/>
  <c r="V2" i="16"/>
  <c r="Z2" i="16"/>
  <c r="AA2" i="16"/>
  <c r="AB2" i="16"/>
  <c r="AC2" i="16"/>
  <c r="AD2" i="16"/>
  <c r="B3" i="16"/>
  <c r="C3" i="16"/>
  <c r="D3" i="16"/>
  <c r="E3" i="16"/>
  <c r="F3" i="16"/>
  <c r="G3" i="16"/>
  <c r="H3" i="16"/>
  <c r="I3" i="16"/>
  <c r="J3" i="16"/>
  <c r="K3" i="16"/>
  <c r="L3" i="16"/>
  <c r="M3" i="16"/>
  <c r="N3" i="16"/>
  <c r="O3" i="16"/>
  <c r="P3" i="16"/>
  <c r="Q3" i="16"/>
  <c r="R3" i="16"/>
  <c r="S3" i="16"/>
  <c r="T3" i="16"/>
  <c r="U3" i="16"/>
  <c r="V3" i="16"/>
  <c r="Z3" i="16"/>
  <c r="AA3" i="16"/>
  <c r="AB3" i="16"/>
  <c r="AC3" i="16"/>
  <c r="AD3" i="16"/>
  <c r="B4" i="16"/>
  <c r="W4" i="16" s="1"/>
  <c r="C4" i="16"/>
  <c r="D4" i="16"/>
  <c r="E4" i="16"/>
  <c r="F4" i="16"/>
  <c r="G4" i="16"/>
  <c r="H4" i="16"/>
  <c r="I4" i="16"/>
  <c r="J4" i="16"/>
  <c r="K4" i="16"/>
  <c r="L4" i="16"/>
  <c r="M4" i="16"/>
  <c r="N4" i="16"/>
  <c r="O4" i="16"/>
  <c r="P4" i="16"/>
  <c r="Q4" i="16"/>
  <c r="R4" i="16"/>
  <c r="S4" i="16"/>
  <c r="T4" i="16"/>
  <c r="U4" i="16"/>
  <c r="V4" i="16"/>
  <c r="Z4" i="16"/>
  <c r="AA4" i="16"/>
  <c r="AB4" i="16"/>
  <c r="AC4" i="16"/>
  <c r="AD4" i="16"/>
  <c r="B5" i="16"/>
  <c r="C5" i="16"/>
  <c r="D5" i="16"/>
  <c r="E5" i="16"/>
  <c r="F5" i="16"/>
  <c r="G5" i="16"/>
  <c r="H5" i="16"/>
  <c r="I5" i="16"/>
  <c r="J5" i="16"/>
  <c r="K5" i="16"/>
  <c r="L5" i="16"/>
  <c r="M5" i="16"/>
  <c r="N5" i="16"/>
  <c r="O5" i="16"/>
  <c r="P5" i="16"/>
  <c r="Q5" i="16"/>
  <c r="R5" i="16"/>
  <c r="S5" i="16"/>
  <c r="T5" i="16"/>
  <c r="U5" i="16"/>
  <c r="V5" i="16"/>
  <c r="Z5" i="16"/>
  <c r="AA5" i="16"/>
  <c r="AB5" i="16"/>
  <c r="AC5" i="16"/>
  <c r="AD5" i="16"/>
  <c r="B6" i="16"/>
  <c r="C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Z6" i="16"/>
  <c r="AA6" i="16"/>
  <c r="AB6" i="16"/>
  <c r="AC6" i="16"/>
  <c r="AD6" i="16"/>
  <c r="B7" i="16"/>
  <c r="C7" i="16"/>
  <c r="D7" i="16"/>
  <c r="E7" i="16"/>
  <c r="F7" i="16"/>
  <c r="G7" i="16"/>
  <c r="H7" i="16"/>
  <c r="I7" i="16"/>
  <c r="J7" i="16"/>
  <c r="K7" i="16"/>
  <c r="L7" i="16"/>
  <c r="M7" i="16"/>
  <c r="N7" i="16"/>
  <c r="O7" i="16"/>
  <c r="P7" i="16"/>
  <c r="Q7" i="16"/>
  <c r="R7" i="16"/>
  <c r="S7" i="16"/>
  <c r="T7" i="16"/>
  <c r="U7" i="16"/>
  <c r="V7" i="16"/>
  <c r="Z7" i="16"/>
  <c r="AA7" i="16"/>
  <c r="AB7" i="16"/>
  <c r="AC7" i="16"/>
  <c r="AD7" i="16"/>
  <c r="B8" i="16"/>
  <c r="C8" i="16"/>
  <c r="D8" i="16"/>
  <c r="E8" i="16"/>
  <c r="F8" i="16"/>
  <c r="G8" i="16"/>
  <c r="H8" i="16"/>
  <c r="I8" i="16"/>
  <c r="J8" i="16"/>
  <c r="K8" i="16"/>
  <c r="L8" i="16"/>
  <c r="M8" i="16"/>
  <c r="N8" i="16"/>
  <c r="O8" i="16"/>
  <c r="P8" i="16"/>
  <c r="Q8" i="16"/>
  <c r="R8" i="16"/>
  <c r="S8" i="16"/>
  <c r="T8" i="16"/>
  <c r="U8" i="16"/>
  <c r="V8" i="16"/>
  <c r="Z8" i="16"/>
  <c r="AA8" i="16"/>
  <c r="AB8" i="16"/>
  <c r="AC8" i="16"/>
  <c r="AD8" i="16"/>
  <c r="B9" i="16"/>
  <c r="C9" i="16"/>
  <c r="D9" i="16"/>
  <c r="E9" i="16"/>
  <c r="F9" i="16"/>
  <c r="G9" i="16"/>
  <c r="H9" i="16"/>
  <c r="I9" i="16"/>
  <c r="J9" i="16"/>
  <c r="K9" i="16"/>
  <c r="L9" i="16"/>
  <c r="M9" i="16"/>
  <c r="N9" i="16"/>
  <c r="O9" i="16"/>
  <c r="P9" i="16"/>
  <c r="Q9" i="16"/>
  <c r="R9" i="16"/>
  <c r="S9" i="16"/>
  <c r="T9" i="16"/>
  <c r="U9" i="16"/>
  <c r="V9" i="16"/>
  <c r="Z9" i="16"/>
  <c r="AA9" i="16"/>
  <c r="AB9" i="16"/>
  <c r="AC9" i="16"/>
  <c r="AD9" i="16"/>
  <c r="B10" i="16"/>
  <c r="C10" i="16"/>
  <c r="D10" i="16"/>
  <c r="E10" i="16"/>
  <c r="F10" i="16"/>
  <c r="G10" i="16"/>
  <c r="H10" i="16"/>
  <c r="I10" i="16"/>
  <c r="J10" i="16"/>
  <c r="K10" i="16"/>
  <c r="L10" i="16"/>
  <c r="M10" i="16"/>
  <c r="N10" i="16"/>
  <c r="O10" i="16"/>
  <c r="P10" i="16"/>
  <c r="Q10" i="16"/>
  <c r="R10" i="16"/>
  <c r="S10" i="16"/>
  <c r="T10" i="16"/>
  <c r="U10" i="16"/>
  <c r="V10" i="16"/>
  <c r="Z10" i="16"/>
  <c r="AA10" i="16"/>
  <c r="AB10" i="16"/>
  <c r="AC10" i="16"/>
  <c r="AD10" i="16"/>
  <c r="B11" i="16"/>
  <c r="C11" i="16"/>
  <c r="D11" i="16"/>
  <c r="E11" i="16"/>
  <c r="F11" i="16"/>
  <c r="G11" i="16"/>
  <c r="H11" i="16"/>
  <c r="I11" i="16"/>
  <c r="J11" i="16"/>
  <c r="K11" i="16"/>
  <c r="L11" i="16"/>
  <c r="M11" i="16"/>
  <c r="N11" i="16"/>
  <c r="O11" i="16"/>
  <c r="P11" i="16"/>
  <c r="Q11" i="16"/>
  <c r="R11" i="16"/>
  <c r="S11" i="16"/>
  <c r="T11" i="16"/>
  <c r="U11" i="16"/>
  <c r="V11" i="16"/>
  <c r="Z11" i="16"/>
  <c r="AA11" i="16"/>
  <c r="AB11" i="16"/>
  <c r="AC11" i="16"/>
  <c r="AD11" i="16"/>
  <c r="B12" i="16"/>
  <c r="C12" i="16"/>
  <c r="D12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Z12" i="16"/>
  <c r="AA12" i="16"/>
  <c r="AB12" i="16"/>
  <c r="AC12" i="16"/>
  <c r="AD12" i="16"/>
  <c r="B13" i="16"/>
  <c r="C13" i="16"/>
  <c r="D13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Z13" i="16"/>
  <c r="AA13" i="16"/>
  <c r="AB13" i="16"/>
  <c r="AC13" i="16"/>
  <c r="AD13" i="16"/>
  <c r="B14" i="16"/>
  <c r="C14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Z14" i="16"/>
  <c r="AA14" i="16"/>
  <c r="AB14" i="16"/>
  <c r="AC14" i="16"/>
  <c r="AD14" i="16"/>
  <c r="B15" i="16"/>
  <c r="C15" i="16"/>
  <c r="D15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Z15" i="16"/>
  <c r="AA15" i="16"/>
  <c r="AB15" i="16"/>
  <c r="AC15" i="16"/>
  <c r="AD15" i="16"/>
  <c r="B16" i="16"/>
  <c r="C16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Z16" i="16"/>
  <c r="AA16" i="16"/>
  <c r="AB16" i="16"/>
  <c r="AC16" i="16"/>
  <c r="AD16" i="16"/>
  <c r="B17" i="16"/>
  <c r="C17" i="16"/>
  <c r="D17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Z17" i="16"/>
  <c r="AA17" i="16"/>
  <c r="AB17" i="16"/>
  <c r="AC17" i="16"/>
  <c r="AD17" i="16"/>
  <c r="B18" i="16"/>
  <c r="C18" i="16"/>
  <c r="D18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Z18" i="16"/>
  <c r="AA18" i="16"/>
  <c r="AB18" i="16"/>
  <c r="AC18" i="16"/>
  <c r="AD18" i="16"/>
  <c r="B19" i="16"/>
  <c r="C19" i="16"/>
  <c r="D19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Z19" i="16"/>
  <c r="AA19" i="16"/>
  <c r="AB19" i="16"/>
  <c r="AC19" i="16"/>
  <c r="AD19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Z20" i="16"/>
  <c r="AA20" i="16"/>
  <c r="AB20" i="16"/>
  <c r="AC20" i="16"/>
  <c r="AD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Z21" i="16"/>
  <c r="AA21" i="16"/>
  <c r="AB21" i="16"/>
  <c r="AC21" i="16"/>
  <c r="AD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T22" i="16"/>
  <c r="U22" i="16"/>
  <c r="V22" i="16"/>
  <c r="Z22" i="16"/>
  <c r="AA22" i="16"/>
  <c r="AB22" i="16"/>
  <c r="AC22" i="16"/>
  <c r="AD22" i="16"/>
  <c r="B23" i="16"/>
  <c r="C23" i="16"/>
  <c r="D23" i="16"/>
  <c r="E23" i="16"/>
  <c r="F23" i="16"/>
  <c r="G23" i="16"/>
  <c r="H23" i="16"/>
  <c r="I23" i="16"/>
  <c r="J23" i="16"/>
  <c r="K23" i="16"/>
  <c r="L23" i="16"/>
  <c r="M23" i="16"/>
  <c r="N23" i="16"/>
  <c r="O23" i="16"/>
  <c r="P23" i="16"/>
  <c r="Q23" i="16"/>
  <c r="R23" i="16"/>
  <c r="S23" i="16"/>
  <c r="T23" i="16"/>
  <c r="U23" i="16"/>
  <c r="V23" i="16"/>
  <c r="Z23" i="16"/>
  <c r="AA23" i="16"/>
  <c r="AB23" i="16"/>
  <c r="AC23" i="16"/>
  <c r="AD23" i="16"/>
  <c r="B24" i="16"/>
  <c r="C24" i="16"/>
  <c r="D24" i="16"/>
  <c r="E24" i="16"/>
  <c r="F24" i="16"/>
  <c r="G24" i="16"/>
  <c r="H24" i="16"/>
  <c r="I24" i="16"/>
  <c r="J24" i="16"/>
  <c r="K24" i="16"/>
  <c r="L24" i="16"/>
  <c r="M24" i="16"/>
  <c r="N24" i="16"/>
  <c r="O24" i="16"/>
  <c r="P24" i="16"/>
  <c r="Q24" i="16"/>
  <c r="R24" i="16"/>
  <c r="S24" i="16"/>
  <c r="T24" i="16"/>
  <c r="U24" i="16"/>
  <c r="V24" i="16"/>
  <c r="Z24" i="16"/>
  <c r="AA24" i="16"/>
  <c r="AB24" i="16"/>
  <c r="AC24" i="16"/>
  <c r="AD24" i="16"/>
  <c r="B25" i="16"/>
  <c r="C25" i="16"/>
  <c r="D25" i="16"/>
  <c r="E25" i="16"/>
  <c r="F25" i="16"/>
  <c r="G25" i="16"/>
  <c r="H25" i="16"/>
  <c r="I25" i="16"/>
  <c r="J25" i="16"/>
  <c r="K25" i="16"/>
  <c r="L25" i="16"/>
  <c r="M25" i="16"/>
  <c r="N25" i="16"/>
  <c r="O25" i="16"/>
  <c r="P25" i="16"/>
  <c r="Q25" i="16"/>
  <c r="R25" i="16"/>
  <c r="S25" i="16"/>
  <c r="T25" i="16"/>
  <c r="U25" i="16"/>
  <c r="V25" i="16"/>
  <c r="Z25" i="16"/>
  <c r="AA25" i="16"/>
  <c r="AB25" i="16"/>
  <c r="AC25" i="16"/>
  <c r="AD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Z26" i="16"/>
  <c r="AA26" i="16"/>
  <c r="AB26" i="16"/>
  <c r="AC26" i="16"/>
  <c r="AD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Z27" i="16"/>
  <c r="AA27" i="16"/>
  <c r="AB27" i="16"/>
  <c r="AC27" i="16"/>
  <c r="AD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Z28" i="16"/>
  <c r="AA28" i="16"/>
  <c r="AB28" i="16"/>
  <c r="AC28" i="16"/>
  <c r="AD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Z29" i="16"/>
  <c r="AA29" i="16"/>
  <c r="AB29" i="16"/>
  <c r="AC29" i="16"/>
  <c r="AD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Z30" i="16"/>
  <c r="AA30" i="16"/>
  <c r="AB30" i="16"/>
  <c r="AC30" i="16"/>
  <c r="AD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Z31" i="16"/>
  <c r="AA31" i="16"/>
  <c r="AB31" i="16"/>
  <c r="AC31" i="16"/>
  <c r="AD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Z32" i="16"/>
  <c r="AA32" i="16"/>
  <c r="AB32" i="16"/>
  <c r="AC32" i="16"/>
  <c r="AD32" i="16"/>
  <c r="B33" i="16"/>
  <c r="C33" i="16"/>
  <c r="D33" i="16"/>
  <c r="E33" i="16"/>
  <c r="F33" i="16"/>
  <c r="G33" i="16"/>
  <c r="H33" i="16"/>
  <c r="I33" i="16"/>
  <c r="X33" i="16" s="1"/>
  <c r="J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Z33" i="16"/>
  <c r="AA33" i="16"/>
  <c r="AB33" i="16"/>
  <c r="AC33" i="16"/>
  <c r="AD33" i="16"/>
  <c r="B34" i="16"/>
  <c r="C34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Z34" i="16"/>
  <c r="AA34" i="16"/>
  <c r="AB34" i="16"/>
  <c r="AC34" i="16"/>
  <c r="AD34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Z35" i="16"/>
  <c r="AA35" i="16"/>
  <c r="AB35" i="16"/>
  <c r="AC35" i="16"/>
  <c r="AD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Z36" i="16"/>
  <c r="AA36" i="16"/>
  <c r="AB36" i="16"/>
  <c r="AC36" i="16"/>
  <c r="AD36" i="16"/>
  <c r="B37" i="16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Z37" i="16"/>
  <c r="AA37" i="16"/>
  <c r="AB37" i="16"/>
  <c r="AC37" i="16"/>
  <c r="AD37" i="16"/>
  <c r="B38" i="16"/>
  <c r="C38" i="16"/>
  <c r="D38" i="16"/>
  <c r="E38" i="16"/>
  <c r="F38" i="16"/>
  <c r="G38" i="16"/>
  <c r="H38" i="16"/>
  <c r="I38" i="16"/>
  <c r="J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Z38" i="16"/>
  <c r="AA38" i="16"/>
  <c r="AB38" i="16"/>
  <c r="AC38" i="16"/>
  <c r="AD38" i="16"/>
  <c r="B39" i="16"/>
  <c r="C39" i="16"/>
  <c r="D39" i="16"/>
  <c r="E39" i="16"/>
  <c r="F39" i="16"/>
  <c r="G39" i="16"/>
  <c r="H39" i="16"/>
  <c r="I39" i="16"/>
  <c r="J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Z39" i="16"/>
  <c r="AA39" i="16"/>
  <c r="AB39" i="16"/>
  <c r="AC39" i="16"/>
  <c r="AD39" i="16"/>
  <c r="B40" i="16"/>
  <c r="C40" i="16"/>
  <c r="D40" i="16"/>
  <c r="E40" i="16"/>
  <c r="F40" i="16"/>
  <c r="G40" i="16"/>
  <c r="H40" i="16"/>
  <c r="I40" i="16"/>
  <c r="J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Z40" i="16"/>
  <c r="AA40" i="16"/>
  <c r="AB40" i="16"/>
  <c r="AC40" i="16"/>
  <c r="AD40" i="16"/>
  <c r="B41" i="16"/>
  <c r="C41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Z41" i="16"/>
  <c r="AA41" i="16"/>
  <c r="AB41" i="16"/>
  <c r="AC41" i="16"/>
  <c r="AD41" i="16"/>
  <c r="B42" i="16"/>
  <c r="C42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Z42" i="16"/>
  <c r="AA42" i="16"/>
  <c r="AB42" i="16"/>
  <c r="AC42" i="16"/>
  <c r="AD42" i="16"/>
  <c r="B43" i="16"/>
  <c r="C43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Z43" i="16"/>
  <c r="AA43" i="16"/>
  <c r="AB43" i="16"/>
  <c r="AC43" i="16"/>
  <c r="AD43" i="16"/>
  <c r="B44" i="16"/>
  <c r="C44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Z44" i="16"/>
  <c r="AA44" i="16"/>
  <c r="AB44" i="16"/>
  <c r="AC44" i="16"/>
  <c r="AD44" i="16"/>
  <c r="B45" i="16"/>
  <c r="C45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Z45" i="16"/>
  <c r="AA45" i="16"/>
  <c r="AB45" i="16"/>
  <c r="AC45" i="16"/>
  <c r="AD45" i="16"/>
  <c r="B46" i="16"/>
  <c r="C46" i="16"/>
  <c r="D46" i="16"/>
  <c r="E46" i="16"/>
  <c r="F46" i="16"/>
  <c r="G46" i="16"/>
  <c r="H46" i="16"/>
  <c r="X46" i="16" s="1"/>
  <c r="I46" i="16"/>
  <c r="J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Z46" i="16"/>
  <c r="AA46" i="16"/>
  <c r="AB46" i="16"/>
  <c r="AC46" i="16"/>
  <c r="AD46" i="16"/>
  <c r="B47" i="16"/>
  <c r="C47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Z47" i="16"/>
  <c r="AA47" i="16"/>
  <c r="AB47" i="16"/>
  <c r="AC47" i="16"/>
  <c r="AD47" i="16"/>
  <c r="B48" i="16"/>
  <c r="C48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Z48" i="16"/>
  <c r="AA48" i="16"/>
  <c r="AB48" i="16"/>
  <c r="AC48" i="16"/>
  <c r="AD48" i="16"/>
  <c r="B49" i="16"/>
  <c r="C49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P49" i="16"/>
  <c r="Q49" i="16"/>
  <c r="R49" i="16"/>
  <c r="S49" i="16"/>
  <c r="T49" i="16"/>
  <c r="U49" i="16"/>
  <c r="V49" i="16"/>
  <c r="Z49" i="16"/>
  <c r="AA49" i="16"/>
  <c r="AB49" i="16"/>
  <c r="AC49" i="16"/>
  <c r="AD49" i="16"/>
  <c r="B50" i="16"/>
  <c r="C50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Z50" i="16"/>
  <c r="AA50" i="16"/>
  <c r="AB50" i="16"/>
  <c r="AC50" i="16"/>
  <c r="AD50" i="16"/>
  <c r="B51" i="16"/>
  <c r="C51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Z51" i="16"/>
  <c r="AA51" i="16"/>
  <c r="AB51" i="16"/>
  <c r="AC51" i="16"/>
  <c r="AD51" i="16"/>
  <c r="B52" i="16"/>
  <c r="C52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P52" i="16"/>
  <c r="Q52" i="16"/>
  <c r="R52" i="16"/>
  <c r="S52" i="16"/>
  <c r="T52" i="16"/>
  <c r="U52" i="16"/>
  <c r="V52" i="16"/>
  <c r="Z52" i="16"/>
  <c r="AA52" i="16"/>
  <c r="AB52" i="16"/>
  <c r="AC52" i="16"/>
  <c r="AD52" i="16"/>
  <c r="B53" i="16"/>
  <c r="C53" i="16"/>
  <c r="D53" i="16"/>
  <c r="E53" i="16"/>
  <c r="F53" i="16"/>
  <c r="G53" i="16"/>
  <c r="H53" i="16"/>
  <c r="I53" i="16"/>
  <c r="J53" i="16"/>
  <c r="K53" i="16"/>
  <c r="L53" i="16"/>
  <c r="M53" i="16"/>
  <c r="N53" i="16"/>
  <c r="O53" i="16"/>
  <c r="P53" i="16"/>
  <c r="Q53" i="16"/>
  <c r="R53" i="16"/>
  <c r="S53" i="16"/>
  <c r="T53" i="16"/>
  <c r="U53" i="16"/>
  <c r="V53" i="16"/>
  <c r="Z53" i="16"/>
  <c r="AA53" i="16"/>
  <c r="AB53" i="16"/>
  <c r="AC53" i="16"/>
  <c r="AD53" i="16"/>
  <c r="B54" i="16"/>
  <c r="C54" i="16"/>
  <c r="D54" i="16"/>
  <c r="E54" i="16"/>
  <c r="F54" i="16"/>
  <c r="G54" i="16"/>
  <c r="H54" i="16"/>
  <c r="I54" i="16"/>
  <c r="J54" i="16"/>
  <c r="K54" i="16"/>
  <c r="L54" i="16"/>
  <c r="M54" i="16"/>
  <c r="N54" i="16"/>
  <c r="O54" i="16"/>
  <c r="P54" i="16"/>
  <c r="Q54" i="16"/>
  <c r="R54" i="16"/>
  <c r="S54" i="16"/>
  <c r="T54" i="16"/>
  <c r="U54" i="16"/>
  <c r="V54" i="16"/>
  <c r="Z54" i="16"/>
  <c r="AA54" i="16"/>
  <c r="AB54" i="16"/>
  <c r="AC54" i="16"/>
  <c r="AD54" i="16"/>
  <c r="B55" i="16"/>
  <c r="C55" i="16"/>
  <c r="D55" i="16"/>
  <c r="E55" i="16"/>
  <c r="F55" i="16"/>
  <c r="G55" i="16"/>
  <c r="H55" i="16"/>
  <c r="I55" i="16"/>
  <c r="J55" i="16"/>
  <c r="K55" i="16"/>
  <c r="L55" i="16"/>
  <c r="M55" i="16"/>
  <c r="N55" i="16"/>
  <c r="O55" i="16"/>
  <c r="P55" i="16"/>
  <c r="Q55" i="16"/>
  <c r="R55" i="16"/>
  <c r="S55" i="16"/>
  <c r="T55" i="16"/>
  <c r="U55" i="16"/>
  <c r="V55" i="16"/>
  <c r="Z55" i="16"/>
  <c r="AA55" i="16"/>
  <c r="AB55" i="16"/>
  <c r="AC55" i="16"/>
  <c r="AD55" i="16"/>
  <c r="B56" i="16"/>
  <c r="C56" i="16"/>
  <c r="D56" i="16"/>
  <c r="E56" i="16"/>
  <c r="F56" i="16"/>
  <c r="G56" i="16"/>
  <c r="H56" i="16"/>
  <c r="I56" i="16"/>
  <c r="J56" i="16"/>
  <c r="K56" i="16"/>
  <c r="L56" i="16"/>
  <c r="M56" i="16"/>
  <c r="N56" i="16"/>
  <c r="O56" i="16"/>
  <c r="P56" i="16"/>
  <c r="Q56" i="16"/>
  <c r="R56" i="16"/>
  <c r="S56" i="16"/>
  <c r="T56" i="16"/>
  <c r="U56" i="16"/>
  <c r="V56" i="16"/>
  <c r="Z56" i="16"/>
  <c r="AA56" i="16"/>
  <c r="AB56" i="16"/>
  <c r="AC56" i="16"/>
  <c r="AD56" i="16"/>
  <c r="B57" i="16"/>
  <c r="C57" i="16"/>
  <c r="D57" i="16"/>
  <c r="E57" i="16"/>
  <c r="F57" i="16"/>
  <c r="G57" i="16"/>
  <c r="H57" i="16"/>
  <c r="I57" i="16"/>
  <c r="J57" i="16"/>
  <c r="K57" i="16"/>
  <c r="L57" i="16"/>
  <c r="M57" i="16"/>
  <c r="N57" i="16"/>
  <c r="O57" i="16"/>
  <c r="P57" i="16"/>
  <c r="Q57" i="16"/>
  <c r="R57" i="16"/>
  <c r="S57" i="16"/>
  <c r="T57" i="16"/>
  <c r="U57" i="16"/>
  <c r="V57" i="16"/>
  <c r="Z57" i="16"/>
  <c r="AA57" i="16"/>
  <c r="AB57" i="16"/>
  <c r="AC57" i="16"/>
  <c r="AD57" i="16"/>
  <c r="B58" i="16"/>
  <c r="C58" i="16"/>
  <c r="D58" i="16"/>
  <c r="E58" i="16"/>
  <c r="F58" i="16"/>
  <c r="G58" i="16"/>
  <c r="H58" i="16"/>
  <c r="I58" i="16"/>
  <c r="J58" i="16"/>
  <c r="K58" i="16"/>
  <c r="L58" i="16"/>
  <c r="M58" i="16"/>
  <c r="N58" i="16"/>
  <c r="O58" i="16"/>
  <c r="P58" i="16"/>
  <c r="Q58" i="16"/>
  <c r="R58" i="16"/>
  <c r="S58" i="16"/>
  <c r="T58" i="16"/>
  <c r="U58" i="16"/>
  <c r="V58" i="16"/>
  <c r="Z58" i="16"/>
  <c r="AA58" i="16"/>
  <c r="AB58" i="16"/>
  <c r="AC58" i="16"/>
  <c r="AD58" i="16"/>
  <c r="B59" i="16"/>
  <c r="C59" i="16"/>
  <c r="D59" i="16"/>
  <c r="E59" i="16"/>
  <c r="F59" i="16"/>
  <c r="G59" i="16"/>
  <c r="H59" i="16"/>
  <c r="I59" i="16"/>
  <c r="J59" i="16"/>
  <c r="K59" i="16"/>
  <c r="L59" i="16"/>
  <c r="M59" i="16"/>
  <c r="N59" i="16"/>
  <c r="O59" i="16"/>
  <c r="P59" i="16"/>
  <c r="Q59" i="16"/>
  <c r="R59" i="16"/>
  <c r="S59" i="16"/>
  <c r="T59" i="16"/>
  <c r="U59" i="16"/>
  <c r="V59" i="16"/>
  <c r="Z59" i="16"/>
  <c r="AA59" i="16"/>
  <c r="AB59" i="16"/>
  <c r="AC59" i="16"/>
  <c r="AD59" i="16"/>
  <c r="B60" i="16"/>
  <c r="C60" i="16"/>
  <c r="D60" i="16"/>
  <c r="E60" i="16"/>
  <c r="F60" i="16"/>
  <c r="G60" i="16"/>
  <c r="H60" i="16"/>
  <c r="I60" i="16"/>
  <c r="J60" i="16"/>
  <c r="K60" i="16"/>
  <c r="L60" i="16"/>
  <c r="M60" i="16"/>
  <c r="N60" i="16"/>
  <c r="O60" i="16"/>
  <c r="P60" i="16"/>
  <c r="Q60" i="16"/>
  <c r="R60" i="16"/>
  <c r="S60" i="16"/>
  <c r="T60" i="16"/>
  <c r="U60" i="16"/>
  <c r="V60" i="16"/>
  <c r="Z60" i="16"/>
  <c r="AA60" i="16"/>
  <c r="AB60" i="16"/>
  <c r="AC60" i="16"/>
  <c r="AD60" i="16"/>
  <c r="B61" i="16"/>
  <c r="C61" i="16"/>
  <c r="D61" i="16"/>
  <c r="E61" i="16"/>
  <c r="F61" i="16"/>
  <c r="G61" i="16"/>
  <c r="H61" i="16"/>
  <c r="I61" i="16"/>
  <c r="J61" i="16"/>
  <c r="K61" i="16"/>
  <c r="L61" i="16"/>
  <c r="M61" i="16"/>
  <c r="N61" i="16"/>
  <c r="O61" i="16"/>
  <c r="P61" i="16"/>
  <c r="Q61" i="16"/>
  <c r="R61" i="16"/>
  <c r="S61" i="16"/>
  <c r="T61" i="16"/>
  <c r="U61" i="16"/>
  <c r="V61" i="16"/>
  <c r="Z61" i="16"/>
  <c r="AA61" i="16"/>
  <c r="AB61" i="16"/>
  <c r="AC61" i="16"/>
  <c r="AD61" i="16"/>
  <c r="B62" i="16"/>
  <c r="C62" i="16"/>
  <c r="D62" i="16"/>
  <c r="E62" i="16"/>
  <c r="F62" i="16"/>
  <c r="G62" i="16"/>
  <c r="H62" i="16"/>
  <c r="I62" i="16"/>
  <c r="J62" i="16"/>
  <c r="K62" i="16"/>
  <c r="L62" i="16"/>
  <c r="M62" i="16"/>
  <c r="N62" i="16"/>
  <c r="O62" i="16"/>
  <c r="P62" i="16"/>
  <c r="Q62" i="16"/>
  <c r="R62" i="16"/>
  <c r="S62" i="16"/>
  <c r="T62" i="16"/>
  <c r="U62" i="16"/>
  <c r="V62" i="16"/>
  <c r="Z62" i="16"/>
  <c r="AA62" i="16"/>
  <c r="AB62" i="16"/>
  <c r="AC62" i="16"/>
  <c r="AD62" i="16"/>
  <c r="B63" i="16"/>
  <c r="C63" i="16"/>
  <c r="D63" i="16"/>
  <c r="E63" i="16"/>
  <c r="F63" i="16"/>
  <c r="G63" i="16"/>
  <c r="H63" i="16"/>
  <c r="I63" i="16"/>
  <c r="J63" i="16"/>
  <c r="K63" i="16"/>
  <c r="L63" i="16"/>
  <c r="M63" i="16"/>
  <c r="N63" i="16"/>
  <c r="O63" i="16"/>
  <c r="P63" i="16"/>
  <c r="Q63" i="16"/>
  <c r="R63" i="16"/>
  <c r="S63" i="16"/>
  <c r="T63" i="16"/>
  <c r="U63" i="16"/>
  <c r="V63" i="16"/>
  <c r="Z63" i="16"/>
  <c r="AA63" i="16"/>
  <c r="AB63" i="16"/>
  <c r="AC63" i="16"/>
  <c r="AD63" i="16"/>
  <c r="B64" i="16"/>
  <c r="C64" i="16"/>
  <c r="D64" i="16"/>
  <c r="E64" i="16"/>
  <c r="F64" i="16"/>
  <c r="G64" i="16"/>
  <c r="H64" i="16"/>
  <c r="I64" i="16"/>
  <c r="J64" i="16"/>
  <c r="K64" i="16"/>
  <c r="L64" i="16"/>
  <c r="M64" i="16"/>
  <c r="N64" i="16"/>
  <c r="O64" i="16"/>
  <c r="P64" i="16"/>
  <c r="Q64" i="16"/>
  <c r="R64" i="16"/>
  <c r="S64" i="16"/>
  <c r="T64" i="16"/>
  <c r="U64" i="16"/>
  <c r="V64" i="16"/>
  <c r="Z64" i="16"/>
  <c r="AA64" i="16"/>
  <c r="AB64" i="16"/>
  <c r="AC64" i="16"/>
  <c r="AD64" i="16"/>
  <c r="B65" i="16"/>
  <c r="C65" i="16"/>
  <c r="D65" i="16"/>
  <c r="E65" i="16"/>
  <c r="F65" i="16"/>
  <c r="G65" i="16"/>
  <c r="H65" i="16"/>
  <c r="I65" i="16"/>
  <c r="J65" i="16"/>
  <c r="K65" i="16"/>
  <c r="L65" i="16"/>
  <c r="M65" i="16"/>
  <c r="N65" i="16"/>
  <c r="O65" i="16"/>
  <c r="P65" i="16"/>
  <c r="Q65" i="16"/>
  <c r="R65" i="16"/>
  <c r="S65" i="16"/>
  <c r="T65" i="16"/>
  <c r="U65" i="16"/>
  <c r="V65" i="16"/>
  <c r="Z65" i="16"/>
  <c r="AA65" i="16"/>
  <c r="AB65" i="16"/>
  <c r="AC65" i="16"/>
  <c r="AD65" i="16"/>
  <c r="B66" i="16"/>
  <c r="C66" i="16"/>
  <c r="D66" i="16"/>
  <c r="E66" i="16"/>
  <c r="F66" i="16"/>
  <c r="G66" i="16"/>
  <c r="H66" i="16"/>
  <c r="I66" i="16"/>
  <c r="J66" i="16"/>
  <c r="K66" i="16"/>
  <c r="L66" i="16"/>
  <c r="M66" i="16"/>
  <c r="N66" i="16"/>
  <c r="O66" i="16"/>
  <c r="P66" i="16"/>
  <c r="Q66" i="16"/>
  <c r="R66" i="16"/>
  <c r="S66" i="16"/>
  <c r="T66" i="16"/>
  <c r="U66" i="16"/>
  <c r="V66" i="16"/>
  <c r="Z66" i="16"/>
  <c r="AA66" i="16"/>
  <c r="AB66" i="16"/>
  <c r="AC66" i="16"/>
  <c r="AD66" i="16"/>
  <c r="B67" i="16"/>
  <c r="C67" i="16"/>
  <c r="D67" i="16"/>
  <c r="E67" i="16"/>
  <c r="F67" i="16"/>
  <c r="G67" i="16"/>
  <c r="H67" i="16"/>
  <c r="I67" i="16"/>
  <c r="J67" i="16"/>
  <c r="K67" i="16"/>
  <c r="L67" i="16"/>
  <c r="M67" i="16"/>
  <c r="N67" i="16"/>
  <c r="O67" i="16"/>
  <c r="P67" i="16"/>
  <c r="Q67" i="16"/>
  <c r="R67" i="16"/>
  <c r="S67" i="16"/>
  <c r="T67" i="16"/>
  <c r="U67" i="16"/>
  <c r="V67" i="16"/>
  <c r="Z67" i="16"/>
  <c r="AA67" i="16"/>
  <c r="AB67" i="16"/>
  <c r="AC67" i="16"/>
  <c r="AD67" i="16"/>
  <c r="B68" i="16"/>
  <c r="C68" i="16"/>
  <c r="D68" i="16"/>
  <c r="E68" i="16"/>
  <c r="F68" i="16"/>
  <c r="G68" i="16"/>
  <c r="H68" i="16"/>
  <c r="I68" i="16"/>
  <c r="J68" i="16"/>
  <c r="K68" i="16"/>
  <c r="L68" i="16"/>
  <c r="M68" i="16"/>
  <c r="N68" i="16"/>
  <c r="O68" i="16"/>
  <c r="P68" i="16"/>
  <c r="Q68" i="16"/>
  <c r="R68" i="16"/>
  <c r="S68" i="16"/>
  <c r="T68" i="16"/>
  <c r="U68" i="16"/>
  <c r="V68" i="16"/>
  <c r="Z68" i="16"/>
  <c r="AA68" i="16"/>
  <c r="AB68" i="16"/>
  <c r="AC68" i="16"/>
  <c r="AD68" i="16"/>
  <c r="B69" i="16"/>
  <c r="C69" i="16"/>
  <c r="D69" i="16"/>
  <c r="E69" i="16"/>
  <c r="F69" i="16"/>
  <c r="G69" i="16"/>
  <c r="H69" i="16"/>
  <c r="I69" i="16"/>
  <c r="J69" i="16"/>
  <c r="K69" i="16"/>
  <c r="L69" i="16"/>
  <c r="M69" i="16"/>
  <c r="N69" i="16"/>
  <c r="O69" i="16"/>
  <c r="P69" i="16"/>
  <c r="Q69" i="16"/>
  <c r="R69" i="16"/>
  <c r="S69" i="16"/>
  <c r="T69" i="16"/>
  <c r="U69" i="16"/>
  <c r="V69" i="16"/>
  <c r="Z69" i="16"/>
  <c r="AA69" i="16"/>
  <c r="AB69" i="16"/>
  <c r="AC69" i="16"/>
  <c r="AD69" i="16"/>
  <c r="B70" i="16"/>
  <c r="C70" i="16"/>
  <c r="D70" i="16"/>
  <c r="E70" i="16"/>
  <c r="F70" i="16"/>
  <c r="G70" i="16"/>
  <c r="H70" i="16"/>
  <c r="I70" i="16"/>
  <c r="J70" i="16"/>
  <c r="K70" i="16"/>
  <c r="L70" i="16"/>
  <c r="M70" i="16"/>
  <c r="N70" i="16"/>
  <c r="O70" i="16"/>
  <c r="P70" i="16"/>
  <c r="Q70" i="16"/>
  <c r="R70" i="16"/>
  <c r="S70" i="16"/>
  <c r="T70" i="16"/>
  <c r="U70" i="16"/>
  <c r="V70" i="16"/>
  <c r="Z70" i="16"/>
  <c r="AA70" i="16"/>
  <c r="AB70" i="16"/>
  <c r="AC70" i="16"/>
  <c r="AD70" i="16"/>
  <c r="B71" i="16"/>
  <c r="C71" i="16"/>
  <c r="D71" i="16"/>
  <c r="E71" i="16"/>
  <c r="F71" i="16"/>
  <c r="G71" i="16"/>
  <c r="H71" i="16"/>
  <c r="I71" i="16"/>
  <c r="J71" i="16"/>
  <c r="K71" i="16"/>
  <c r="L71" i="16"/>
  <c r="M71" i="16"/>
  <c r="N71" i="16"/>
  <c r="O71" i="16"/>
  <c r="P71" i="16"/>
  <c r="Q71" i="16"/>
  <c r="R71" i="16"/>
  <c r="S71" i="16"/>
  <c r="T71" i="16"/>
  <c r="U71" i="16"/>
  <c r="V71" i="16"/>
  <c r="Z71" i="16"/>
  <c r="AA71" i="16"/>
  <c r="AB71" i="16"/>
  <c r="AC71" i="16"/>
  <c r="AD71" i="16"/>
  <c r="B72" i="16"/>
  <c r="C72" i="16"/>
  <c r="D72" i="16"/>
  <c r="E72" i="16"/>
  <c r="F72" i="16"/>
  <c r="G72" i="16"/>
  <c r="H72" i="16"/>
  <c r="I72" i="16"/>
  <c r="J72" i="16"/>
  <c r="K72" i="16"/>
  <c r="L72" i="16"/>
  <c r="M72" i="16"/>
  <c r="N72" i="16"/>
  <c r="O72" i="16"/>
  <c r="P72" i="16"/>
  <c r="Q72" i="16"/>
  <c r="R72" i="16"/>
  <c r="S72" i="16"/>
  <c r="T72" i="16"/>
  <c r="U72" i="16"/>
  <c r="V72" i="16"/>
  <c r="Z72" i="16"/>
  <c r="AA72" i="16"/>
  <c r="AB72" i="16"/>
  <c r="AC72" i="16"/>
  <c r="AD72" i="16"/>
  <c r="B73" i="16"/>
  <c r="C73" i="16"/>
  <c r="D73" i="16"/>
  <c r="E73" i="16"/>
  <c r="F73" i="16"/>
  <c r="G73" i="16"/>
  <c r="H73" i="16"/>
  <c r="I73" i="16"/>
  <c r="J73" i="16"/>
  <c r="K73" i="16"/>
  <c r="L73" i="16"/>
  <c r="M73" i="16"/>
  <c r="N73" i="16"/>
  <c r="O73" i="16"/>
  <c r="P73" i="16"/>
  <c r="Q73" i="16"/>
  <c r="R73" i="16"/>
  <c r="S73" i="16"/>
  <c r="T73" i="16"/>
  <c r="U73" i="16"/>
  <c r="V73" i="16"/>
  <c r="Z73" i="16"/>
  <c r="AA73" i="16"/>
  <c r="AB73" i="16"/>
  <c r="AC73" i="16"/>
  <c r="AD73" i="16"/>
  <c r="B74" i="16"/>
  <c r="C74" i="16"/>
  <c r="D74" i="16"/>
  <c r="E74" i="16"/>
  <c r="F74" i="16"/>
  <c r="G74" i="16"/>
  <c r="H74" i="16"/>
  <c r="I74" i="16"/>
  <c r="J74" i="16"/>
  <c r="K74" i="16"/>
  <c r="L74" i="16"/>
  <c r="M74" i="16"/>
  <c r="N74" i="16"/>
  <c r="O74" i="16"/>
  <c r="P74" i="16"/>
  <c r="Q74" i="16"/>
  <c r="R74" i="16"/>
  <c r="S74" i="16"/>
  <c r="T74" i="16"/>
  <c r="U74" i="16"/>
  <c r="V74" i="16"/>
  <c r="Z74" i="16"/>
  <c r="AA74" i="16"/>
  <c r="AB74" i="16"/>
  <c r="AC74" i="16"/>
  <c r="AD74" i="16"/>
  <c r="B75" i="16"/>
  <c r="C75" i="16"/>
  <c r="D75" i="16"/>
  <c r="E75" i="16"/>
  <c r="F75" i="16"/>
  <c r="G75" i="16"/>
  <c r="H75" i="16"/>
  <c r="I75" i="16"/>
  <c r="J75" i="16"/>
  <c r="K75" i="16"/>
  <c r="L75" i="16"/>
  <c r="M75" i="16"/>
  <c r="N75" i="16"/>
  <c r="O75" i="16"/>
  <c r="P75" i="16"/>
  <c r="Q75" i="16"/>
  <c r="R75" i="16"/>
  <c r="S75" i="16"/>
  <c r="T75" i="16"/>
  <c r="U75" i="16"/>
  <c r="V75" i="16"/>
  <c r="Z75" i="16"/>
  <c r="AA75" i="16"/>
  <c r="AB75" i="16"/>
  <c r="AC75" i="16"/>
  <c r="AD75" i="16"/>
  <c r="B76" i="16"/>
  <c r="C76" i="16"/>
  <c r="D76" i="16"/>
  <c r="E76" i="16"/>
  <c r="F76" i="16"/>
  <c r="G76" i="16"/>
  <c r="H76" i="16"/>
  <c r="I76" i="16"/>
  <c r="J76" i="16"/>
  <c r="K76" i="16"/>
  <c r="L76" i="16"/>
  <c r="M76" i="16"/>
  <c r="N76" i="16"/>
  <c r="O76" i="16"/>
  <c r="P76" i="16"/>
  <c r="Q76" i="16"/>
  <c r="R76" i="16"/>
  <c r="S76" i="16"/>
  <c r="T76" i="16"/>
  <c r="U76" i="16"/>
  <c r="V76" i="16"/>
  <c r="Z76" i="16"/>
  <c r="AA76" i="16"/>
  <c r="AB76" i="16"/>
  <c r="AC76" i="16"/>
  <c r="AD76" i="16"/>
  <c r="B77" i="16"/>
  <c r="C77" i="16"/>
  <c r="D77" i="16"/>
  <c r="E77" i="16"/>
  <c r="F77" i="16"/>
  <c r="G77" i="16"/>
  <c r="H77" i="16"/>
  <c r="I77" i="16"/>
  <c r="J77" i="16"/>
  <c r="K77" i="16"/>
  <c r="L77" i="16"/>
  <c r="M77" i="16"/>
  <c r="N77" i="16"/>
  <c r="O77" i="16"/>
  <c r="P77" i="16"/>
  <c r="Q77" i="16"/>
  <c r="R77" i="16"/>
  <c r="S77" i="16"/>
  <c r="T77" i="16"/>
  <c r="U77" i="16"/>
  <c r="V77" i="16"/>
  <c r="Z77" i="16"/>
  <c r="AA77" i="16"/>
  <c r="AB77" i="16"/>
  <c r="AC77" i="16"/>
  <c r="AD77" i="16"/>
  <c r="B78" i="16"/>
  <c r="C78" i="16"/>
  <c r="D78" i="16"/>
  <c r="E78" i="16"/>
  <c r="F78" i="16"/>
  <c r="G78" i="16"/>
  <c r="H78" i="16"/>
  <c r="I78" i="16"/>
  <c r="J78" i="16"/>
  <c r="K78" i="16"/>
  <c r="L78" i="16"/>
  <c r="M78" i="16"/>
  <c r="N78" i="16"/>
  <c r="O78" i="16"/>
  <c r="P78" i="16"/>
  <c r="Q78" i="16"/>
  <c r="R78" i="16"/>
  <c r="S78" i="16"/>
  <c r="T78" i="16"/>
  <c r="U78" i="16"/>
  <c r="V78" i="16"/>
  <c r="Z78" i="16"/>
  <c r="AA78" i="16"/>
  <c r="AB78" i="16"/>
  <c r="AC78" i="16"/>
  <c r="AD78" i="16"/>
  <c r="B79" i="16"/>
  <c r="C79" i="16"/>
  <c r="D79" i="16"/>
  <c r="E79" i="16"/>
  <c r="F79" i="16"/>
  <c r="G79" i="16"/>
  <c r="H79" i="16"/>
  <c r="I79" i="16"/>
  <c r="J79" i="16"/>
  <c r="K79" i="16"/>
  <c r="L79" i="16"/>
  <c r="M79" i="16"/>
  <c r="N79" i="16"/>
  <c r="O79" i="16"/>
  <c r="P79" i="16"/>
  <c r="Q79" i="16"/>
  <c r="R79" i="16"/>
  <c r="S79" i="16"/>
  <c r="T79" i="16"/>
  <c r="U79" i="16"/>
  <c r="V79" i="16"/>
  <c r="Z79" i="16"/>
  <c r="AA79" i="16"/>
  <c r="AB79" i="16"/>
  <c r="AC79" i="16"/>
  <c r="AD79" i="16"/>
  <c r="B80" i="16"/>
  <c r="C80" i="16"/>
  <c r="D80" i="16"/>
  <c r="E80" i="16"/>
  <c r="F80" i="16"/>
  <c r="G80" i="16"/>
  <c r="H80" i="16"/>
  <c r="I80" i="16"/>
  <c r="J80" i="16"/>
  <c r="K80" i="16"/>
  <c r="L80" i="16"/>
  <c r="M80" i="16"/>
  <c r="N80" i="16"/>
  <c r="O80" i="16"/>
  <c r="P80" i="16"/>
  <c r="Q80" i="16"/>
  <c r="R80" i="16"/>
  <c r="S80" i="16"/>
  <c r="T80" i="16"/>
  <c r="U80" i="16"/>
  <c r="V80" i="16"/>
  <c r="Z80" i="16"/>
  <c r="AA80" i="16"/>
  <c r="AB80" i="16"/>
  <c r="AC80" i="16"/>
  <c r="AD80" i="16"/>
  <c r="B81" i="16"/>
  <c r="C81" i="16"/>
  <c r="D81" i="16"/>
  <c r="E81" i="16"/>
  <c r="F81" i="16"/>
  <c r="G81" i="16"/>
  <c r="H81" i="16"/>
  <c r="I81" i="16"/>
  <c r="J81" i="16"/>
  <c r="K81" i="16"/>
  <c r="L81" i="16"/>
  <c r="M81" i="16"/>
  <c r="N81" i="16"/>
  <c r="O81" i="16"/>
  <c r="P81" i="16"/>
  <c r="Q81" i="16"/>
  <c r="R81" i="16"/>
  <c r="S81" i="16"/>
  <c r="T81" i="16"/>
  <c r="U81" i="16"/>
  <c r="V81" i="16"/>
  <c r="Z81" i="16"/>
  <c r="AA81" i="16"/>
  <c r="AB81" i="16"/>
  <c r="AC81" i="16"/>
  <c r="AD81" i="16"/>
  <c r="B82" i="16"/>
  <c r="C82" i="16"/>
  <c r="D82" i="16"/>
  <c r="E82" i="16"/>
  <c r="F82" i="16"/>
  <c r="G82" i="16"/>
  <c r="H82" i="16"/>
  <c r="I82" i="16"/>
  <c r="J82" i="16"/>
  <c r="K82" i="16"/>
  <c r="L82" i="16"/>
  <c r="M82" i="16"/>
  <c r="N82" i="16"/>
  <c r="O82" i="16"/>
  <c r="P82" i="16"/>
  <c r="Q82" i="16"/>
  <c r="R82" i="16"/>
  <c r="S82" i="16"/>
  <c r="T82" i="16"/>
  <c r="U82" i="16"/>
  <c r="V82" i="16"/>
  <c r="Z82" i="16"/>
  <c r="AA82" i="16"/>
  <c r="AB82" i="16"/>
  <c r="AC82" i="16"/>
  <c r="AD82" i="16"/>
  <c r="B83" i="16"/>
  <c r="C83" i="16"/>
  <c r="D83" i="16"/>
  <c r="E83" i="16"/>
  <c r="F83" i="16"/>
  <c r="G83" i="16"/>
  <c r="H83" i="16"/>
  <c r="I83" i="16"/>
  <c r="J83" i="16"/>
  <c r="K83" i="16"/>
  <c r="L83" i="16"/>
  <c r="M83" i="16"/>
  <c r="N83" i="16"/>
  <c r="O83" i="16"/>
  <c r="P83" i="16"/>
  <c r="Q83" i="16"/>
  <c r="R83" i="16"/>
  <c r="S83" i="16"/>
  <c r="T83" i="16"/>
  <c r="U83" i="16"/>
  <c r="V83" i="16"/>
  <c r="Z83" i="16"/>
  <c r="AA83" i="16"/>
  <c r="AB83" i="16"/>
  <c r="AC83" i="16"/>
  <c r="AD83" i="16"/>
  <c r="B84" i="16"/>
  <c r="C84" i="16"/>
  <c r="D84" i="16"/>
  <c r="E84" i="16"/>
  <c r="F84" i="16"/>
  <c r="G84" i="16"/>
  <c r="H84" i="16"/>
  <c r="I84" i="16"/>
  <c r="J84" i="16"/>
  <c r="K84" i="16"/>
  <c r="L84" i="16"/>
  <c r="M84" i="16"/>
  <c r="N84" i="16"/>
  <c r="O84" i="16"/>
  <c r="P84" i="16"/>
  <c r="Q84" i="16"/>
  <c r="R84" i="16"/>
  <c r="S84" i="16"/>
  <c r="T84" i="16"/>
  <c r="U84" i="16"/>
  <c r="V84" i="16"/>
  <c r="Z84" i="16"/>
  <c r="AA84" i="16"/>
  <c r="AB84" i="16"/>
  <c r="AC84" i="16"/>
  <c r="AD84" i="16"/>
  <c r="B85" i="16"/>
  <c r="C85" i="16"/>
  <c r="D85" i="16"/>
  <c r="E85" i="16"/>
  <c r="F85" i="16"/>
  <c r="G85" i="16"/>
  <c r="H85" i="16"/>
  <c r="I85" i="16"/>
  <c r="J85" i="16"/>
  <c r="K85" i="16"/>
  <c r="L85" i="16"/>
  <c r="M85" i="16"/>
  <c r="N85" i="16"/>
  <c r="O85" i="16"/>
  <c r="P85" i="16"/>
  <c r="Q85" i="16"/>
  <c r="R85" i="16"/>
  <c r="S85" i="16"/>
  <c r="T85" i="16"/>
  <c r="U85" i="16"/>
  <c r="V85" i="16"/>
  <c r="Z85" i="16"/>
  <c r="AA85" i="16"/>
  <c r="AB85" i="16"/>
  <c r="AC85" i="16"/>
  <c r="AD85" i="16"/>
  <c r="B86" i="16"/>
  <c r="C86" i="16"/>
  <c r="D86" i="16"/>
  <c r="E86" i="16"/>
  <c r="F86" i="16"/>
  <c r="G86" i="16"/>
  <c r="H86" i="16"/>
  <c r="I86" i="16"/>
  <c r="J86" i="16"/>
  <c r="K86" i="16"/>
  <c r="L86" i="16"/>
  <c r="M86" i="16"/>
  <c r="N86" i="16"/>
  <c r="O86" i="16"/>
  <c r="P86" i="16"/>
  <c r="Q86" i="16"/>
  <c r="R86" i="16"/>
  <c r="S86" i="16"/>
  <c r="T86" i="16"/>
  <c r="U86" i="16"/>
  <c r="V86" i="16"/>
  <c r="Z86" i="16"/>
  <c r="AA86" i="16"/>
  <c r="AB86" i="16"/>
  <c r="AC86" i="16"/>
  <c r="AD86" i="16"/>
  <c r="B87" i="16"/>
  <c r="C87" i="16"/>
  <c r="D87" i="16"/>
  <c r="E87" i="16"/>
  <c r="F87" i="16"/>
  <c r="G87" i="16"/>
  <c r="H87" i="16"/>
  <c r="I87" i="16"/>
  <c r="J87" i="16"/>
  <c r="K87" i="16"/>
  <c r="L87" i="16"/>
  <c r="M87" i="16"/>
  <c r="N87" i="16"/>
  <c r="O87" i="16"/>
  <c r="P87" i="16"/>
  <c r="Q87" i="16"/>
  <c r="R87" i="16"/>
  <c r="S87" i="16"/>
  <c r="T87" i="16"/>
  <c r="U87" i="16"/>
  <c r="V87" i="16"/>
  <c r="Z87" i="16"/>
  <c r="AA87" i="16"/>
  <c r="AB87" i="16"/>
  <c r="AC87" i="16"/>
  <c r="AD87" i="16"/>
  <c r="B88" i="16"/>
  <c r="C88" i="16"/>
  <c r="D88" i="16"/>
  <c r="E88" i="16"/>
  <c r="F88" i="16"/>
  <c r="G88" i="16"/>
  <c r="H88" i="16"/>
  <c r="I88" i="16"/>
  <c r="J88" i="16"/>
  <c r="K88" i="16"/>
  <c r="L88" i="16"/>
  <c r="M88" i="16"/>
  <c r="N88" i="16"/>
  <c r="O88" i="16"/>
  <c r="P88" i="16"/>
  <c r="Q88" i="16"/>
  <c r="R88" i="16"/>
  <c r="S88" i="16"/>
  <c r="T88" i="16"/>
  <c r="U88" i="16"/>
  <c r="V88" i="16"/>
  <c r="Z88" i="16"/>
  <c r="AA88" i="16"/>
  <c r="AB88" i="16"/>
  <c r="AC88" i="16"/>
  <c r="AD88" i="16"/>
  <c r="B89" i="16"/>
  <c r="C89" i="16"/>
  <c r="D89" i="16"/>
  <c r="E89" i="16"/>
  <c r="F89" i="16"/>
  <c r="G89" i="16"/>
  <c r="H89" i="16"/>
  <c r="I89" i="16"/>
  <c r="J89" i="16"/>
  <c r="K89" i="16"/>
  <c r="L89" i="16"/>
  <c r="M89" i="16"/>
  <c r="N89" i="16"/>
  <c r="O89" i="16"/>
  <c r="P89" i="16"/>
  <c r="Q89" i="16"/>
  <c r="R89" i="16"/>
  <c r="S89" i="16"/>
  <c r="T89" i="16"/>
  <c r="U89" i="16"/>
  <c r="V89" i="16"/>
  <c r="Z89" i="16"/>
  <c r="AA89" i="16"/>
  <c r="AB89" i="16"/>
  <c r="AC89" i="16"/>
  <c r="AD89" i="16"/>
  <c r="B90" i="16"/>
  <c r="C90" i="16"/>
  <c r="D90" i="16"/>
  <c r="E90" i="16"/>
  <c r="F90" i="16"/>
  <c r="G90" i="16"/>
  <c r="H90" i="16"/>
  <c r="I90" i="16"/>
  <c r="J90" i="16"/>
  <c r="K90" i="16"/>
  <c r="L90" i="16"/>
  <c r="M90" i="16"/>
  <c r="N90" i="16"/>
  <c r="O90" i="16"/>
  <c r="P90" i="16"/>
  <c r="Q90" i="16"/>
  <c r="R90" i="16"/>
  <c r="S90" i="16"/>
  <c r="T90" i="16"/>
  <c r="U90" i="16"/>
  <c r="V90" i="16"/>
  <c r="Z90" i="16"/>
  <c r="AA90" i="16"/>
  <c r="AB90" i="16"/>
  <c r="AC90" i="16"/>
  <c r="AD90" i="16"/>
  <c r="B91" i="16"/>
  <c r="C91" i="16"/>
  <c r="D91" i="16"/>
  <c r="E91" i="16"/>
  <c r="F91" i="16"/>
  <c r="G91" i="16"/>
  <c r="H91" i="16"/>
  <c r="I91" i="16"/>
  <c r="J91" i="16"/>
  <c r="K91" i="16"/>
  <c r="L91" i="16"/>
  <c r="M91" i="16"/>
  <c r="N91" i="16"/>
  <c r="O91" i="16"/>
  <c r="P91" i="16"/>
  <c r="Q91" i="16"/>
  <c r="R91" i="16"/>
  <c r="S91" i="16"/>
  <c r="T91" i="16"/>
  <c r="U91" i="16"/>
  <c r="V91" i="16"/>
  <c r="Z91" i="16"/>
  <c r="AA91" i="16"/>
  <c r="AB91" i="16"/>
  <c r="AC91" i="16"/>
  <c r="AD91" i="16"/>
  <c r="B92" i="16"/>
  <c r="C92" i="16"/>
  <c r="D92" i="16"/>
  <c r="E92" i="16"/>
  <c r="F92" i="16"/>
  <c r="G92" i="16"/>
  <c r="H92" i="16"/>
  <c r="I92" i="16"/>
  <c r="J92" i="16"/>
  <c r="K92" i="16"/>
  <c r="L92" i="16"/>
  <c r="M92" i="16"/>
  <c r="N92" i="16"/>
  <c r="O92" i="16"/>
  <c r="P92" i="16"/>
  <c r="Q92" i="16"/>
  <c r="R92" i="16"/>
  <c r="S92" i="16"/>
  <c r="T92" i="16"/>
  <c r="U92" i="16"/>
  <c r="V92" i="16"/>
  <c r="Z92" i="16"/>
  <c r="AA92" i="16"/>
  <c r="AB92" i="16"/>
  <c r="AC92" i="16"/>
  <c r="AD92" i="16"/>
  <c r="B93" i="16"/>
  <c r="C93" i="16"/>
  <c r="D93" i="16"/>
  <c r="E93" i="16"/>
  <c r="F93" i="16"/>
  <c r="G93" i="16"/>
  <c r="H93" i="16"/>
  <c r="I93" i="16"/>
  <c r="J93" i="16"/>
  <c r="K93" i="16"/>
  <c r="L93" i="16"/>
  <c r="M93" i="16"/>
  <c r="N93" i="16"/>
  <c r="O93" i="16"/>
  <c r="P93" i="16"/>
  <c r="Q93" i="16"/>
  <c r="R93" i="16"/>
  <c r="S93" i="16"/>
  <c r="T93" i="16"/>
  <c r="U93" i="16"/>
  <c r="V93" i="16"/>
  <c r="Z93" i="16"/>
  <c r="AA93" i="16"/>
  <c r="AB93" i="16"/>
  <c r="AC93" i="16"/>
  <c r="AD93" i="16"/>
  <c r="B94" i="16"/>
  <c r="C94" i="16"/>
  <c r="D94" i="16"/>
  <c r="E94" i="16"/>
  <c r="F94" i="16"/>
  <c r="G94" i="16"/>
  <c r="H94" i="16"/>
  <c r="I94" i="16"/>
  <c r="J94" i="16"/>
  <c r="K94" i="16"/>
  <c r="L94" i="16"/>
  <c r="M94" i="16"/>
  <c r="N94" i="16"/>
  <c r="O94" i="16"/>
  <c r="P94" i="16"/>
  <c r="Q94" i="16"/>
  <c r="R94" i="16"/>
  <c r="S94" i="16"/>
  <c r="T94" i="16"/>
  <c r="U94" i="16"/>
  <c r="V94" i="16"/>
  <c r="Z94" i="16"/>
  <c r="AA94" i="16"/>
  <c r="AB94" i="16"/>
  <c r="AC94" i="16"/>
  <c r="AD94" i="16"/>
  <c r="B95" i="16"/>
  <c r="C95" i="16"/>
  <c r="D95" i="16"/>
  <c r="E95" i="16"/>
  <c r="F95" i="16"/>
  <c r="G95" i="16"/>
  <c r="H95" i="16"/>
  <c r="I95" i="16"/>
  <c r="J95" i="16"/>
  <c r="K95" i="16"/>
  <c r="L95" i="16"/>
  <c r="M95" i="16"/>
  <c r="N95" i="16"/>
  <c r="O95" i="16"/>
  <c r="P95" i="16"/>
  <c r="Q95" i="16"/>
  <c r="R95" i="16"/>
  <c r="S95" i="16"/>
  <c r="T95" i="16"/>
  <c r="U95" i="16"/>
  <c r="V95" i="16"/>
  <c r="Z95" i="16"/>
  <c r="AA95" i="16"/>
  <c r="AB95" i="16"/>
  <c r="AC95" i="16"/>
  <c r="AD95" i="16"/>
  <c r="B96" i="16"/>
  <c r="C96" i="16"/>
  <c r="D96" i="16"/>
  <c r="E96" i="16"/>
  <c r="F96" i="16"/>
  <c r="G96" i="16"/>
  <c r="H96" i="16"/>
  <c r="I96" i="16"/>
  <c r="J96" i="16"/>
  <c r="K96" i="16"/>
  <c r="L96" i="16"/>
  <c r="M96" i="16"/>
  <c r="N96" i="16"/>
  <c r="O96" i="16"/>
  <c r="P96" i="16"/>
  <c r="Q96" i="16"/>
  <c r="R96" i="16"/>
  <c r="S96" i="16"/>
  <c r="T96" i="16"/>
  <c r="U96" i="16"/>
  <c r="V96" i="16"/>
  <c r="Z96" i="16"/>
  <c r="AA96" i="16"/>
  <c r="AB96" i="16"/>
  <c r="AC96" i="16"/>
  <c r="AD96" i="16"/>
  <c r="B97" i="16"/>
  <c r="C97" i="16"/>
  <c r="D97" i="16"/>
  <c r="E97" i="16"/>
  <c r="F97" i="16"/>
  <c r="G97" i="16"/>
  <c r="H97" i="16"/>
  <c r="I97" i="16"/>
  <c r="J97" i="16"/>
  <c r="K97" i="16"/>
  <c r="L97" i="16"/>
  <c r="M97" i="16"/>
  <c r="N97" i="16"/>
  <c r="O97" i="16"/>
  <c r="P97" i="16"/>
  <c r="Q97" i="16"/>
  <c r="R97" i="16"/>
  <c r="S97" i="16"/>
  <c r="T97" i="16"/>
  <c r="U97" i="16"/>
  <c r="V97" i="16"/>
  <c r="Z97" i="16"/>
  <c r="AA97" i="16"/>
  <c r="AB97" i="16"/>
  <c r="AC97" i="16"/>
  <c r="AD97" i="16"/>
  <c r="B98" i="16"/>
  <c r="C98" i="16"/>
  <c r="D98" i="16"/>
  <c r="E98" i="16"/>
  <c r="F98" i="16"/>
  <c r="G98" i="16"/>
  <c r="H98" i="16"/>
  <c r="I98" i="16"/>
  <c r="J98" i="16"/>
  <c r="K98" i="16"/>
  <c r="L98" i="16"/>
  <c r="M98" i="16"/>
  <c r="N98" i="16"/>
  <c r="O98" i="16"/>
  <c r="P98" i="16"/>
  <c r="Q98" i="16"/>
  <c r="R98" i="16"/>
  <c r="S98" i="16"/>
  <c r="T98" i="16"/>
  <c r="U98" i="16"/>
  <c r="V98" i="16"/>
  <c r="Z98" i="16"/>
  <c r="AA98" i="16"/>
  <c r="AB98" i="16"/>
  <c r="AC98" i="16"/>
  <c r="AD98" i="16"/>
  <c r="B99" i="16"/>
  <c r="C99" i="16"/>
  <c r="D99" i="16"/>
  <c r="E99" i="16"/>
  <c r="F99" i="16"/>
  <c r="G99" i="16"/>
  <c r="H99" i="16"/>
  <c r="I99" i="16"/>
  <c r="J99" i="16"/>
  <c r="K99" i="16"/>
  <c r="L99" i="16"/>
  <c r="M99" i="16"/>
  <c r="N99" i="16"/>
  <c r="O99" i="16"/>
  <c r="P99" i="16"/>
  <c r="Q99" i="16"/>
  <c r="R99" i="16"/>
  <c r="S99" i="16"/>
  <c r="T99" i="16"/>
  <c r="U99" i="16"/>
  <c r="V99" i="16"/>
  <c r="Z99" i="16"/>
  <c r="AA99" i="16"/>
  <c r="AB99" i="16"/>
  <c r="AC99" i="16"/>
  <c r="AD99" i="16"/>
  <c r="B100" i="16"/>
  <c r="C100" i="16"/>
  <c r="D100" i="16"/>
  <c r="E100" i="16"/>
  <c r="F100" i="16"/>
  <c r="G100" i="16"/>
  <c r="H100" i="16"/>
  <c r="I100" i="16"/>
  <c r="J100" i="16"/>
  <c r="K100" i="16"/>
  <c r="L100" i="16"/>
  <c r="M100" i="16"/>
  <c r="N100" i="16"/>
  <c r="O100" i="16"/>
  <c r="P100" i="16"/>
  <c r="Q100" i="16"/>
  <c r="R100" i="16"/>
  <c r="S100" i="16"/>
  <c r="T100" i="16"/>
  <c r="U100" i="16"/>
  <c r="V100" i="16"/>
  <c r="Z100" i="16"/>
  <c r="AA100" i="16"/>
  <c r="AB100" i="16"/>
  <c r="AC100" i="16"/>
  <c r="AD100" i="16"/>
  <c r="B101" i="16"/>
  <c r="C101" i="16"/>
  <c r="D101" i="16"/>
  <c r="E101" i="16"/>
  <c r="F101" i="16"/>
  <c r="G101" i="16"/>
  <c r="H101" i="16"/>
  <c r="I101" i="16"/>
  <c r="J101" i="16"/>
  <c r="K101" i="16"/>
  <c r="L101" i="16"/>
  <c r="M101" i="16"/>
  <c r="N101" i="16"/>
  <c r="O101" i="16"/>
  <c r="P101" i="16"/>
  <c r="Q101" i="16"/>
  <c r="R101" i="16"/>
  <c r="S101" i="16"/>
  <c r="T101" i="16"/>
  <c r="U101" i="16"/>
  <c r="V101" i="16"/>
  <c r="Z101" i="16"/>
  <c r="AA101" i="16"/>
  <c r="AB101" i="16"/>
  <c r="AC101" i="16"/>
  <c r="AD101" i="16"/>
  <c r="B102" i="16"/>
  <c r="C102" i="16"/>
  <c r="D102" i="16"/>
  <c r="E102" i="16"/>
  <c r="F102" i="16"/>
  <c r="G102" i="16"/>
  <c r="H102" i="16"/>
  <c r="I102" i="16"/>
  <c r="J102" i="16"/>
  <c r="K102" i="16"/>
  <c r="L102" i="16"/>
  <c r="M102" i="16"/>
  <c r="N102" i="16"/>
  <c r="O102" i="16"/>
  <c r="P102" i="16"/>
  <c r="Q102" i="16"/>
  <c r="R102" i="16"/>
  <c r="S102" i="16"/>
  <c r="T102" i="16"/>
  <c r="U102" i="16"/>
  <c r="V102" i="16"/>
  <c r="Z102" i="16"/>
  <c r="AA102" i="16"/>
  <c r="AB102" i="16"/>
  <c r="AC102" i="16"/>
  <c r="AD102" i="16"/>
  <c r="B103" i="16"/>
  <c r="C103" i="16"/>
  <c r="D103" i="16"/>
  <c r="E103" i="16"/>
  <c r="F103" i="16"/>
  <c r="G103" i="16"/>
  <c r="H103" i="16"/>
  <c r="I103" i="16"/>
  <c r="J103" i="16"/>
  <c r="K103" i="16"/>
  <c r="L103" i="16"/>
  <c r="M103" i="16"/>
  <c r="N103" i="16"/>
  <c r="O103" i="16"/>
  <c r="P103" i="16"/>
  <c r="Q103" i="16"/>
  <c r="R103" i="16"/>
  <c r="S103" i="16"/>
  <c r="T103" i="16"/>
  <c r="U103" i="16"/>
  <c r="V103" i="16"/>
  <c r="Z103" i="16"/>
  <c r="AA103" i="16"/>
  <c r="AB103" i="16"/>
  <c r="AC103" i="16"/>
  <c r="AD103" i="16"/>
  <c r="B104" i="16"/>
  <c r="C104" i="16"/>
  <c r="D104" i="16"/>
  <c r="E104" i="16"/>
  <c r="F104" i="16"/>
  <c r="G104" i="16"/>
  <c r="H104" i="16"/>
  <c r="I104" i="16"/>
  <c r="J104" i="16"/>
  <c r="K104" i="16"/>
  <c r="L104" i="16"/>
  <c r="M104" i="16"/>
  <c r="N104" i="16"/>
  <c r="O104" i="16"/>
  <c r="P104" i="16"/>
  <c r="Q104" i="16"/>
  <c r="R104" i="16"/>
  <c r="S104" i="16"/>
  <c r="T104" i="16"/>
  <c r="U104" i="16"/>
  <c r="V104" i="16"/>
  <c r="Z104" i="16"/>
  <c r="AA104" i="16"/>
  <c r="AB104" i="16"/>
  <c r="AC104" i="16"/>
  <c r="AD104" i="16"/>
  <c r="B105" i="16"/>
  <c r="C105" i="16"/>
  <c r="D105" i="16"/>
  <c r="E105" i="16"/>
  <c r="F105" i="16"/>
  <c r="G105" i="16"/>
  <c r="H105" i="16"/>
  <c r="I105" i="16"/>
  <c r="J105" i="16"/>
  <c r="K105" i="16"/>
  <c r="L105" i="16"/>
  <c r="M105" i="16"/>
  <c r="N105" i="16"/>
  <c r="O105" i="16"/>
  <c r="P105" i="16"/>
  <c r="Q105" i="16"/>
  <c r="R105" i="16"/>
  <c r="S105" i="16"/>
  <c r="T105" i="16"/>
  <c r="U105" i="16"/>
  <c r="V105" i="16"/>
  <c r="Z105" i="16"/>
  <c r="AA105" i="16"/>
  <c r="AB105" i="16"/>
  <c r="AC105" i="16"/>
  <c r="AD105" i="16"/>
  <c r="B106" i="16"/>
  <c r="C106" i="16"/>
  <c r="D106" i="16"/>
  <c r="E106" i="16"/>
  <c r="F106" i="16"/>
  <c r="G106" i="16"/>
  <c r="H106" i="16"/>
  <c r="I106" i="16"/>
  <c r="J106" i="16"/>
  <c r="K106" i="16"/>
  <c r="L106" i="16"/>
  <c r="M106" i="16"/>
  <c r="N106" i="16"/>
  <c r="O106" i="16"/>
  <c r="P106" i="16"/>
  <c r="Q106" i="16"/>
  <c r="R106" i="16"/>
  <c r="S106" i="16"/>
  <c r="T106" i="16"/>
  <c r="U106" i="16"/>
  <c r="V106" i="16"/>
  <c r="Z106" i="16"/>
  <c r="AA106" i="16"/>
  <c r="AB106" i="16"/>
  <c r="AC106" i="16"/>
  <c r="AD106" i="16"/>
  <c r="B107" i="16"/>
  <c r="C107" i="16"/>
  <c r="D107" i="16"/>
  <c r="E107" i="16"/>
  <c r="F107" i="16"/>
  <c r="G107" i="16"/>
  <c r="H107" i="16"/>
  <c r="I107" i="16"/>
  <c r="J107" i="16"/>
  <c r="K107" i="16"/>
  <c r="L107" i="16"/>
  <c r="M107" i="16"/>
  <c r="N107" i="16"/>
  <c r="O107" i="16"/>
  <c r="P107" i="16"/>
  <c r="Q107" i="16"/>
  <c r="R107" i="16"/>
  <c r="S107" i="16"/>
  <c r="T107" i="16"/>
  <c r="U107" i="16"/>
  <c r="V107" i="16"/>
  <c r="Z107" i="16"/>
  <c r="AA107" i="16"/>
  <c r="AB107" i="16"/>
  <c r="AC107" i="16"/>
  <c r="AD107" i="16"/>
  <c r="B108" i="16"/>
  <c r="C108" i="16"/>
  <c r="D108" i="16"/>
  <c r="E108" i="16"/>
  <c r="F108" i="16"/>
  <c r="G108" i="16"/>
  <c r="H108" i="16"/>
  <c r="I108" i="16"/>
  <c r="J108" i="16"/>
  <c r="K108" i="16"/>
  <c r="L108" i="16"/>
  <c r="M108" i="16"/>
  <c r="N108" i="16"/>
  <c r="O108" i="16"/>
  <c r="P108" i="16"/>
  <c r="Q108" i="16"/>
  <c r="R108" i="16"/>
  <c r="S108" i="16"/>
  <c r="T108" i="16"/>
  <c r="U108" i="16"/>
  <c r="V108" i="16"/>
  <c r="Z108" i="16"/>
  <c r="AA108" i="16"/>
  <c r="AB108" i="16"/>
  <c r="AC108" i="16"/>
  <c r="AD108" i="16"/>
  <c r="B109" i="16"/>
  <c r="C109" i="16"/>
  <c r="D109" i="16"/>
  <c r="E109" i="16"/>
  <c r="F109" i="16"/>
  <c r="G109" i="16"/>
  <c r="H109" i="16"/>
  <c r="I109" i="16"/>
  <c r="J109" i="16"/>
  <c r="K109" i="16"/>
  <c r="L109" i="16"/>
  <c r="M109" i="16"/>
  <c r="N109" i="16"/>
  <c r="O109" i="16"/>
  <c r="P109" i="16"/>
  <c r="Q109" i="16"/>
  <c r="R109" i="16"/>
  <c r="S109" i="16"/>
  <c r="T109" i="16"/>
  <c r="U109" i="16"/>
  <c r="V109" i="16"/>
  <c r="Z109" i="16"/>
  <c r="AA109" i="16"/>
  <c r="AB109" i="16"/>
  <c r="AC109" i="16"/>
  <c r="AD109" i="16"/>
  <c r="B110" i="16"/>
  <c r="C110" i="16"/>
  <c r="D110" i="16"/>
  <c r="E110" i="16"/>
  <c r="F110" i="16"/>
  <c r="G110" i="16"/>
  <c r="H110" i="16"/>
  <c r="I110" i="16"/>
  <c r="J110" i="16"/>
  <c r="K110" i="16"/>
  <c r="L110" i="16"/>
  <c r="M110" i="16"/>
  <c r="N110" i="16"/>
  <c r="O110" i="16"/>
  <c r="P110" i="16"/>
  <c r="Q110" i="16"/>
  <c r="R110" i="16"/>
  <c r="S110" i="16"/>
  <c r="T110" i="16"/>
  <c r="U110" i="16"/>
  <c r="V110" i="16"/>
  <c r="Z110" i="16"/>
  <c r="AA110" i="16"/>
  <c r="AB110" i="16"/>
  <c r="AC110" i="16"/>
  <c r="AD110" i="16"/>
  <c r="B111" i="16"/>
  <c r="C111" i="16"/>
  <c r="D111" i="16"/>
  <c r="E111" i="16"/>
  <c r="F111" i="16"/>
  <c r="G111" i="16"/>
  <c r="H111" i="16"/>
  <c r="I111" i="16"/>
  <c r="J111" i="16"/>
  <c r="K111" i="16"/>
  <c r="L111" i="16"/>
  <c r="M111" i="16"/>
  <c r="N111" i="16"/>
  <c r="O111" i="16"/>
  <c r="P111" i="16"/>
  <c r="Q111" i="16"/>
  <c r="R111" i="16"/>
  <c r="S111" i="16"/>
  <c r="T111" i="16"/>
  <c r="U111" i="16"/>
  <c r="V111" i="16"/>
  <c r="Z111" i="16"/>
  <c r="AA111" i="16"/>
  <c r="AB111" i="16"/>
  <c r="AC111" i="16"/>
  <c r="AD111" i="16"/>
  <c r="B112" i="16"/>
  <c r="C112" i="16"/>
  <c r="D112" i="16"/>
  <c r="E112" i="16"/>
  <c r="F112" i="16"/>
  <c r="G112" i="16"/>
  <c r="H112" i="16"/>
  <c r="I112" i="16"/>
  <c r="J112" i="16"/>
  <c r="K112" i="16"/>
  <c r="L112" i="16"/>
  <c r="M112" i="16"/>
  <c r="N112" i="16"/>
  <c r="O112" i="16"/>
  <c r="P112" i="16"/>
  <c r="Q112" i="16"/>
  <c r="R112" i="16"/>
  <c r="S112" i="16"/>
  <c r="T112" i="16"/>
  <c r="U112" i="16"/>
  <c r="V112" i="16"/>
  <c r="Z112" i="16"/>
  <c r="AA112" i="16"/>
  <c r="AB112" i="16"/>
  <c r="AC112" i="16"/>
  <c r="AD112" i="16"/>
  <c r="B113" i="16"/>
  <c r="C113" i="16"/>
  <c r="D113" i="16"/>
  <c r="E113" i="16"/>
  <c r="F113" i="16"/>
  <c r="G113" i="16"/>
  <c r="H113" i="16"/>
  <c r="I113" i="16"/>
  <c r="J113" i="16"/>
  <c r="K113" i="16"/>
  <c r="L113" i="16"/>
  <c r="M113" i="16"/>
  <c r="N113" i="16"/>
  <c r="O113" i="16"/>
  <c r="P113" i="16"/>
  <c r="Q113" i="16"/>
  <c r="R113" i="16"/>
  <c r="S113" i="16"/>
  <c r="T113" i="16"/>
  <c r="U113" i="16"/>
  <c r="V113" i="16"/>
  <c r="Z113" i="16"/>
  <c r="AA113" i="16"/>
  <c r="AB113" i="16"/>
  <c r="AC113" i="16"/>
  <c r="AD113" i="16"/>
  <c r="B114" i="16"/>
  <c r="C114" i="16"/>
  <c r="D114" i="16"/>
  <c r="E114" i="16"/>
  <c r="F114" i="16"/>
  <c r="G114" i="16"/>
  <c r="H114" i="16"/>
  <c r="I114" i="16"/>
  <c r="J114" i="16"/>
  <c r="K114" i="16"/>
  <c r="L114" i="16"/>
  <c r="M114" i="16"/>
  <c r="N114" i="16"/>
  <c r="O114" i="16"/>
  <c r="P114" i="16"/>
  <c r="Q114" i="16"/>
  <c r="R114" i="16"/>
  <c r="S114" i="16"/>
  <c r="T114" i="16"/>
  <c r="U114" i="16"/>
  <c r="V114" i="16"/>
  <c r="Z114" i="16"/>
  <c r="AA114" i="16"/>
  <c r="AB114" i="16"/>
  <c r="AC114" i="16"/>
  <c r="AD114" i="16"/>
  <c r="B115" i="16"/>
  <c r="C115" i="16"/>
  <c r="D115" i="16"/>
  <c r="E115" i="16"/>
  <c r="F115" i="16"/>
  <c r="G115" i="16"/>
  <c r="H115" i="16"/>
  <c r="I115" i="16"/>
  <c r="J115" i="16"/>
  <c r="K115" i="16"/>
  <c r="L115" i="16"/>
  <c r="M115" i="16"/>
  <c r="N115" i="16"/>
  <c r="O115" i="16"/>
  <c r="P115" i="16"/>
  <c r="Q115" i="16"/>
  <c r="R115" i="16"/>
  <c r="S115" i="16"/>
  <c r="T115" i="16"/>
  <c r="U115" i="16"/>
  <c r="V115" i="16"/>
  <c r="Z115" i="16"/>
  <c r="AA115" i="16"/>
  <c r="AB115" i="16"/>
  <c r="AC115" i="16"/>
  <c r="AD115" i="16"/>
  <c r="B116" i="16"/>
  <c r="C116" i="16"/>
  <c r="D116" i="16"/>
  <c r="E116" i="16"/>
  <c r="F116" i="16"/>
  <c r="G116" i="16"/>
  <c r="H116" i="16"/>
  <c r="I116" i="16"/>
  <c r="J116" i="16"/>
  <c r="K116" i="16"/>
  <c r="L116" i="16"/>
  <c r="M116" i="16"/>
  <c r="N116" i="16"/>
  <c r="O116" i="16"/>
  <c r="P116" i="16"/>
  <c r="Q116" i="16"/>
  <c r="R116" i="16"/>
  <c r="S116" i="16"/>
  <c r="T116" i="16"/>
  <c r="U116" i="16"/>
  <c r="V116" i="16"/>
  <c r="Z116" i="16"/>
  <c r="AA116" i="16"/>
  <c r="AB116" i="16"/>
  <c r="AC116" i="16"/>
  <c r="AD116" i="16"/>
  <c r="B117" i="16"/>
  <c r="C117" i="16"/>
  <c r="D117" i="16"/>
  <c r="E117" i="16"/>
  <c r="F117" i="16"/>
  <c r="G117" i="16"/>
  <c r="H117" i="16"/>
  <c r="I117" i="16"/>
  <c r="J117" i="16"/>
  <c r="K117" i="16"/>
  <c r="L117" i="16"/>
  <c r="M117" i="16"/>
  <c r="N117" i="16"/>
  <c r="O117" i="16"/>
  <c r="P117" i="16"/>
  <c r="Q117" i="16"/>
  <c r="R117" i="16"/>
  <c r="S117" i="16"/>
  <c r="T117" i="16"/>
  <c r="U117" i="16"/>
  <c r="V117" i="16"/>
  <c r="Z117" i="16"/>
  <c r="AA117" i="16"/>
  <c r="AB117" i="16"/>
  <c r="AC117" i="16"/>
  <c r="AD117" i="16"/>
  <c r="B118" i="16"/>
  <c r="C118" i="16"/>
  <c r="D118" i="16"/>
  <c r="E118" i="16"/>
  <c r="F118" i="16"/>
  <c r="G118" i="16"/>
  <c r="H118" i="16"/>
  <c r="I118" i="16"/>
  <c r="J118" i="16"/>
  <c r="K118" i="16"/>
  <c r="L118" i="16"/>
  <c r="M118" i="16"/>
  <c r="N118" i="16"/>
  <c r="O118" i="16"/>
  <c r="P118" i="16"/>
  <c r="Q118" i="16"/>
  <c r="R118" i="16"/>
  <c r="S118" i="16"/>
  <c r="T118" i="16"/>
  <c r="U118" i="16"/>
  <c r="V118" i="16"/>
  <c r="Z118" i="16"/>
  <c r="AA118" i="16"/>
  <c r="AB118" i="16"/>
  <c r="AC118" i="16"/>
  <c r="AD118" i="16"/>
  <c r="B119" i="16"/>
  <c r="C119" i="16"/>
  <c r="D119" i="16"/>
  <c r="E119" i="16"/>
  <c r="F119" i="16"/>
  <c r="G119" i="16"/>
  <c r="H119" i="16"/>
  <c r="I119" i="16"/>
  <c r="J119" i="16"/>
  <c r="K119" i="16"/>
  <c r="L119" i="16"/>
  <c r="M119" i="16"/>
  <c r="N119" i="16"/>
  <c r="O119" i="16"/>
  <c r="P119" i="16"/>
  <c r="Q119" i="16"/>
  <c r="R119" i="16"/>
  <c r="S119" i="16"/>
  <c r="T119" i="16"/>
  <c r="U119" i="16"/>
  <c r="V119" i="16"/>
  <c r="Z119" i="16"/>
  <c r="AA119" i="16"/>
  <c r="AB119" i="16"/>
  <c r="AC119" i="16"/>
  <c r="AD119" i="16"/>
  <c r="B120" i="16"/>
  <c r="C120" i="16"/>
  <c r="D120" i="16"/>
  <c r="E120" i="16"/>
  <c r="F120" i="16"/>
  <c r="G120" i="16"/>
  <c r="H120" i="16"/>
  <c r="I120" i="16"/>
  <c r="J120" i="16"/>
  <c r="K120" i="16"/>
  <c r="L120" i="16"/>
  <c r="M120" i="16"/>
  <c r="N120" i="16"/>
  <c r="O120" i="16"/>
  <c r="P120" i="16"/>
  <c r="Q120" i="16"/>
  <c r="R120" i="16"/>
  <c r="S120" i="16"/>
  <c r="T120" i="16"/>
  <c r="U120" i="16"/>
  <c r="V120" i="16"/>
  <c r="Z120" i="16"/>
  <c r="AA120" i="16"/>
  <c r="AB120" i="16"/>
  <c r="AC120" i="16"/>
  <c r="AD120" i="16"/>
  <c r="B121" i="16"/>
  <c r="C121" i="16"/>
  <c r="D121" i="16"/>
  <c r="E121" i="16"/>
  <c r="F121" i="16"/>
  <c r="G121" i="16"/>
  <c r="H121" i="16"/>
  <c r="I121" i="16"/>
  <c r="J121" i="16"/>
  <c r="K121" i="16"/>
  <c r="L121" i="16"/>
  <c r="M121" i="16"/>
  <c r="N121" i="16"/>
  <c r="O121" i="16"/>
  <c r="P121" i="16"/>
  <c r="Q121" i="16"/>
  <c r="R121" i="16"/>
  <c r="S121" i="16"/>
  <c r="T121" i="16"/>
  <c r="U121" i="16"/>
  <c r="V121" i="16"/>
  <c r="Z121" i="16"/>
  <c r="AA121" i="16"/>
  <c r="AB121" i="16"/>
  <c r="AC121" i="16"/>
  <c r="AD121" i="16"/>
  <c r="B122" i="16"/>
  <c r="C122" i="16"/>
  <c r="D122" i="16"/>
  <c r="E122" i="16"/>
  <c r="F122" i="16"/>
  <c r="G122" i="16"/>
  <c r="H122" i="16"/>
  <c r="I122" i="16"/>
  <c r="J122" i="16"/>
  <c r="K122" i="16"/>
  <c r="L122" i="16"/>
  <c r="M122" i="16"/>
  <c r="N122" i="16"/>
  <c r="O122" i="16"/>
  <c r="P122" i="16"/>
  <c r="Q122" i="16"/>
  <c r="R122" i="16"/>
  <c r="S122" i="16"/>
  <c r="T122" i="16"/>
  <c r="U122" i="16"/>
  <c r="V122" i="16"/>
  <c r="Z122" i="16"/>
  <c r="AA122" i="16"/>
  <c r="AB122" i="16"/>
  <c r="AC122" i="16"/>
  <c r="AD122" i="16"/>
  <c r="B123" i="16"/>
  <c r="C123" i="16"/>
  <c r="D123" i="16"/>
  <c r="E123" i="16"/>
  <c r="F123" i="16"/>
  <c r="G123" i="16"/>
  <c r="H123" i="16"/>
  <c r="I123" i="16"/>
  <c r="J123" i="16"/>
  <c r="K123" i="16"/>
  <c r="L123" i="16"/>
  <c r="M123" i="16"/>
  <c r="N123" i="16"/>
  <c r="O123" i="16"/>
  <c r="P123" i="16"/>
  <c r="Q123" i="16"/>
  <c r="R123" i="16"/>
  <c r="S123" i="16"/>
  <c r="T123" i="16"/>
  <c r="U123" i="16"/>
  <c r="V123" i="16"/>
  <c r="Z123" i="16"/>
  <c r="AA123" i="16"/>
  <c r="AB123" i="16"/>
  <c r="AC123" i="16"/>
  <c r="AD123" i="16"/>
  <c r="B124" i="16"/>
  <c r="C124" i="16"/>
  <c r="D124" i="16"/>
  <c r="E124" i="16"/>
  <c r="F124" i="16"/>
  <c r="G124" i="16"/>
  <c r="H124" i="16"/>
  <c r="I124" i="16"/>
  <c r="J124" i="16"/>
  <c r="K124" i="16"/>
  <c r="L124" i="16"/>
  <c r="M124" i="16"/>
  <c r="N124" i="16"/>
  <c r="O124" i="16"/>
  <c r="P124" i="16"/>
  <c r="Q124" i="16"/>
  <c r="R124" i="16"/>
  <c r="S124" i="16"/>
  <c r="T124" i="16"/>
  <c r="U124" i="16"/>
  <c r="V124" i="16"/>
  <c r="Z124" i="16"/>
  <c r="AA124" i="16"/>
  <c r="AB124" i="16"/>
  <c r="AC124" i="16"/>
  <c r="AD124" i="16"/>
  <c r="B125" i="16"/>
  <c r="C125" i="16"/>
  <c r="D125" i="16"/>
  <c r="E125" i="16"/>
  <c r="F125" i="16"/>
  <c r="G125" i="16"/>
  <c r="H125" i="16"/>
  <c r="I125" i="16"/>
  <c r="J125" i="16"/>
  <c r="K125" i="16"/>
  <c r="L125" i="16"/>
  <c r="M125" i="16"/>
  <c r="N125" i="16"/>
  <c r="O125" i="16"/>
  <c r="P125" i="16"/>
  <c r="Q125" i="16"/>
  <c r="R125" i="16"/>
  <c r="S125" i="16"/>
  <c r="T125" i="16"/>
  <c r="U125" i="16"/>
  <c r="V125" i="16"/>
  <c r="Z125" i="16"/>
  <c r="AA125" i="16"/>
  <c r="AB125" i="16"/>
  <c r="AC125" i="16"/>
  <c r="AD125" i="16"/>
  <c r="B126" i="16"/>
  <c r="C126" i="16"/>
  <c r="D126" i="16"/>
  <c r="E126" i="16"/>
  <c r="F126" i="16"/>
  <c r="G126" i="16"/>
  <c r="H126" i="16"/>
  <c r="I126" i="16"/>
  <c r="J126" i="16"/>
  <c r="K126" i="16"/>
  <c r="L126" i="16"/>
  <c r="M126" i="16"/>
  <c r="N126" i="16"/>
  <c r="O126" i="16"/>
  <c r="P126" i="16"/>
  <c r="Q126" i="16"/>
  <c r="R126" i="16"/>
  <c r="S126" i="16"/>
  <c r="T126" i="16"/>
  <c r="U126" i="16"/>
  <c r="V126" i="16"/>
  <c r="Z126" i="16"/>
  <c r="AA126" i="16"/>
  <c r="AB126" i="16"/>
  <c r="AC126" i="16"/>
  <c r="AD126" i="16"/>
  <c r="B127" i="16"/>
  <c r="C127" i="16"/>
  <c r="D127" i="16"/>
  <c r="E127" i="16"/>
  <c r="F127" i="16"/>
  <c r="G127" i="16"/>
  <c r="H127" i="16"/>
  <c r="I127" i="16"/>
  <c r="J127" i="16"/>
  <c r="K127" i="16"/>
  <c r="L127" i="16"/>
  <c r="M127" i="16"/>
  <c r="N127" i="16"/>
  <c r="O127" i="16"/>
  <c r="P127" i="16"/>
  <c r="Q127" i="16"/>
  <c r="R127" i="16"/>
  <c r="S127" i="16"/>
  <c r="T127" i="16"/>
  <c r="U127" i="16"/>
  <c r="V127" i="16"/>
  <c r="Z127" i="16"/>
  <c r="AA127" i="16"/>
  <c r="AB127" i="16"/>
  <c r="AC127" i="16"/>
  <c r="AD127" i="16"/>
  <c r="B128" i="16"/>
  <c r="C128" i="16"/>
  <c r="D128" i="16"/>
  <c r="E128" i="16"/>
  <c r="F128" i="16"/>
  <c r="G128" i="16"/>
  <c r="H128" i="16"/>
  <c r="I128" i="16"/>
  <c r="J128" i="16"/>
  <c r="K128" i="16"/>
  <c r="L128" i="16"/>
  <c r="M128" i="16"/>
  <c r="N128" i="16"/>
  <c r="O128" i="16"/>
  <c r="P128" i="16"/>
  <c r="Q128" i="16"/>
  <c r="R128" i="16"/>
  <c r="S128" i="16"/>
  <c r="T128" i="16"/>
  <c r="U128" i="16"/>
  <c r="V128" i="16"/>
  <c r="Z128" i="16"/>
  <c r="AA128" i="16"/>
  <c r="AB128" i="16"/>
  <c r="AC128" i="16"/>
  <c r="AD128" i="16"/>
  <c r="B129" i="16"/>
  <c r="C129" i="16"/>
  <c r="D129" i="16"/>
  <c r="E129" i="16"/>
  <c r="F129" i="16"/>
  <c r="G129" i="16"/>
  <c r="H129" i="16"/>
  <c r="I129" i="16"/>
  <c r="J129" i="16"/>
  <c r="K129" i="16"/>
  <c r="L129" i="16"/>
  <c r="M129" i="16"/>
  <c r="N129" i="16"/>
  <c r="O129" i="16"/>
  <c r="P129" i="16"/>
  <c r="Q129" i="16"/>
  <c r="R129" i="16"/>
  <c r="S129" i="16"/>
  <c r="T129" i="16"/>
  <c r="U129" i="16"/>
  <c r="V129" i="16"/>
  <c r="Z129" i="16"/>
  <c r="AA129" i="16"/>
  <c r="AB129" i="16"/>
  <c r="AC129" i="16"/>
  <c r="AD129" i="16"/>
  <c r="B130" i="16"/>
  <c r="C130" i="16"/>
  <c r="D130" i="16"/>
  <c r="E130" i="16"/>
  <c r="F130" i="16"/>
  <c r="G130" i="16"/>
  <c r="H130" i="16"/>
  <c r="I130" i="16"/>
  <c r="J130" i="16"/>
  <c r="K130" i="16"/>
  <c r="L130" i="16"/>
  <c r="M130" i="16"/>
  <c r="N130" i="16"/>
  <c r="O130" i="16"/>
  <c r="P130" i="16"/>
  <c r="Q130" i="16"/>
  <c r="R130" i="16"/>
  <c r="S130" i="16"/>
  <c r="T130" i="16"/>
  <c r="U130" i="16"/>
  <c r="V130" i="16"/>
  <c r="Z130" i="16"/>
  <c r="AA130" i="16"/>
  <c r="AB130" i="16"/>
  <c r="AC130" i="16"/>
  <c r="AD130" i="16"/>
  <c r="B131" i="16"/>
  <c r="C131" i="16"/>
  <c r="D131" i="16"/>
  <c r="E131" i="16"/>
  <c r="F131" i="16"/>
  <c r="G131" i="16"/>
  <c r="H131" i="16"/>
  <c r="I131" i="16"/>
  <c r="J131" i="16"/>
  <c r="K131" i="16"/>
  <c r="L131" i="16"/>
  <c r="M131" i="16"/>
  <c r="N131" i="16"/>
  <c r="O131" i="16"/>
  <c r="P131" i="16"/>
  <c r="Q131" i="16"/>
  <c r="R131" i="16"/>
  <c r="S131" i="16"/>
  <c r="T131" i="16"/>
  <c r="U131" i="16"/>
  <c r="V131" i="16"/>
  <c r="Z131" i="16"/>
  <c r="AA131" i="16"/>
  <c r="AB131" i="16"/>
  <c r="AC131" i="16"/>
  <c r="AD131" i="16"/>
  <c r="B132" i="16"/>
  <c r="C132" i="16"/>
  <c r="D132" i="16"/>
  <c r="E132" i="16"/>
  <c r="F132" i="16"/>
  <c r="G132" i="16"/>
  <c r="H132" i="16"/>
  <c r="I132" i="16"/>
  <c r="J132" i="16"/>
  <c r="K132" i="16"/>
  <c r="L132" i="16"/>
  <c r="M132" i="16"/>
  <c r="N132" i="16"/>
  <c r="O132" i="16"/>
  <c r="P132" i="16"/>
  <c r="Q132" i="16"/>
  <c r="R132" i="16"/>
  <c r="S132" i="16"/>
  <c r="T132" i="16"/>
  <c r="U132" i="16"/>
  <c r="V132" i="16"/>
  <c r="Z132" i="16"/>
  <c r="AA132" i="16"/>
  <c r="AB132" i="16"/>
  <c r="AC132" i="16"/>
  <c r="AD132" i="16"/>
  <c r="B133" i="16"/>
  <c r="C133" i="16"/>
  <c r="D133" i="16"/>
  <c r="E133" i="16"/>
  <c r="F133" i="16"/>
  <c r="G133" i="16"/>
  <c r="H133" i="16"/>
  <c r="I133" i="16"/>
  <c r="J133" i="16"/>
  <c r="K133" i="16"/>
  <c r="L133" i="16"/>
  <c r="M133" i="16"/>
  <c r="N133" i="16"/>
  <c r="O133" i="16"/>
  <c r="P133" i="16"/>
  <c r="Q133" i="16"/>
  <c r="R133" i="16"/>
  <c r="S133" i="16"/>
  <c r="T133" i="16"/>
  <c r="U133" i="16"/>
  <c r="V133" i="16"/>
  <c r="Z133" i="16"/>
  <c r="AA133" i="16"/>
  <c r="AB133" i="16"/>
  <c r="AC133" i="16"/>
  <c r="AD133" i="16"/>
  <c r="B134" i="16"/>
  <c r="C134" i="16"/>
  <c r="D134" i="16"/>
  <c r="E134" i="16"/>
  <c r="F134" i="16"/>
  <c r="G134" i="16"/>
  <c r="H134" i="16"/>
  <c r="I134" i="16"/>
  <c r="J134" i="16"/>
  <c r="K134" i="16"/>
  <c r="L134" i="16"/>
  <c r="M134" i="16"/>
  <c r="N134" i="16"/>
  <c r="O134" i="16"/>
  <c r="P134" i="16"/>
  <c r="Q134" i="16"/>
  <c r="R134" i="16"/>
  <c r="S134" i="16"/>
  <c r="T134" i="16"/>
  <c r="U134" i="16"/>
  <c r="V134" i="16"/>
  <c r="Z134" i="16"/>
  <c r="AA134" i="16"/>
  <c r="AB134" i="16"/>
  <c r="AC134" i="16"/>
  <c r="AD134" i="16"/>
  <c r="B135" i="16"/>
  <c r="C135" i="16"/>
  <c r="D135" i="16"/>
  <c r="E135" i="16"/>
  <c r="F135" i="16"/>
  <c r="G135" i="16"/>
  <c r="H135" i="16"/>
  <c r="I135" i="16"/>
  <c r="J135" i="16"/>
  <c r="K135" i="16"/>
  <c r="L135" i="16"/>
  <c r="M135" i="16"/>
  <c r="N135" i="16"/>
  <c r="O135" i="16"/>
  <c r="P135" i="16"/>
  <c r="Q135" i="16"/>
  <c r="R135" i="16"/>
  <c r="S135" i="16"/>
  <c r="T135" i="16"/>
  <c r="U135" i="16"/>
  <c r="V135" i="16"/>
  <c r="Z135" i="16"/>
  <c r="AA135" i="16"/>
  <c r="AB135" i="16"/>
  <c r="AC135" i="16"/>
  <c r="AD135" i="16"/>
  <c r="B136" i="16"/>
  <c r="C136" i="16"/>
  <c r="D136" i="16"/>
  <c r="E136" i="16"/>
  <c r="F136" i="16"/>
  <c r="G136" i="16"/>
  <c r="H136" i="16"/>
  <c r="I136" i="16"/>
  <c r="J136" i="16"/>
  <c r="K136" i="16"/>
  <c r="L136" i="16"/>
  <c r="M136" i="16"/>
  <c r="N136" i="16"/>
  <c r="O136" i="16"/>
  <c r="P136" i="16"/>
  <c r="Q136" i="16"/>
  <c r="R136" i="16"/>
  <c r="S136" i="16"/>
  <c r="T136" i="16"/>
  <c r="U136" i="16"/>
  <c r="V136" i="16"/>
  <c r="Z136" i="16"/>
  <c r="AA136" i="16"/>
  <c r="AB136" i="16"/>
  <c r="AC136" i="16"/>
  <c r="AD136" i="16"/>
  <c r="B137" i="16"/>
  <c r="C137" i="16"/>
  <c r="D137" i="16"/>
  <c r="E137" i="16"/>
  <c r="F137" i="16"/>
  <c r="G137" i="16"/>
  <c r="H137" i="16"/>
  <c r="I137" i="16"/>
  <c r="J137" i="16"/>
  <c r="K137" i="16"/>
  <c r="L137" i="16"/>
  <c r="M137" i="16"/>
  <c r="N137" i="16"/>
  <c r="O137" i="16"/>
  <c r="P137" i="16"/>
  <c r="Q137" i="16"/>
  <c r="R137" i="16"/>
  <c r="S137" i="16"/>
  <c r="T137" i="16"/>
  <c r="U137" i="16"/>
  <c r="V137" i="16"/>
  <c r="Z137" i="16"/>
  <c r="AA137" i="16"/>
  <c r="AB137" i="16"/>
  <c r="AC137" i="16"/>
  <c r="AD137" i="16"/>
  <c r="B138" i="16"/>
  <c r="C138" i="16"/>
  <c r="D138" i="16"/>
  <c r="E138" i="16"/>
  <c r="F138" i="16"/>
  <c r="G138" i="16"/>
  <c r="H138" i="16"/>
  <c r="I138" i="16"/>
  <c r="J138" i="16"/>
  <c r="K138" i="16"/>
  <c r="L138" i="16"/>
  <c r="M138" i="16"/>
  <c r="N138" i="16"/>
  <c r="O138" i="16"/>
  <c r="P138" i="16"/>
  <c r="Q138" i="16"/>
  <c r="R138" i="16"/>
  <c r="S138" i="16"/>
  <c r="T138" i="16"/>
  <c r="U138" i="16"/>
  <c r="V138" i="16"/>
  <c r="Z138" i="16"/>
  <c r="AA138" i="16"/>
  <c r="AB138" i="16"/>
  <c r="AC138" i="16"/>
  <c r="AD138" i="16"/>
  <c r="B139" i="16"/>
  <c r="C139" i="16"/>
  <c r="D139" i="16"/>
  <c r="E139" i="16"/>
  <c r="F139" i="16"/>
  <c r="G139" i="16"/>
  <c r="H139" i="16"/>
  <c r="I139" i="16"/>
  <c r="J139" i="16"/>
  <c r="K139" i="16"/>
  <c r="L139" i="16"/>
  <c r="M139" i="16"/>
  <c r="N139" i="16"/>
  <c r="O139" i="16"/>
  <c r="P139" i="16"/>
  <c r="Q139" i="16"/>
  <c r="R139" i="16"/>
  <c r="S139" i="16"/>
  <c r="T139" i="16"/>
  <c r="U139" i="16"/>
  <c r="V139" i="16"/>
  <c r="Z139" i="16"/>
  <c r="AA139" i="16"/>
  <c r="AB139" i="16"/>
  <c r="AC139" i="16"/>
  <c r="AD139" i="16"/>
  <c r="B140" i="16"/>
  <c r="C140" i="16"/>
  <c r="D140" i="16"/>
  <c r="E140" i="16"/>
  <c r="F140" i="16"/>
  <c r="G140" i="16"/>
  <c r="H140" i="16"/>
  <c r="I140" i="16"/>
  <c r="J140" i="16"/>
  <c r="K140" i="16"/>
  <c r="L140" i="16"/>
  <c r="M140" i="16"/>
  <c r="N140" i="16"/>
  <c r="O140" i="16"/>
  <c r="P140" i="16"/>
  <c r="Q140" i="16"/>
  <c r="R140" i="16"/>
  <c r="S140" i="16"/>
  <c r="T140" i="16"/>
  <c r="U140" i="16"/>
  <c r="V140" i="16"/>
  <c r="Z140" i="16"/>
  <c r="AA140" i="16"/>
  <c r="AB140" i="16"/>
  <c r="AC140" i="16"/>
  <c r="AD140" i="16"/>
  <c r="B141" i="16"/>
  <c r="C141" i="16"/>
  <c r="D141" i="16"/>
  <c r="E141" i="16"/>
  <c r="F141" i="16"/>
  <c r="G141" i="16"/>
  <c r="H141" i="16"/>
  <c r="I141" i="16"/>
  <c r="J141" i="16"/>
  <c r="K141" i="16"/>
  <c r="L141" i="16"/>
  <c r="M141" i="16"/>
  <c r="N141" i="16"/>
  <c r="O141" i="16"/>
  <c r="P141" i="16"/>
  <c r="Q141" i="16"/>
  <c r="R141" i="16"/>
  <c r="S141" i="16"/>
  <c r="T141" i="16"/>
  <c r="U141" i="16"/>
  <c r="V141" i="16"/>
  <c r="Z141" i="16"/>
  <c r="AA141" i="16"/>
  <c r="AB141" i="16"/>
  <c r="AC141" i="16"/>
  <c r="AD141" i="16"/>
  <c r="B142" i="16"/>
  <c r="C142" i="16"/>
  <c r="D142" i="16"/>
  <c r="E142" i="16"/>
  <c r="F142" i="16"/>
  <c r="G142" i="16"/>
  <c r="H142" i="16"/>
  <c r="I142" i="16"/>
  <c r="J142" i="16"/>
  <c r="K142" i="16"/>
  <c r="L142" i="16"/>
  <c r="M142" i="16"/>
  <c r="N142" i="16"/>
  <c r="O142" i="16"/>
  <c r="P142" i="16"/>
  <c r="Q142" i="16"/>
  <c r="R142" i="16"/>
  <c r="S142" i="16"/>
  <c r="T142" i="16"/>
  <c r="U142" i="16"/>
  <c r="V142" i="16"/>
  <c r="Z142" i="16"/>
  <c r="AA142" i="16"/>
  <c r="AB142" i="16"/>
  <c r="AC142" i="16"/>
  <c r="AD142" i="16"/>
  <c r="B143" i="16"/>
  <c r="C143" i="16"/>
  <c r="D143" i="16"/>
  <c r="E143" i="16"/>
  <c r="F143" i="16"/>
  <c r="G143" i="16"/>
  <c r="H143" i="16"/>
  <c r="I143" i="16"/>
  <c r="J143" i="16"/>
  <c r="K143" i="16"/>
  <c r="L143" i="16"/>
  <c r="M143" i="16"/>
  <c r="N143" i="16"/>
  <c r="O143" i="16"/>
  <c r="P143" i="16"/>
  <c r="Q143" i="16"/>
  <c r="R143" i="16"/>
  <c r="S143" i="16"/>
  <c r="T143" i="16"/>
  <c r="U143" i="16"/>
  <c r="V143" i="16"/>
  <c r="Z143" i="16"/>
  <c r="AA143" i="16"/>
  <c r="AB143" i="16"/>
  <c r="AC143" i="16"/>
  <c r="AD143" i="16"/>
  <c r="B144" i="16"/>
  <c r="C144" i="16"/>
  <c r="D144" i="16"/>
  <c r="E144" i="16"/>
  <c r="F144" i="16"/>
  <c r="G144" i="16"/>
  <c r="H144" i="16"/>
  <c r="I144" i="16"/>
  <c r="J144" i="16"/>
  <c r="K144" i="16"/>
  <c r="L144" i="16"/>
  <c r="M144" i="16"/>
  <c r="N144" i="16"/>
  <c r="O144" i="16"/>
  <c r="P144" i="16"/>
  <c r="Q144" i="16"/>
  <c r="R144" i="16"/>
  <c r="S144" i="16"/>
  <c r="T144" i="16"/>
  <c r="U144" i="16"/>
  <c r="V144" i="16"/>
  <c r="Z144" i="16"/>
  <c r="AA144" i="16"/>
  <c r="AB144" i="16"/>
  <c r="AC144" i="16"/>
  <c r="AD144" i="16"/>
  <c r="B145" i="16"/>
  <c r="C145" i="16"/>
  <c r="D145" i="16"/>
  <c r="E145" i="16"/>
  <c r="F145" i="16"/>
  <c r="G145" i="16"/>
  <c r="H145" i="16"/>
  <c r="I145" i="16"/>
  <c r="J145" i="16"/>
  <c r="K145" i="16"/>
  <c r="L145" i="16"/>
  <c r="M145" i="16"/>
  <c r="N145" i="16"/>
  <c r="O145" i="16"/>
  <c r="P145" i="16"/>
  <c r="Q145" i="16"/>
  <c r="R145" i="16"/>
  <c r="S145" i="16"/>
  <c r="T145" i="16"/>
  <c r="U145" i="16"/>
  <c r="V145" i="16"/>
  <c r="Z145" i="16"/>
  <c r="AA145" i="16"/>
  <c r="AB145" i="16"/>
  <c r="AC145" i="16"/>
  <c r="AD145" i="16"/>
  <c r="B146" i="16"/>
  <c r="C146" i="16"/>
  <c r="D146" i="16"/>
  <c r="E146" i="16"/>
  <c r="F146" i="16"/>
  <c r="G146" i="16"/>
  <c r="H146" i="16"/>
  <c r="I146" i="16"/>
  <c r="J146" i="16"/>
  <c r="K146" i="16"/>
  <c r="L146" i="16"/>
  <c r="M146" i="16"/>
  <c r="N146" i="16"/>
  <c r="O146" i="16"/>
  <c r="P146" i="16"/>
  <c r="Q146" i="16"/>
  <c r="R146" i="16"/>
  <c r="S146" i="16"/>
  <c r="T146" i="16"/>
  <c r="U146" i="16"/>
  <c r="V146" i="16"/>
  <c r="Z146" i="16"/>
  <c r="AA146" i="16"/>
  <c r="AB146" i="16"/>
  <c r="AC146" i="16"/>
  <c r="AD146" i="16"/>
  <c r="B147" i="16"/>
  <c r="C147" i="16"/>
  <c r="D147" i="16"/>
  <c r="E147" i="16"/>
  <c r="F147" i="16"/>
  <c r="G147" i="16"/>
  <c r="H147" i="16"/>
  <c r="I147" i="16"/>
  <c r="J147" i="16"/>
  <c r="K147" i="16"/>
  <c r="L147" i="16"/>
  <c r="M147" i="16"/>
  <c r="N147" i="16"/>
  <c r="O147" i="16"/>
  <c r="P147" i="16"/>
  <c r="Q147" i="16"/>
  <c r="R147" i="16"/>
  <c r="S147" i="16"/>
  <c r="T147" i="16"/>
  <c r="U147" i="16"/>
  <c r="V147" i="16"/>
  <c r="Z147" i="16"/>
  <c r="AA147" i="16"/>
  <c r="AB147" i="16"/>
  <c r="AC147" i="16"/>
  <c r="AD147" i="16"/>
  <c r="B148" i="16"/>
  <c r="C148" i="16"/>
  <c r="D148" i="16"/>
  <c r="E148" i="16"/>
  <c r="F148" i="16"/>
  <c r="G148" i="16"/>
  <c r="H148" i="16"/>
  <c r="I148" i="16"/>
  <c r="J148" i="16"/>
  <c r="K148" i="16"/>
  <c r="L148" i="16"/>
  <c r="M148" i="16"/>
  <c r="N148" i="16"/>
  <c r="O148" i="16"/>
  <c r="P148" i="16"/>
  <c r="Q148" i="16"/>
  <c r="R148" i="16"/>
  <c r="S148" i="16"/>
  <c r="T148" i="16"/>
  <c r="U148" i="16"/>
  <c r="V148" i="16"/>
  <c r="Z148" i="16"/>
  <c r="AA148" i="16"/>
  <c r="AB148" i="16"/>
  <c r="AC148" i="16"/>
  <c r="AD148" i="16"/>
  <c r="B149" i="16"/>
  <c r="C149" i="16"/>
  <c r="D149" i="16"/>
  <c r="E149" i="16"/>
  <c r="F149" i="16"/>
  <c r="G149" i="16"/>
  <c r="H149" i="16"/>
  <c r="I149" i="16"/>
  <c r="J149" i="16"/>
  <c r="K149" i="16"/>
  <c r="L149" i="16"/>
  <c r="M149" i="16"/>
  <c r="N149" i="16"/>
  <c r="O149" i="16"/>
  <c r="P149" i="16"/>
  <c r="Q149" i="16"/>
  <c r="R149" i="16"/>
  <c r="S149" i="16"/>
  <c r="T149" i="16"/>
  <c r="U149" i="16"/>
  <c r="V149" i="16"/>
  <c r="Z149" i="16"/>
  <c r="AA149" i="16"/>
  <c r="AB149" i="16"/>
  <c r="AC149" i="16"/>
  <c r="AD149" i="16"/>
  <c r="B150" i="16"/>
  <c r="C150" i="16"/>
  <c r="D150" i="16"/>
  <c r="E150" i="16"/>
  <c r="F150" i="16"/>
  <c r="G150" i="16"/>
  <c r="H150" i="16"/>
  <c r="I150" i="16"/>
  <c r="J150" i="16"/>
  <c r="K150" i="16"/>
  <c r="L150" i="16"/>
  <c r="M150" i="16"/>
  <c r="N150" i="16"/>
  <c r="O150" i="16"/>
  <c r="P150" i="16"/>
  <c r="Q150" i="16"/>
  <c r="R150" i="16"/>
  <c r="S150" i="16"/>
  <c r="T150" i="16"/>
  <c r="U150" i="16"/>
  <c r="V150" i="16"/>
  <c r="Z150" i="16"/>
  <c r="AA150" i="16"/>
  <c r="AB150" i="16"/>
  <c r="AC150" i="16"/>
  <c r="AD150" i="16"/>
  <c r="B151" i="16"/>
  <c r="C151" i="16"/>
  <c r="D151" i="16"/>
  <c r="E151" i="16"/>
  <c r="F151" i="16"/>
  <c r="G151" i="16"/>
  <c r="H151" i="16"/>
  <c r="I151" i="16"/>
  <c r="J151" i="16"/>
  <c r="K151" i="16"/>
  <c r="L151" i="16"/>
  <c r="M151" i="16"/>
  <c r="N151" i="16"/>
  <c r="O151" i="16"/>
  <c r="P151" i="16"/>
  <c r="Q151" i="16"/>
  <c r="R151" i="16"/>
  <c r="S151" i="16"/>
  <c r="T151" i="16"/>
  <c r="U151" i="16"/>
  <c r="V151" i="16"/>
  <c r="Z151" i="16"/>
  <c r="AA151" i="16"/>
  <c r="AB151" i="16"/>
  <c r="AC151" i="16"/>
  <c r="AD151" i="16"/>
  <c r="B152" i="16"/>
  <c r="C152" i="16"/>
  <c r="D152" i="16"/>
  <c r="E152" i="16"/>
  <c r="F152" i="16"/>
  <c r="G152" i="16"/>
  <c r="H152" i="16"/>
  <c r="I152" i="16"/>
  <c r="J152" i="16"/>
  <c r="K152" i="16"/>
  <c r="L152" i="16"/>
  <c r="M152" i="16"/>
  <c r="N152" i="16"/>
  <c r="O152" i="16"/>
  <c r="P152" i="16"/>
  <c r="Q152" i="16"/>
  <c r="R152" i="16"/>
  <c r="S152" i="16"/>
  <c r="T152" i="16"/>
  <c r="U152" i="16"/>
  <c r="V152" i="16"/>
  <c r="Z152" i="16"/>
  <c r="AA152" i="16"/>
  <c r="AB152" i="16"/>
  <c r="AC152" i="16"/>
  <c r="AD152" i="16"/>
  <c r="B153" i="16"/>
  <c r="C153" i="16"/>
  <c r="D153" i="16"/>
  <c r="E153" i="16"/>
  <c r="F153" i="16"/>
  <c r="G153" i="16"/>
  <c r="H153" i="16"/>
  <c r="I153" i="16"/>
  <c r="J153" i="16"/>
  <c r="K153" i="16"/>
  <c r="L153" i="16"/>
  <c r="M153" i="16"/>
  <c r="N153" i="16"/>
  <c r="O153" i="16"/>
  <c r="P153" i="16"/>
  <c r="Q153" i="16"/>
  <c r="R153" i="16"/>
  <c r="S153" i="16"/>
  <c r="T153" i="16"/>
  <c r="U153" i="16"/>
  <c r="V153" i="16"/>
  <c r="Z153" i="16"/>
  <c r="AA153" i="16"/>
  <c r="AB153" i="16"/>
  <c r="AC153" i="16"/>
  <c r="AD153" i="16"/>
  <c r="B154" i="16"/>
  <c r="C154" i="16"/>
  <c r="D154" i="16"/>
  <c r="E154" i="16"/>
  <c r="F154" i="16"/>
  <c r="G154" i="16"/>
  <c r="H154" i="16"/>
  <c r="I154" i="16"/>
  <c r="J154" i="16"/>
  <c r="K154" i="16"/>
  <c r="L154" i="16"/>
  <c r="M154" i="16"/>
  <c r="N154" i="16"/>
  <c r="O154" i="16"/>
  <c r="P154" i="16"/>
  <c r="Q154" i="16"/>
  <c r="R154" i="16"/>
  <c r="S154" i="16"/>
  <c r="T154" i="16"/>
  <c r="U154" i="16"/>
  <c r="V154" i="16"/>
  <c r="Z154" i="16"/>
  <c r="AA154" i="16"/>
  <c r="AB154" i="16"/>
  <c r="AC154" i="16"/>
  <c r="AD154" i="16"/>
  <c r="B155" i="16"/>
  <c r="C155" i="16"/>
  <c r="D155" i="16"/>
  <c r="E155" i="16"/>
  <c r="F155" i="16"/>
  <c r="G155" i="16"/>
  <c r="H155" i="16"/>
  <c r="I155" i="16"/>
  <c r="J155" i="16"/>
  <c r="K155" i="16"/>
  <c r="L155" i="16"/>
  <c r="M155" i="16"/>
  <c r="N155" i="16"/>
  <c r="O155" i="16"/>
  <c r="P155" i="16"/>
  <c r="Q155" i="16"/>
  <c r="R155" i="16"/>
  <c r="S155" i="16"/>
  <c r="T155" i="16"/>
  <c r="U155" i="16"/>
  <c r="V155" i="16"/>
  <c r="Z155" i="16"/>
  <c r="AA155" i="16"/>
  <c r="AB155" i="16"/>
  <c r="AC155" i="16"/>
  <c r="AD155" i="16"/>
  <c r="B156" i="16"/>
  <c r="C156" i="16"/>
  <c r="D156" i="16"/>
  <c r="E156" i="16"/>
  <c r="F156" i="16"/>
  <c r="G156" i="16"/>
  <c r="H156" i="16"/>
  <c r="I156" i="16"/>
  <c r="J156" i="16"/>
  <c r="K156" i="16"/>
  <c r="L156" i="16"/>
  <c r="M156" i="16"/>
  <c r="N156" i="16"/>
  <c r="O156" i="16"/>
  <c r="P156" i="16"/>
  <c r="Q156" i="16"/>
  <c r="R156" i="16"/>
  <c r="S156" i="16"/>
  <c r="T156" i="16"/>
  <c r="U156" i="16"/>
  <c r="V156" i="16"/>
  <c r="Z156" i="16"/>
  <c r="AA156" i="16"/>
  <c r="AB156" i="16"/>
  <c r="AC156" i="16"/>
  <c r="AD156" i="16"/>
  <c r="B157" i="16"/>
  <c r="C157" i="16"/>
  <c r="D157" i="16"/>
  <c r="E157" i="16"/>
  <c r="F157" i="16"/>
  <c r="G157" i="16"/>
  <c r="H157" i="16"/>
  <c r="I157" i="16"/>
  <c r="J157" i="16"/>
  <c r="K157" i="16"/>
  <c r="L157" i="16"/>
  <c r="M157" i="16"/>
  <c r="N157" i="16"/>
  <c r="O157" i="16"/>
  <c r="P157" i="16"/>
  <c r="Q157" i="16"/>
  <c r="R157" i="16"/>
  <c r="S157" i="16"/>
  <c r="T157" i="16"/>
  <c r="U157" i="16"/>
  <c r="V157" i="16"/>
  <c r="Z157" i="16"/>
  <c r="AA157" i="16"/>
  <c r="AB157" i="16"/>
  <c r="AC157" i="16"/>
  <c r="AD157" i="16"/>
  <c r="B158" i="16"/>
  <c r="C158" i="16"/>
  <c r="D158" i="16"/>
  <c r="E158" i="16"/>
  <c r="F158" i="16"/>
  <c r="G158" i="16"/>
  <c r="H158" i="16"/>
  <c r="I158" i="16"/>
  <c r="J158" i="16"/>
  <c r="K158" i="16"/>
  <c r="L158" i="16"/>
  <c r="M158" i="16"/>
  <c r="N158" i="16"/>
  <c r="O158" i="16"/>
  <c r="P158" i="16"/>
  <c r="Q158" i="16"/>
  <c r="R158" i="16"/>
  <c r="S158" i="16"/>
  <c r="T158" i="16"/>
  <c r="U158" i="16"/>
  <c r="V158" i="16"/>
  <c r="Z158" i="16"/>
  <c r="AA158" i="16"/>
  <c r="AB158" i="16"/>
  <c r="AC158" i="16"/>
  <c r="AD158" i="16"/>
  <c r="B159" i="16"/>
  <c r="C159" i="16"/>
  <c r="D159" i="16"/>
  <c r="E159" i="16"/>
  <c r="F159" i="16"/>
  <c r="G159" i="16"/>
  <c r="H159" i="16"/>
  <c r="I159" i="16"/>
  <c r="J159" i="16"/>
  <c r="K159" i="16"/>
  <c r="L159" i="16"/>
  <c r="M159" i="16"/>
  <c r="N159" i="16"/>
  <c r="O159" i="16"/>
  <c r="P159" i="16"/>
  <c r="Q159" i="16"/>
  <c r="R159" i="16"/>
  <c r="S159" i="16"/>
  <c r="T159" i="16"/>
  <c r="U159" i="16"/>
  <c r="V159" i="16"/>
  <c r="Z159" i="16"/>
  <c r="AA159" i="16"/>
  <c r="AB159" i="16"/>
  <c r="AC159" i="16"/>
  <c r="AD159" i="16"/>
  <c r="B160" i="16"/>
  <c r="C160" i="16"/>
  <c r="D160" i="16"/>
  <c r="E160" i="16"/>
  <c r="F160" i="16"/>
  <c r="G160" i="16"/>
  <c r="H160" i="16"/>
  <c r="I160" i="16"/>
  <c r="J160" i="16"/>
  <c r="K160" i="16"/>
  <c r="L160" i="16"/>
  <c r="M160" i="16"/>
  <c r="N160" i="16"/>
  <c r="O160" i="16"/>
  <c r="P160" i="16"/>
  <c r="Q160" i="16"/>
  <c r="R160" i="16"/>
  <c r="S160" i="16"/>
  <c r="T160" i="16"/>
  <c r="U160" i="16"/>
  <c r="V160" i="16"/>
  <c r="Z160" i="16"/>
  <c r="AA160" i="16"/>
  <c r="AB160" i="16"/>
  <c r="AC160" i="16"/>
  <c r="AD160" i="16"/>
  <c r="B161" i="16"/>
  <c r="C161" i="16"/>
  <c r="D161" i="16"/>
  <c r="E161" i="16"/>
  <c r="F161" i="16"/>
  <c r="G161" i="16"/>
  <c r="H161" i="16"/>
  <c r="I161" i="16"/>
  <c r="J161" i="16"/>
  <c r="K161" i="16"/>
  <c r="L161" i="16"/>
  <c r="M161" i="16"/>
  <c r="N161" i="16"/>
  <c r="O161" i="16"/>
  <c r="P161" i="16"/>
  <c r="Q161" i="16"/>
  <c r="R161" i="16"/>
  <c r="S161" i="16"/>
  <c r="T161" i="16"/>
  <c r="U161" i="16"/>
  <c r="V161" i="16"/>
  <c r="Z161" i="16"/>
  <c r="AA161" i="16"/>
  <c r="AB161" i="16"/>
  <c r="AC161" i="16"/>
  <c r="AD161" i="16"/>
  <c r="B162" i="16"/>
  <c r="C162" i="16"/>
  <c r="D162" i="16"/>
  <c r="E162" i="16"/>
  <c r="F162" i="16"/>
  <c r="G162" i="16"/>
  <c r="H162" i="16"/>
  <c r="I162" i="16"/>
  <c r="J162" i="16"/>
  <c r="K162" i="16"/>
  <c r="L162" i="16"/>
  <c r="M162" i="16"/>
  <c r="N162" i="16"/>
  <c r="O162" i="16"/>
  <c r="P162" i="16"/>
  <c r="Q162" i="16"/>
  <c r="R162" i="16"/>
  <c r="S162" i="16"/>
  <c r="T162" i="16"/>
  <c r="U162" i="16"/>
  <c r="V162" i="16"/>
  <c r="Z162" i="16"/>
  <c r="AA162" i="16"/>
  <c r="AB162" i="16"/>
  <c r="AC162" i="16"/>
  <c r="AD162" i="16"/>
  <c r="B163" i="16"/>
  <c r="C163" i="16"/>
  <c r="D163" i="16"/>
  <c r="E163" i="16"/>
  <c r="F163" i="16"/>
  <c r="G163" i="16"/>
  <c r="H163" i="16"/>
  <c r="I163" i="16"/>
  <c r="J163" i="16"/>
  <c r="K163" i="16"/>
  <c r="L163" i="16"/>
  <c r="M163" i="16"/>
  <c r="N163" i="16"/>
  <c r="O163" i="16"/>
  <c r="P163" i="16"/>
  <c r="Q163" i="16"/>
  <c r="R163" i="16"/>
  <c r="S163" i="16"/>
  <c r="T163" i="16"/>
  <c r="U163" i="16"/>
  <c r="V163" i="16"/>
  <c r="Z163" i="16"/>
  <c r="AA163" i="16"/>
  <c r="AB163" i="16"/>
  <c r="AC163" i="16"/>
  <c r="AD163" i="16"/>
  <c r="B164" i="16"/>
  <c r="C164" i="16"/>
  <c r="D164" i="16"/>
  <c r="E164" i="16"/>
  <c r="F164" i="16"/>
  <c r="G164" i="16"/>
  <c r="H164" i="16"/>
  <c r="I164" i="16"/>
  <c r="J164" i="16"/>
  <c r="K164" i="16"/>
  <c r="L164" i="16"/>
  <c r="M164" i="16"/>
  <c r="N164" i="16"/>
  <c r="O164" i="16"/>
  <c r="P164" i="16"/>
  <c r="Q164" i="16"/>
  <c r="R164" i="16"/>
  <c r="S164" i="16"/>
  <c r="T164" i="16"/>
  <c r="U164" i="16"/>
  <c r="V164" i="16"/>
  <c r="Z164" i="16"/>
  <c r="AA164" i="16"/>
  <c r="AB164" i="16"/>
  <c r="AC164" i="16"/>
  <c r="AD164" i="16"/>
  <c r="B165" i="16"/>
  <c r="C165" i="16"/>
  <c r="D165" i="16"/>
  <c r="E165" i="16"/>
  <c r="F165" i="16"/>
  <c r="G165" i="16"/>
  <c r="H165" i="16"/>
  <c r="I165" i="16"/>
  <c r="J165" i="16"/>
  <c r="K165" i="16"/>
  <c r="L165" i="16"/>
  <c r="M165" i="16"/>
  <c r="N165" i="16"/>
  <c r="O165" i="16"/>
  <c r="P165" i="16"/>
  <c r="Q165" i="16"/>
  <c r="R165" i="16"/>
  <c r="S165" i="16"/>
  <c r="T165" i="16"/>
  <c r="U165" i="16"/>
  <c r="V165" i="16"/>
  <c r="Z165" i="16"/>
  <c r="AA165" i="16"/>
  <c r="AB165" i="16"/>
  <c r="AC165" i="16"/>
  <c r="AD165" i="16"/>
  <c r="B166" i="16"/>
  <c r="C166" i="16"/>
  <c r="D166" i="16"/>
  <c r="E166" i="16"/>
  <c r="F166" i="16"/>
  <c r="G166" i="16"/>
  <c r="H166" i="16"/>
  <c r="I166" i="16"/>
  <c r="J166" i="16"/>
  <c r="K166" i="16"/>
  <c r="L166" i="16"/>
  <c r="M166" i="16"/>
  <c r="N166" i="16"/>
  <c r="O166" i="16"/>
  <c r="P166" i="16"/>
  <c r="Q166" i="16"/>
  <c r="R166" i="16"/>
  <c r="S166" i="16"/>
  <c r="T166" i="16"/>
  <c r="U166" i="16"/>
  <c r="V166" i="16"/>
  <c r="Z166" i="16"/>
  <c r="AA166" i="16"/>
  <c r="AB166" i="16"/>
  <c r="AC166" i="16"/>
  <c r="AD166" i="16"/>
  <c r="B167" i="16"/>
  <c r="C167" i="16"/>
  <c r="D167" i="16"/>
  <c r="E167" i="16"/>
  <c r="F167" i="16"/>
  <c r="G167" i="16"/>
  <c r="H167" i="16"/>
  <c r="I167" i="16"/>
  <c r="J167" i="16"/>
  <c r="K167" i="16"/>
  <c r="L167" i="16"/>
  <c r="M167" i="16"/>
  <c r="N167" i="16"/>
  <c r="O167" i="16"/>
  <c r="P167" i="16"/>
  <c r="Q167" i="16"/>
  <c r="R167" i="16"/>
  <c r="S167" i="16"/>
  <c r="T167" i="16"/>
  <c r="U167" i="16"/>
  <c r="V167" i="16"/>
  <c r="Z167" i="16"/>
  <c r="AA167" i="16"/>
  <c r="AB167" i="16"/>
  <c r="AC167" i="16"/>
  <c r="AD167" i="16"/>
  <c r="B168" i="16"/>
  <c r="C168" i="16"/>
  <c r="D168" i="16"/>
  <c r="E168" i="16"/>
  <c r="F168" i="16"/>
  <c r="G168" i="16"/>
  <c r="H168" i="16"/>
  <c r="I168" i="16"/>
  <c r="J168" i="16"/>
  <c r="K168" i="16"/>
  <c r="L168" i="16"/>
  <c r="M168" i="16"/>
  <c r="N168" i="16"/>
  <c r="O168" i="16"/>
  <c r="P168" i="16"/>
  <c r="Q168" i="16"/>
  <c r="R168" i="16"/>
  <c r="S168" i="16"/>
  <c r="T168" i="16"/>
  <c r="U168" i="16"/>
  <c r="V168" i="16"/>
  <c r="Z168" i="16"/>
  <c r="AA168" i="16"/>
  <c r="AB168" i="16"/>
  <c r="AC168" i="16"/>
  <c r="AD168" i="16"/>
  <c r="B169" i="16"/>
  <c r="C169" i="16"/>
  <c r="D169" i="16"/>
  <c r="E169" i="16"/>
  <c r="F169" i="16"/>
  <c r="G169" i="16"/>
  <c r="H169" i="16"/>
  <c r="I169" i="16"/>
  <c r="J169" i="16"/>
  <c r="K169" i="16"/>
  <c r="L169" i="16"/>
  <c r="M169" i="16"/>
  <c r="N169" i="16"/>
  <c r="O169" i="16"/>
  <c r="P169" i="16"/>
  <c r="Q169" i="16"/>
  <c r="R169" i="16"/>
  <c r="S169" i="16"/>
  <c r="T169" i="16"/>
  <c r="U169" i="16"/>
  <c r="V169" i="16"/>
  <c r="Z169" i="16"/>
  <c r="AA169" i="16"/>
  <c r="AB169" i="16"/>
  <c r="AC169" i="16"/>
  <c r="AD169" i="16"/>
  <c r="B170" i="16"/>
  <c r="C170" i="16"/>
  <c r="D170" i="16"/>
  <c r="E170" i="16"/>
  <c r="F170" i="16"/>
  <c r="G170" i="16"/>
  <c r="H170" i="16"/>
  <c r="I170" i="16"/>
  <c r="J170" i="16"/>
  <c r="K170" i="16"/>
  <c r="L170" i="16"/>
  <c r="M170" i="16"/>
  <c r="N170" i="16"/>
  <c r="O170" i="16"/>
  <c r="P170" i="16"/>
  <c r="Q170" i="16"/>
  <c r="R170" i="16"/>
  <c r="S170" i="16"/>
  <c r="T170" i="16"/>
  <c r="U170" i="16"/>
  <c r="V170" i="16"/>
  <c r="Z170" i="16"/>
  <c r="AA170" i="16"/>
  <c r="AB170" i="16"/>
  <c r="AC170" i="16"/>
  <c r="AD170" i="16"/>
  <c r="B171" i="16"/>
  <c r="C171" i="16"/>
  <c r="D171" i="16"/>
  <c r="E171" i="16"/>
  <c r="F171" i="16"/>
  <c r="G171" i="16"/>
  <c r="H171" i="16"/>
  <c r="I171" i="16"/>
  <c r="J171" i="16"/>
  <c r="K171" i="16"/>
  <c r="L171" i="16"/>
  <c r="M171" i="16"/>
  <c r="N171" i="16"/>
  <c r="O171" i="16"/>
  <c r="P171" i="16"/>
  <c r="Q171" i="16"/>
  <c r="R171" i="16"/>
  <c r="S171" i="16"/>
  <c r="T171" i="16"/>
  <c r="U171" i="16"/>
  <c r="V171" i="16"/>
  <c r="Z171" i="16"/>
  <c r="AA171" i="16"/>
  <c r="AB171" i="16"/>
  <c r="AC171" i="16"/>
  <c r="AD171" i="16"/>
  <c r="B172" i="16"/>
  <c r="C172" i="16"/>
  <c r="D172" i="16"/>
  <c r="E172" i="16"/>
  <c r="F172" i="16"/>
  <c r="G172" i="16"/>
  <c r="H172" i="16"/>
  <c r="I172" i="16"/>
  <c r="J172" i="16"/>
  <c r="K172" i="16"/>
  <c r="L172" i="16"/>
  <c r="M172" i="16"/>
  <c r="N172" i="16"/>
  <c r="O172" i="16"/>
  <c r="P172" i="16"/>
  <c r="Q172" i="16"/>
  <c r="R172" i="16"/>
  <c r="S172" i="16"/>
  <c r="T172" i="16"/>
  <c r="U172" i="16"/>
  <c r="V172" i="16"/>
  <c r="Z172" i="16"/>
  <c r="AA172" i="16"/>
  <c r="AB172" i="16"/>
  <c r="AC172" i="16"/>
  <c r="AD172" i="16"/>
  <c r="B173" i="16"/>
  <c r="C173" i="16"/>
  <c r="D173" i="16"/>
  <c r="E173" i="16"/>
  <c r="F173" i="16"/>
  <c r="G173" i="16"/>
  <c r="H173" i="16"/>
  <c r="I173" i="16"/>
  <c r="J173" i="16"/>
  <c r="K173" i="16"/>
  <c r="L173" i="16"/>
  <c r="M173" i="16"/>
  <c r="N173" i="16"/>
  <c r="O173" i="16"/>
  <c r="P173" i="16"/>
  <c r="Q173" i="16"/>
  <c r="R173" i="16"/>
  <c r="S173" i="16"/>
  <c r="T173" i="16"/>
  <c r="U173" i="16"/>
  <c r="V173" i="16"/>
  <c r="Z173" i="16"/>
  <c r="AA173" i="16"/>
  <c r="AB173" i="16"/>
  <c r="AC173" i="16"/>
  <c r="AD173" i="16"/>
  <c r="B174" i="16"/>
  <c r="C174" i="16"/>
  <c r="D174" i="16"/>
  <c r="E174" i="16"/>
  <c r="F174" i="16"/>
  <c r="G174" i="16"/>
  <c r="H174" i="16"/>
  <c r="I174" i="16"/>
  <c r="J174" i="16"/>
  <c r="K174" i="16"/>
  <c r="L174" i="16"/>
  <c r="M174" i="16"/>
  <c r="N174" i="16"/>
  <c r="O174" i="16"/>
  <c r="P174" i="16"/>
  <c r="Q174" i="16"/>
  <c r="R174" i="16"/>
  <c r="S174" i="16"/>
  <c r="T174" i="16"/>
  <c r="U174" i="16"/>
  <c r="V174" i="16"/>
  <c r="Z174" i="16"/>
  <c r="AA174" i="16"/>
  <c r="AB174" i="16"/>
  <c r="AC174" i="16"/>
  <c r="AD174" i="16"/>
  <c r="B175" i="16"/>
  <c r="C175" i="16"/>
  <c r="D175" i="16"/>
  <c r="E175" i="16"/>
  <c r="F175" i="16"/>
  <c r="G175" i="16"/>
  <c r="H175" i="16"/>
  <c r="I175" i="16"/>
  <c r="J175" i="16"/>
  <c r="K175" i="16"/>
  <c r="L175" i="16"/>
  <c r="M175" i="16"/>
  <c r="N175" i="16"/>
  <c r="O175" i="16"/>
  <c r="P175" i="16"/>
  <c r="Q175" i="16"/>
  <c r="R175" i="16"/>
  <c r="S175" i="16"/>
  <c r="T175" i="16"/>
  <c r="U175" i="16"/>
  <c r="V175" i="16"/>
  <c r="Z175" i="16"/>
  <c r="AA175" i="16"/>
  <c r="AB175" i="16"/>
  <c r="AC175" i="16"/>
  <c r="AD175" i="16"/>
  <c r="B176" i="16"/>
  <c r="C176" i="16"/>
  <c r="D176" i="16"/>
  <c r="E176" i="16"/>
  <c r="F176" i="16"/>
  <c r="G176" i="16"/>
  <c r="H176" i="16"/>
  <c r="I176" i="16"/>
  <c r="J176" i="16"/>
  <c r="K176" i="16"/>
  <c r="L176" i="16"/>
  <c r="M176" i="16"/>
  <c r="N176" i="16"/>
  <c r="O176" i="16"/>
  <c r="P176" i="16"/>
  <c r="Q176" i="16"/>
  <c r="R176" i="16"/>
  <c r="S176" i="16"/>
  <c r="T176" i="16"/>
  <c r="U176" i="16"/>
  <c r="V176" i="16"/>
  <c r="Z176" i="16"/>
  <c r="AA176" i="16"/>
  <c r="AB176" i="16"/>
  <c r="AC176" i="16"/>
  <c r="AD176" i="16"/>
  <c r="B177" i="16"/>
  <c r="C177" i="16"/>
  <c r="D177" i="16"/>
  <c r="E177" i="16"/>
  <c r="F177" i="16"/>
  <c r="G177" i="16"/>
  <c r="H177" i="16"/>
  <c r="I177" i="16"/>
  <c r="J177" i="16"/>
  <c r="K177" i="16"/>
  <c r="L177" i="16"/>
  <c r="M177" i="16"/>
  <c r="N177" i="16"/>
  <c r="O177" i="16"/>
  <c r="P177" i="16"/>
  <c r="Q177" i="16"/>
  <c r="R177" i="16"/>
  <c r="S177" i="16"/>
  <c r="T177" i="16"/>
  <c r="U177" i="16"/>
  <c r="V177" i="16"/>
  <c r="W177" i="16"/>
  <c r="Z177" i="16"/>
  <c r="AA177" i="16"/>
  <c r="AB177" i="16"/>
  <c r="AC177" i="16"/>
  <c r="AD177" i="16"/>
  <c r="B178" i="16"/>
  <c r="C178" i="16"/>
  <c r="D178" i="16"/>
  <c r="E178" i="16"/>
  <c r="F178" i="16"/>
  <c r="G178" i="16"/>
  <c r="H178" i="16"/>
  <c r="I178" i="16"/>
  <c r="J178" i="16"/>
  <c r="K178" i="16"/>
  <c r="L178" i="16"/>
  <c r="M178" i="16"/>
  <c r="N178" i="16"/>
  <c r="O178" i="16"/>
  <c r="P178" i="16"/>
  <c r="Q178" i="16"/>
  <c r="R178" i="16"/>
  <c r="S178" i="16"/>
  <c r="T178" i="16"/>
  <c r="U178" i="16"/>
  <c r="V178" i="16"/>
  <c r="Z178" i="16"/>
  <c r="AA178" i="16"/>
  <c r="AB178" i="16"/>
  <c r="AC178" i="16"/>
  <c r="AD178" i="16"/>
  <c r="B179" i="16"/>
  <c r="C179" i="16"/>
  <c r="D179" i="16"/>
  <c r="E179" i="16"/>
  <c r="F179" i="16"/>
  <c r="G179" i="16"/>
  <c r="H179" i="16"/>
  <c r="I179" i="16"/>
  <c r="J179" i="16"/>
  <c r="K179" i="16"/>
  <c r="L179" i="16"/>
  <c r="M179" i="16"/>
  <c r="N179" i="16"/>
  <c r="O179" i="16"/>
  <c r="P179" i="16"/>
  <c r="Q179" i="16"/>
  <c r="R179" i="16"/>
  <c r="S179" i="16"/>
  <c r="T179" i="16"/>
  <c r="U179" i="16"/>
  <c r="V179" i="16"/>
  <c r="Z179" i="16"/>
  <c r="AA179" i="16"/>
  <c r="AB179" i="16"/>
  <c r="AC179" i="16"/>
  <c r="AD179" i="16"/>
  <c r="B180" i="16"/>
  <c r="C180" i="16"/>
  <c r="D180" i="16"/>
  <c r="E180" i="16"/>
  <c r="F180" i="16"/>
  <c r="G180" i="16"/>
  <c r="H180" i="16"/>
  <c r="I180" i="16"/>
  <c r="J180" i="16"/>
  <c r="K180" i="16"/>
  <c r="L180" i="16"/>
  <c r="M180" i="16"/>
  <c r="N180" i="16"/>
  <c r="O180" i="16"/>
  <c r="P180" i="16"/>
  <c r="Q180" i="16"/>
  <c r="R180" i="16"/>
  <c r="S180" i="16"/>
  <c r="T180" i="16"/>
  <c r="U180" i="16"/>
  <c r="V180" i="16"/>
  <c r="Z180" i="16"/>
  <c r="AA180" i="16"/>
  <c r="AB180" i="16"/>
  <c r="AC180" i="16"/>
  <c r="AD180" i="16"/>
  <c r="X154" i="16" l="1"/>
  <c r="X142" i="16"/>
  <c r="O166" i="1" s="1"/>
  <c r="X134" i="16"/>
  <c r="X122" i="16"/>
  <c r="Q139" i="5" s="1"/>
  <c r="X110" i="16"/>
  <c r="X102" i="16"/>
  <c r="Q116" i="5" s="1"/>
  <c r="X78" i="16"/>
  <c r="X70" i="16"/>
  <c r="Q77" i="5" s="1"/>
  <c r="W180" i="16"/>
  <c r="X90" i="16"/>
  <c r="L101" i="7" s="1"/>
  <c r="X38" i="16"/>
  <c r="X169" i="16"/>
  <c r="L202" i="7" s="1"/>
  <c r="X161" i="16"/>
  <c r="X129" i="16"/>
  <c r="O148" i="1" s="1"/>
  <c r="X97" i="16"/>
  <c r="X65" i="16"/>
  <c r="Q72" i="2" s="1"/>
  <c r="X14" i="16"/>
  <c r="Q17" i="2" s="1"/>
  <c r="M16" i="6"/>
  <c r="Q202" i="2"/>
  <c r="X49" i="16"/>
  <c r="Q54" i="2" s="1"/>
  <c r="W175" i="16"/>
  <c r="X172" i="16"/>
  <c r="L205" i="7" s="1"/>
  <c r="X81" i="16"/>
  <c r="L91" i="7" s="1"/>
  <c r="W173" i="16"/>
  <c r="X145" i="16"/>
  <c r="O169" i="1" s="1"/>
  <c r="X113" i="16"/>
  <c r="L128" i="7" s="1"/>
  <c r="X82" i="16"/>
  <c r="L92" i="7" s="1"/>
  <c r="X26" i="16"/>
  <c r="L29" i="7" s="1"/>
  <c r="X10" i="16"/>
  <c r="O13" i="1" s="1"/>
  <c r="X74" i="16"/>
  <c r="O84" i="1" s="1"/>
  <c r="X18" i="16"/>
  <c r="Q21" i="5" s="1"/>
  <c r="X138" i="16"/>
  <c r="Q159" i="5" s="1"/>
  <c r="X106" i="16"/>
  <c r="M39" i="6" s="1"/>
  <c r="X50" i="16"/>
  <c r="Q55" i="2" s="1"/>
  <c r="X146" i="16"/>
  <c r="M146" i="6" s="1"/>
  <c r="X114" i="16"/>
  <c r="O130" i="1" s="1"/>
  <c r="X58" i="16"/>
  <c r="M207" i="6" s="1"/>
  <c r="X42" i="16"/>
  <c r="Q46" i="5" s="1"/>
  <c r="X17" i="16"/>
  <c r="Q20" i="2" s="1"/>
  <c r="M23" i="6"/>
  <c r="O101" i="1"/>
  <c r="M35" i="6"/>
  <c r="O29" i="1"/>
  <c r="Q64" i="2"/>
  <c r="L185" i="7"/>
  <c r="M169" i="6"/>
  <c r="Q185" i="5"/>
  <c r="O185" i="1"/>
  <c r="Q185" i="2"/>
  <c r="X140" i="16"/>
  <c r="L139" i="7"/>
  <c r="Q139" i="2"/>
  <c r="X108" i="16"/>
  <c r="X93" i="16"/>
  <c r="X76" i="16"/>
  <c r="X44" i="16"/>
  <c r="L46" i="7"/>
  <c r="X29" i="16"/>
  <c r="X27" i="16"/>
  <c r="X12" i="16"/>
  <c r="Q13" i="5"/>
  <c r="Q13" i="2"/>
  <c r="X164" i="16"/>
  <c r="X162" i="16"/>
  <c r="L169" i="7"/>
  <c r="Q169" i="5"/>
  <c r="Q169" i="2"/>
  <c r="M18" i="6"/>
  <c r="O128" i="1"/>
  <c r="X98" i="16"/>
  <c r="L110" i="7"/>
  <c r="M88" i="6"/>
  <c r="Q110" i="5"/>
  <c r="Q110" i="2"/>
  <c r="Q54" i="5"/>
  <c r="L54" i="7"/>
  <c r="X34" i="16"/>
  <c r="L36" i="7"/>
  <c r="Q36" i="2"/>
  <c r="M37" i="6"/>
  <c r="O36" i="1"/>
  <c r="Q36" i="5"/>
  <c r="X30" i="16"/>
  <c r="M115" i="6"/>
  <c r="Q20" i="5"/>
  <c r="X150" i="16"/>
  <c r="X137" i="16"/>
  <c r="X118" i="16"/>
  <c r="M135" i="6"/>
  <c r="Q130" i="5"/>
  <c r="Q130" i="2"/>
  <c r="X105" i="16"/>
  <c r="M196" i="6"/>
  <c r="Q116" i="2"/>
  <c r="X86" i="16"/>
  <c r="Q92" i="5"/>
  <c r="M89" i="6"/>
  <c r="X73" i="16"/>
  <c r="M195" i="6"/>
  <c r="O77" i="1"/>
  <c r="X54" i="16"/>
  <c r="M134" i="6"/>
  <c r="O55" i="1"/>
  <c r="Q55" i="5"/>
  <c r="X41" i="16"/>
  <c r="X39" i="16"/>
  <c r="L42" i="7"/>
  <c r="Q42" i="5"/>
  <c r="M112" i="6"/>
  <c r="Q42" i="2"/>
  <c r="O42" i="1"/>
  <c r="X22" i="16"/>
  <c r="L21" i="7"/>
  <c r="O21" i="1"/>
  <c r="Q21" i="2"/>
  <c r="X9" i="16"/>
  <c r="X7" i="16"/>
  <c r="O110" i="1"/>
  <c r="X180" i="16"/>
  <c r="Q205" i="5"/>
  <c r="M65" i="6"/>
  <c r="X157" i="16"/>
  <c r="L159" i="7"/>
  <c r="Q159" i="2"/>
  <c r="X125" i="16"/>
  <c r="L120" i="7"/>
  <c r="Q120" i="2"/>
  <c r="M55" i="6"/>
  <c r="Q84" i="2"/>
  <c r="X61" i="16"/>
  <c r="L192" i="7"/>
  <c r="M67" i="6"/>
  <c r="Q192" i="2"/>
  <c r="O192" i="1"/>
  <c r="Q192" i="5"/>
  <c r="X158" i="16"/>
  <c r="X130" i="16"/>
  <c r="L148" i="7"/>
  <c r="Q148" i="2"/>
  <c r="X126" i="16"/>
  <c r="X94" i="16"/>
  <c r="M78" i="6"/>
  <c r="Q91" i="2"/>
  <c r="Q91" i="5"/>
  <c r="X66" i="16"/>
  <c r="L72" i="7"/>
  <c r="Q72" i="5"/>
  <c r="O72" i="1"/>
  <c r="X62" i="16"/>
  <c r="W176" i="16"/>
  <c r="L170" i="7"/>
  <c r="Q170" i="2"/>
  <c r="M30" i="6"/>
  <c r="L154" i="7"/>
  <c r="Q154" i="2"/>
  <c r="O154" i="1"/>
  <c r="Q154" i="5"/>
  <c r="W179" i="16"/>
  <c r="X177" i="16"/>
  <c r="X167" i="16"/>
  <c r="X165" i="16"/>
  <c r="X153" i="16"/>
  <c r="X152" i="16"/>
  <c r="X121" i="16"/>
  <c r="X120" i="16"/>
  <c r="X89" i="16"/>
  <c r="X88" i="16"/>
  <c r="X57" i="16"/>
  <c r="X56" i="16"/>
  <c r="X25" i="16"/>
  <c r="X24" i="16"/>
  <c r="W174" i="16"/>
  <c r="X170" i="16"/>
  <c r="X160" i="16"/>
  <c r="X148" i="16"/>
  <c r="L166" i="7"/>
  <c r="X133" i="16"/>
  <c r="X128" i="16"/>
  <c r="X116" i="16"/>
  <c r="L124" i="7"/>
  <c r="M174" i="6"/>
  <c r="Q124" i="5"/>
  <c r="Q124" i="2"/>
  <c r="X101" i="16"/>
  <c r="X96" i="16"/>
  <c r="X84" i="16"/>
  <c r="L88" i="7"/>
  <c r="M210" i="6"/>
  <c r="Q88" i="2"/>
  <c r="X69" i="16"/>
  <c r="X64" i="16"/>
  <c r="X52" i="16"/>
  <c r="X47" i="16"/>
  <c r="L50" i="7"/>
  <c r="Q50" i="5"/>
  <c r="M137" i="6"/>
  <c r="X37" i="16"/>
  <c r="X35" i="16"/>
  <c r="X32" i="16"/>
  <c r="X20" i="16"/>
  <c r="X15" i="16"/>
  <c r="L17" i="7"/>
  <c r="Q17" i="5"/>
  <c r="O17" i="1"/>
  <c r="X3" i="16"/>
  <c r="O124" i="1"/>
  <c r="O88" i="1"/>
  <c r="Q166" i="2"/>
  <c r="W178" i="16"/>
  <c r="X175" i="16"/>
  <c r="X168" i="16"/>
  <c r="X166" i="16"/>
  <c r="X163" i="16"/>
  <c r="X156" i="16"/>
  <c r="X141" i="16"/>
  <c r="X136" i="16"/>
  <c r="X124" i="16"/>
  <c r="X109" i="16"/>
  <c r="X104" i="16"/>
  <c r="X92" i="16"/>
  <c r="X77" i="16"/>
  <c r="X72" i="16"/>
  <c r="X60" i="16"/>
  <c r="X55" i="16"/>
  <c r="X45" i="16"/>
  <c r="X43" i="16"/>
  <c r="X40" i="16"/>
  <c r="X28" i="16"/>
  <c r="X23" i="16"/>
  <c r="X13" i="16"/>
  <c r="X11" i="16"/>
  <c r="X8" i="16"/>
  <c r="Q166" i="5"/>
  <c r="X179" i="16"/>
  <c r="X176" i="16"/>
  <c r="X173" i="16"/>
  <c r="X171" i="16"/>
  <c r="X159" i="16"/>
  <c r="X149" i="16"/>
  <c r="X144" i="16"/>
  <c r="X132" i="16"/>
  <c r="X117" i="16"/>
  <c r="X112" i="16"/>
  <c r="X100" i="16"/>
  <c r="X85" i="16"/>
  <c r="X80" i="16"/>
  <c r="X68" i="16"/>
  <c r="X53" i="16"/>
  <c r="X51" i="16"/>
  <c r="X48" i="16"/>
  <c r="X36" i="16"/>
  <c r="X31" i="16"/>
  <c r="X21" i="16"/>
  <c r="X19" i="16"/>
  <c r="X16" i="16"/>
  <c r="O202" i="1"/>
  <c r="O50" i="1"/>
  <c r="Q50" i="2"/>
  <c r="Q88" i="5"/>
  <c r="M181" i="6"/>
  <c r="X178" i="16"/>
  <c r="X174" i="16"/>
  <c r="X5" i="16"/>
  <c r="W170" i="16"/>
  <c r="W166" i="16"/>
  <c r="X151" i="16"/>
  <c r="W143" i="16"/>
  <c r="X135" i="16"/>
  <c r="X127" i="16"/>
  <c r="X119" i="16"/>
  <c r="X111" i="16"/>
  <c r="W111" i="16"/>
  <c r="X103" i="16"/>
  <c r="W103" i="16"/>
  <c r="X95" i="16"/>
  <c r="W95" i="16"/>
  <c r="X87" i="16"/>
  <c r="W87" i="16"/>
  <c r="X79" i="16"/>
  <c r="W79" i="16"/>
  <c r="X71" i="16"/>
  <c r="W71" i="16"/>
  <c r="X63" i="16"/>
  <c r="W63" i="16"/>
  <c r="W172" i="16"/>
  <c r="W168" i="16"/>
  <c r="W164" i="16"/>
  <c r="W160" i="16"/>
  <c r="W162" i="16"/>
  <c r="W171" i="16"/>
  <c r="W167" i="16"/>
  <c r="W163" i="16"/>
  <c r="W159" i="16"/>
  <c r="W151" i="16"/>
  <c r="X143" i="16"/>
  <c r="W135" i="16"/>
  <c r="W127" i="16"/>
  <c r="W119" i="16"/>
  <c r="W169" i="16"/>
  <c r="W165" i="16"/>
  <c r="W161" i="16"/>
  <c r="X155" i="16"/>
  <c r="W155" i="16"/>
  <c r="X147" i="16"/>
  <c r="W147" i="16"/>
  <c r="X139" i="16"/>
  <c r="W139" i="16"/>
  <c r="X131" i="16"/>
  <c r="W131" i="16"/>
  <c r="X123" i="16"/>
  <c r="W123" i="16"/>
  <c r="X115" i="16"/>
  <c r="W115" i="16"/>
  <c r="X107" i="16"/>
  <c r="W107" i="16"/>
  <c r="X99" i="16"/>
  <c r="W99" i="16"/>
  <c r="X91" i="16"/>
  <c r="W91" i="16"/>
  <c r="X83" i="16"/>
  <c r="W83" i="16"/>
  <c r="X75" i="16"/>
  <c r="W75" i="16"/>
  <c r="X67" i="16"/>
  <c r="W67" i="16"/>
  <c r="X59" i="16"/>
  <c r="W59" i="16"/>
  <c r="W55" i="16"/>
  <c r="W51" i="16"/>
  <c r="W47" i="16"/>
  <c r="W43" i="16"/>
  <c r="W39" i="16"/>
  <c r="W35" i="16"/>
  <c r="W31" i="16"/>
  <c r="W27" i="16"/>
  <c r="W23" i="16"/>
  <c r="W19" i="16"/>
  <c r="W15" i="16"/>
  <c r="W11" i="16"/>
  <c r="W7" i="16"/>
  <c r="X2" i="16"/>
  <c r="W156" i="16"/>
  <c r="W152" i="16"/>
  <c r="W148" i="16"/>
  <c r="W144" i="16"/>
  <c r="W140" i="16"/>
  <c r="W136" i="16"/>
  <c r="W132" i="16"/>
  <c r="W128" i="16"/>
  <c r="W124" i="16"/>
  <c r="W120" i="16"/>
  <c r="W116" i="16"/>
  <c r="W112" i="16"/>
  <c r="W108" i="16"/>
  <c r="W104" i="16"/>
  <c r="W100" i="16"/>
  <c r="W96" i="16"/>
  <c r="W92" i="16"/>
  <c r="W88" i="16"/>
  <c r="W84" i="16"/>
  <c r="W80" i="16"/>
  <c r="W76" i="16"/>
  <c r="W72" i="16"/>
  <c r="W68" i="16"/>
  <c r="W64" i="16"/>
  <c r="W60" i="16"/>
  <c r="W56" i="16"/>
  <c r="W52" i="16"/>
  <c r="W48" i="16"/>
  <c r="W44" i="16"/>
  <c r="W40" i="16"/>
  <c r="W36" i="16"/>
  <c r="W32" i="16"/>
  <c r="W28" i="16"/>
  <c r="W24" i="16"/>
  <c r="W20" i="16"/>
  <c r="W16" i="16"/>
  <c r="W12" i="16"/>
  <c r="W8" i="16"/>
  <c r="X6" i="16"/>
  <c r="X4" i="16"/>
  <c r="W2" i="16"/>
  <c r="W157" i="16"/>
  <c r="W153" i="16"/>
  <c r="W149" i="16"/>
  <c r="W145" i="16"/>
  <c r="W141" i="16"/>
  <c r="W137" i="16"/>
  <c r="W133" i="16"/>
  <c r="W129" i="16"/>
  <c r="W125" i="16"/>
  <c r="W121" i="16"/>
  <c r="W117" i="16"/>
  <c r="W113" i="16"/>
  <c r="W109" i="16"/>
  <c r="W105" i="16"/>
  <c r="W101" i="16"/>
  <c r="W97" i="16"/>
  <c r="W93" i="16"/>
  <c r="W89" i="16"/>
  <c r="W85" i="16"/>
  <c r="W81" i="16"/>
  <c r="W77" i="16"/>
  <c r="W73" i="16"/>
  <c r="W69" i="16"/>
  <c r="W65" i="16"/>
  <c r="W61" i="16"/>
  <c r="W57" i="16"/>
  <c r="W53" i="16"/>
  <c r="W49" i="16"/>
  <c r="W45" i="16"/>
  <c r="W41" i="16"/>
  <c r="W37" i="16"/>
  <c r="W33" i="16"/>
  <c r="W29" i="16"/>
  <c r="W25" i="16"/>
  <c r="W21" i="16"/>
  <c r="W17" i="16"/>
  <c r="W13" i="16"/>
  <c r="W9" i="16"/>
  <c r="W6" i="16"/>
  <c r="W158" i="16"/>
  <c r="W154" i="16"/>
  <c r="W150" i="16"/>
  <c r="W146" i="16"/>
  <c r="W142" i="16"/>
  <c r="W138" i="16"/>
  <c r="W134" i="16"/>
  <c r="W130" i="16"/>
  <c r="W126" i="16"/>
  <c r="W122" i="16"/>
  <c r="W118" i="16"/>
  <c r="W114" i="16"/>
  <c r="W110" i="16"/>
  <c r="W106" i="16"/>
  <c r="W102" i="16"/>
  <c r="W98" i="16"/>
  <c r="W94" i="16"/>
  <c r="W90" i="16"/>
  <c r="W86" i="16"/>
  <c r="W82" i="16"/>
  <c r="W78" i="16"/>
  <c r="W74" i="16"/>
  <c r="W70" i="16"/>
  <c r="W66" i="16"/>
  <c r="W62" i="16"/>
  <c r="W58" i="16"/>
  <c r="W54" i="16"/>
  <c r="W50" i="16"/>
  <c r="W46" i="16"/>
  <c r="W42" i="16"/>
  <c r="W38" i="16"/>
  <c r="W34" i="16"/>
  <c r="W30" i="16"/>
  <c r="W26" i="16"/>
  <c r="W22" i="16"/>
  <c r="W18" i="16"/>
  <c r="W14" i="16"/>
  <c r="W10" i="16"/>
  <c r="W5" i="16"/>
  <c r="W3" i="16"/>
  <c r="Q64" i="5" l="1"/>
  <c r="L64" i="7"/>
  <c r="M101" i="6"/>
  <c r="Q170" i="5"/>
  <c r="M93" i="6"/>
  <c r="O91" i="1"/>
  <c r="M9" i="6"/>
  <c r="Q120" i="5"/>
  <c r="O139" i="1"/>
  <c r="M105" i="6"/>
  <c r="Q77" i="2"/>
  <c r="L77" i="7"/>
  <c r="Q92" i="2"/>
  <c r="O116" i="1"/>
  <c r="L116" i="7"/>
  <c r="O20" i="1"/>
  <c r="L20" i="7"/>
  <c r="M71" i="6"/>
  <c r="M57" i="6"/>
  <c r="L13" i="7"/>
  <c r="M119" i="6"/>
  <c r="O64" i="1"/>
  <c r="Q101" i="5"/>
  <c r="Q202" i="5"/>
  <c r="O120" i="1"/>
  <c r="O170" i="1"/>
  <c r="Q148" i="5"/>
  <c r="O92" i="1"/>
  <c r="Q101" i="2"/>
  <c r="Q46" i="2"/>
  <c r="Q84" i="5"/>
  <c r="O159" i="1"/>
  <c r="M58" i="6"/>
  <c r="O205" i="1"/>
  <c r="L55" i="7"/>
  <c r="L130" i="7"/>
  <c r="M206" i="6"/>
  <c r="Q128" i="2"/>
  <c r="M12" i="6"/>
  <c r="Q29" i="5"/>
  <c r="O54" i="1"/>
  <c r="L84" i="7"/>
  <c r="Q205" i="2"/>
  <c r="Q128" i="5"/>
  <c r="O46" i="1"/>
  <c r="Q29" i="2"/>
  <c r="L65" i="7"/>
  <c r="M8" i="6"/>
  <c r="Q65" i="5"/>
  <c r="O65" i="1"/>
  <c r="Q65" i="2"/>
  <c r="M59" i="6"/>
  <c r="L103" i="7"/>
  <c r="Q103" i="2"/>
  <c r="O103" i="1"/>
  <c r="Q103" i="5"/>
  <c r="L141" i="7"/>
  <c r="M140" i="6"/>
  <c r="Q141" i="5"/>
  <c r="O141" i="1"/>
  <c r="Q141" i="2"/>
  <c r="L22" i="7"/>
  <c r="Q22" i="5"/>
  <c r="M145" i="6"/>
  <c r="O22" i="1"/>
  <c r="Q22" i="2"/>
  <c r="L53" i="7"/>
  <c r="M160" i="6"/>
  <c r="Q53" i="5"/>
  <c r="O53" i="1"/>
  <c r="Q53" i="2"/>
  <c r="M11" i="6"/>
  <c r="Q90" i="5"/>
  <c r="L90" i="7"/>
  <c r="Q90" i="2"/>
  <c r="O90" i="1"/>
  <c r="M70" i="6"/>
  <c r="Q134" i="5"/>
  <c r="Q134" i="2"/>
  <c r="L134" i="7"/>
  <c r="O134" i="1"/>
  <c r="M103" i="6"/>
  <c r="Q190" i="5"/>
  <c r="Q190" i="2"/>
  <c r="L190" i="7"/>
  <c r="O190" i="1"/>
  <c r="L215" i="7"/>
  <c r="M41" i="6"/>
  <c r="O215" i="1"/>
  <c r="Q215" i="2"/>
  <c r="Q215" i="5"/>
  <c r="L16" i="7"/>
  <c r="M159" i="6"/>
  <c r="Q16" i="2"/>
  <c r="Q16" i="5"/>
  <c r="O16" i="1"/>
  <c r="M110" i="6"/>
  <c r="L47" i="7"/>
  <c r="Q47" i="5"/>
  <c r="Q47" i="2"/>
  <c r="O47" i="1"/>
  <c r="L81" i="7"/>
  <c r="M40" i="6"/>
  <c r="Q81" i="5"/>
  <c r="O81" i="1"/>
  <c r="Q81" i="2"/>
  <c r="L123" i="7"/>
  <c r="M32" i="6"/>
  <c r="Q123" i="5"/>
  <c r="Q123" i="2"/>
  <c r="O123" i="1"/>
  <c r="Q187" i="5"/>
  <c r="O187" i="1"/>
  <c r="L187" i="7"/>
  <c r="M128" i="6"/>
  <c r="Q187" i="2"/>
  <c r="L208" i="7"/>
  <c r="M76" i="6"/>
  <c r="Q208" i="2"/>
  <c r="Q208" i="5"/>
  <c r="O208" i="1"/>
  <c r="Q23" i="5"/>
  <c r="L23" i="7"/>
  <c r="Q23" i="2"/>
  <c r="M52" i="6"/>
  <c r="O23" i="1"/>
  <c r="M94" i="6"/>
  <c r="Q58" i="5"/>
  <c r="L58" i="7"/>
  <c r="Q58" i="2"/>
  <c r="O58" i="1"/>
  <c r="M151" i="6"/>
  <c r="L115" i="7"/>
  <c r="Q115" i="5"/>
  <c r="Q115" i="2"/>
  <c r="O115" i="1"/>
  <c r="L27" i="7"/>
  <c r="M120" i="6"/>
  <c r="Q27" i="5"/>
  <c r="O27" i="1"/>
  <c r="Q27" i="2"/>
  <c r="M212" i="6"/>
  <c r="Q99" i="5"/>
  <c r="L99" i="7"/>
  <c r="Q99" i="2"/>
  <c r="O99" i="1"/>
  <c r="L179" i="7"/>
  <c r="Q179" i="5"/>
  <c r="Q179" i="2"/>
  <c r="O179" i="1"/>
  <c r="M44" i="6"/>
  <c r="M15" i="6"/>
  <c r="L211" i="7"/>
  <c r="O211" i="1"/>
  <c r="Q211" i="2"/>
  <c r="Q211" i="5"/>
  <c r="L189" i="7"/>
  <c r="Q189" i="5"/>
  <c r="M80" i="6"/>
  <c r="O189" i="1"/>
  <c r="Q189" i="2"/>
  <c r="L45" i="7"/>
  <c r="Q45" i="5"/>
  <c r="M117" i="6"/>
  <c r="O45" i="1"/>
  <c r="Q45" i="2"/>
  <c r="M132" i="6"/>
  <c r="L83" i="7"/>
  <c r="Q83" i="5"/>
  <c r="Q83" i="2"/>
  <c r="O83" i="1"/>
  <c r="L119" i="7"/>
  <c r="Q119" i="2"/>
  <c r="M21" i="6"/>
  <c r="Q119" i="5"/>
  <c r="O119" i="1"/>
  <c r="L176" i="7"/>
  <c r="M60" i="6"/>
  <c r="Q176" i="2"/>
  <c r="O176" i="1"/>
  <c r="Q176" i="5"/>
  <c r="L37" i="7"/>
  <c r="Q37" i="5"/>
  <c r="O37" i="1"/>
  <c r="Q37" i="2"/>
  <c r="M81" i="6"/>
  <c r="L193" i="7"/>
  <c r="M131" i="6"/>
  <c r="Q193" i="5"/>
  <c r="O193" i="1"/>
  <c r="Q193" i="2"/>
  <c r="M155" i="6"/>
  <c r="L30" i="7"/>
  <c r="Q30" i="5"/>
  <c r="O30" i="1"/>
  <c r="Q30" i="2"/>
  <c r="M95" i="6"/>
  <c r="L86" i="7"/>
  <c r="Q86" i="5"/>
  <c r="Q86" i="2"/>
  <c r="O86" i="1"/>
  <c r="M90" i="6"/>
  <c r="L5" i="7"/>
  <c r="Q5" i="5"/>
  <c r="O5" i="1"/>
  <c r="Q5" i="2"/>
  <c r="L3" i="7"/>
  <c r="Q3" i="5"/>
  <c r="O3" i="1"/>
  <c r="M29" i="6"/>
  <c r="Q3" i="2"/>
  <c r="L80" i="7"/>
  <c r="Q80" i="2"/>
  <c r="Q80" i="5"/>
  <c r="O80" i="1"/>
  <c r="M68" i="6"/>
  <c r="M61" i="6"/>
  <c r="Q98" i="5"/>
  <c r="Q98" i="2"/>
  <c r="O98" i="1"/>
  <c r="L98" i="7"/>
  <c r="L117" i="7"/>
  <c r="M171" i="6"/>
  <c r="Q117" i="5"/>
  <c r="O117" i="1"/>
  <c r="Q117" i="2"/>
  <c r="Q146" i="5"/>
  <c r="M214" i="6"/>
  <c r="O146" i="1"/>
  <c r="L146" i="7"/>
  <c r="Q146" i="2"/>
  <c r="M75" i="6"/>
  <c r="L214" i="7"/>
  <c r="Q214" i="2"/>
  <c r="Q214" i="5"/>
  <c r="O214" i="1"/>
  <c r="L24" i="7"/>
  <c r="M200" i="6"/>
  <c r="Q24" i="2"/>
  <c r="O24" i="1"/>
  <c r="Q24" i="5"/>
  <c r="L56" i="7"/>
  <c r="M122" i="6"/>
  <c r="Q56" i="2"/>
  <c r="O56" i="1"/>
  <c r="Q56" i="5"/>
  <c r="L96" i="7"/>
  <c r="M211" i="6"/>
  <c r="Q96" i="2"/>
  <c r="Q96" i="5"/>
  <c r="O96" i="1"/>
  <c r="L152" i="7"/>
  <c r="M111" i="6"/>
  <c r="Q152" i="2"/>
  <c r="Q152" i="5"/>
  <c r="O152" i="1"/>
  <c r="L204" i="7"/>
  <c r="Q204" i="2"/>
  <c r="Q204" i="5"/>
  <c r="O204" i="1"/>
  <c r="M136" i="6"/>
  <c r="M85" i="6"/>
  <c r="Q26" i="5"/>
  <c r="O26" i="1"/>
  <c r="L26" i="7"/>
  <c r="Q26" i="2"/>
  <c r="L49" i="7"/>
  <c r="Q49" i="5"/>
  <c r="M25" i="6"/>
  <c r="O49" i="1"/>
  <c r="Q49" i="2"/>
  <c r="L87" i="7"/>
  <c r="M121" i="6"/>
  <c r="Q87" i="2"/>
  <c r="O87" i="1"/>
  <c r="Q87" i="5"/>
  <c r="M91" i="6"/>
  <c r="L142" i="7"/>
  <c r="Q142" i="5"/>
  <c r="O142" i="1"/>
  <c r="Q142" i="2"/>
  <c r="M63" i="6"/>
  <c r="L194" i="7"/>
  <c r="Q194" i="5"/>
  <c r="Q194" i="2"/>
  <c r="O194" i="1"/>
  <c r="L35" i="7"/>
  <c r="M64" i="6"/>
  <c r="O35" i="1"/>
  <c r="Q35" i="5"/>
  <c r="Q35" i="2"/>
  <c r="M99" i="6"/>
  <c r="L71" i="7"/>
  <c r="Q71" i="2"/>
  <c r="O71" i="1"/>
  <c r="Q71" i="5"/>
  <c r="L133" i="7"/>
  <c r="M167" i="6"/>
  <c r="Q133" i="5"/>
  <c r="O133" i="1"/>
  <c r="Q133" i="2"/>
  <c r="L28" i="7"/>
  <c r="M175" i="6"/>
  <c r="Q28" i="2"/>
  <c r="Q28" i="5"/>
  <c r="O28" i="1"/>
  <c r="L100" i="7"/>
  <c r="Q100" i="2"/>
  <c r="Q100" i="5"/>
  <c r="M45" i="6"/>
  <c r="O100" i="1"/>
  <c r="L184" i="7"/>
  <c r="M20" i="6"/>
  <c r="Q184" i="2"/>
  <c r="Q184" i="5"/>
  <c r="O184" i="1"/>
  <c r="L69" i="7"/>
  <c r="M43" i="6"/>
  <c r="Q69" i="5"/>
  <c r="O69" i="1"/>
  <c r="Q69" i="2"/>
  <c r="M82" i="6"/>
  <c r="L107" i="7"/>
  <c r="Q107" i="2"/>
  <c r="Q107" i="5"/>
  <c r="O107" i="1"/>
  <c r="L188" i="7"/>
  <c r="Q188" i="5"/>
  <c r="Q188" i="2"/>
  <c r="M162" i="6"/>
  <c r="O188" i="1"/>
  <c r="L25" i="7"/>
  <c r="M127" i="6"/>
  <c r="Q25" i="5"/>
  <c r="O25" i="1"/>
  <c r="Q25" i="2"/>
  <c r="M109" i="6"/>
  <c r="Q111" i="5"/>
  <c r="L111" i="7"/>
  <c r="O111" i="1"/>
  <c r="Q111" i="2"/>
  <c r="M172" i="6"/>
  <c r="Q195" i="5"/>
  <c r="Q195" i="2"/>
  <c r="O195" i="1"/>
  <c r="L195" i="7"/>
  <c r="L32" i="7"/>
  <c r="M34" i="6"/>
  <c r="Q32" i="2"/>
  <c r="Q32" i="5"/>
  <c r="O32" i="1"/>
  <c r="M139" i="6"/>
  <c r="Q106" i="5"/>
  <c r="O106" i="1"/>
  <c r="L106" i="7"/>
  <c r="Q106" i="2"/>
  <c r="L85" i="7"/>
  <c r="Q85" i="5"/>
  <c r="O85" i="1"/>
  <c r="M209" i="6"/>
  <c r="Q85" i="2"/>
  <c r="L121" i="7"/>
  <c r="Q121" i="5"/>
  <c r="M72" i="6"/>
  <c r="O121" i="1"/>
  <c r="Q121" i="2"/>
  <c r="L160" i="7"/>
  <c r="M54" i="6"/>
  <c r="Q160" i="2"/>
  <c r="Q160" i="5"/>
  <c r="O160" i="1"/>
  <c r="L186" i="7"/>
  <c r="M125" i="6"/>
  <c r="Q186" i="2"/>
  <c r="Q186" i="5"/>
  <c r="O186" i="1"/>
  <c r="L136" i="7"/>
  <c r="M14" i="6"/>
  <c r="Q136" i="5"/>
  <c r="Q136" i="2"/>
  <c r="O136" i="1"/>
  <c r="M66" i="6"/>
  <c r="L178" i="7"/>
  <c r="O178" i="1"/>
  <c r="Q178" i="5"/>
  <c r="Q178" i="2"/>
  <c r="L207" i="7"/>
  <c r="O207" i="1"/>
  <c r="M129" i="6"/>
  <c r="Q207" i="5"/>
  <c r="Q207" i="2"/>
  <c r="L203" i="7"/>
  <c r="M69" i="6"/>
  <c r="Q203" i="5"/>
  <c r="Q203" i="2"/>
  <c r="O203" i="1"/>
  <c r="L8" i="7"/>
  <c r="M36" i="6"/>
  <c r="Q8" i="2"/>
  <c r="O8" i="1"/>
  <c r="Q8" i="5"/>
  <c r="M79" i="6"/>
  <c r="Q74" i="5"/>
  <c r="L74" i="7"/>
  <c r="Q74" i="2"/>
  <c r="O74" i="1"/>
  <c r="L93" i="7"/>
  <c r="M143" i="6"/>
  <c r="Q93" i="5"/>
  <c r="O93" i="1"/>
  <c r="Q93" i="2"/>
  <c r="L112" i="7"/>
  <c r="M86" i="6"/>
  <c r="Q112" i="2"/>
  <c r="O112" i="1"/>
  <c r="Q112" i="5"/>
  <c r="L132" i="7"/>
  <c r="M133" i="6"/>
  <c r="Q132" i="2"/>
  <c r="Q132" i="5"/>
  <c r="O132" i="1"/>
  <c r="M87" i="6"/>
  <c r="L151" i="7"/>
  <c r="Q151" i="2"/>
  <c r="O151" i="1"/>
  <c r="Q151" i="5"/>
  <c r="L172" i="7"/>
  <c r="M215" i="6"/>
  <c r="Q172" i="2"/>
  <c r="Q172" i="5"/>
  <c r="O172" i="1"/>
  <c r="M50" i="6"/>
  <c r="L155" i="7"/>
  <c r="Q155" i="5"/>
  <c r="Q155" i="2"/>
  <c r="O155" i="1"/>
  <c r="Q34" i="5"/>
  <c r="L34" i="7"/>
  <c r="Q34" i="2"/>
  <c r="M157" i="6"/>
  <c r="O34" i="1"/>
  <c r="M77" i="6"/>
  <c r="Q59" i="5"/>
  <c r="L59" i="7"/>
  <c r="Q59" i="2"/>
  <c r="O59" i="1"/>
  <c r="L113" i="7"/>
  <c r="Q113" i="5"/>
  <c r="O113" i="1"/>
  <c r="Q113" i="2"/>
  <c r="M113" i="6"/>
  <c r="L168" i="7"/>
  <c r="M193" i="6"/>
  <c r="Q168" i="2"/>
  <c r="O168" i="1"/>
  <c r="Q168" i="5"/>
  <c r="L206" i="7"/>
  <c r="M216" i="6"/>
  <c r="Q206" i="5"/>
  <c r="Q206" i="2"/>
  <c r="O206" i="1"/>
  <c r="M33" i="6"/>
  <c r="Q10" i="5"/>
  <c r="L10" i="7"/>
  <c r="Q10" i="2"/>
  <c r="O10" i="1"/>
  <c r="M96" i="6"/>
  <c r="L31" i="7"/>
  <c r="Q31" i="5"/>
  <c r="O31" i="1"/>
  <c r="Q31" i="2"/>
  <c r="M118" i="6"/>
  <c r="L61" i="7"/>
  <c r="Q61" i="5"/>
  <c r="O61" i="1"/>
  <c r="Q61" i="2"/>
  <c r="L104" i="7"/>
  <c r="Q104" i="5"/>
  <c r="Q104" i="2"/>
  <c r="O104" i="1"/>
  <c r="M100" i="6"/>
  <c r="L156" i="7"/>
  <c r="M108" i="6"/>
  <c r="Q156" i="2"/>
  <c r="Q156" i="5"/>
  <c r="O156" i="1"/>
  <c r="M114" i="6"/>
  <c r="L197" i="7"/>
  <c r="Q197" i="5"/>
  <c r="O197" i="1"/>
  <c r="Q197" i="2"/>
  <c r="L38" i="7"/>
  <c r="Q38" i="5"/>
  <c r="M204" i="6"/>
  <c r="O38" i="1"/>
  <c r="Q38" i="2"/>
  <c r="L76" i="7"/>
  <c r="M126" i="6"/>
  <c r="Q76" i="2"/>
  <c r="Q76" i="5"/>
  <c r="O76" i="1"/>
  <c r="M123" i="6"/>
  <c r="L95" i="7"/>
  <c r="Q95" i="5"/>
  <c r="Q95" i="2"/>
  <c r="O95" i="1"/>
  <c r="L147" i="7"/>
  <c r="M156" i="6"/>
  <c r="Q147" i="5"/>
  <c r="O147" i="1"/>
  <c r="Q147" i="2"/>
  <c r="L173" i="7"/>
  <c r="M147" i="6"/>
  <c r="Q173" i="5"/>
  <c r="O173" i="1"/>
  <c r="Q173" i="2"/>
  <c r="L62" i="7"/>
  <c r="M124" i="6"/>
  <c r="Q62" i="5"/>
  <c r="Q62" i="2"/>
  <c r="O62" i="1"/>
  <c r="L137" i="7"/>
  <c r="M116" i="6"/>
  <c r="Q137" i="5"/>
  <c r="O137" i="1"/>
  <c r="Q137" i="2"/>
  <c r="L196" i="7"/>
  <c r="M142" i="6"/>
  <c r="Q196" i="2"/>
  <c r="Q196" i="5"/>
  <c r="O196" i="1"/>
  <c r="L144" i="7"/>
  <c r="M10" i="6"/>
  <c r="Q144" i="5"/>
  <c r="Q144" i="2"/>
  <c r="O144" i="1"/>
  <c r="L68" i="7"/>
  <c r="Q68" i="2"/>
  <c r="M208" i="6"/>
  <c r="Q68" i="5"/>
  <c r="O68" i="1"/>
  <c r="L9" i="7"/>
  <c r="Q9" i="5"/>
  <c r="O9" i="1"/>
  <c r="Q9" i="2"/>
  <c r="M182" i="6"/>
  <c r="L60" i="7"/>
  <c r="Q60" i="2"/>
  <c r="Q60" i="5"/>
  <c r="O60" i="1"/>
  <c r="M28" i="6"/>
  <c r="L97" i="7"/>
  <c r="Q97" i="5"/>
  <c r="M149" i="6"/>
  <c r="O97" i="1"/>
  <c r="Q97" i="2"/>
  <c r="M19" i="6"/>
  <c r="L135" i="7"/>
  <c r="O135" i="1"/>
  <c r="Q135" i="2"/>
  <c r="Q135" i="5"/>
  <c r="M38" i="6"/>
  <c r="L33" i="7"/>
  <c r="Q33" i="5"/>
  <c r="O33" i="1"/>
  <c r="Q33" i="2"/>
  <c r="M188" i="6"/>
  <c r="Q122" i="5"/>
  <c r="O122" i="1"/>
  <c r="L122" i="7"/>
  <c r="Q122" i="2"/>
  <c r="L167" i="7"/>
  <c r="M104" i="6"/>
  <c r="Q167" i="5"/>
  <c r="Q167" i="2"/>
  <c r="O167" i="1"/>
  <c r="L70" i="7"/>
  <c r="M161" i="6"/>
  <c r="Q70" i="5"/>
  <c r="Q70" i="2"/>
  <c r="O70" i="1"/>
  <c r="M6" i="6"/>
  <c r="L89" i="7"/>
  <c r="Q89" i="5"/>
  <c r="O89" i="1"/>
  <c r="Q89" i="2"/>
  <c r="L108" i="7"/>
  <c r="M92" i="6"/>
  <c r="Q108" i="2"/>
  <c r="Q108" i="5"/>
  <c r="O108" i="1"/>
  <c r="Q126" i="5"/>
  <c r="L126" i="7"/>
  <c r="O126" i="1"/>
  <c r="M73" i="6"/>
  <c r="Q126" i="2"/>
  <c r="M191" i="6"/>
  <c r="L7" i="7"/>
  <c r="Q7" i="5"/>
  <c r="Q7" i="2"/>
  <c r="O7" i="1"/>
  <c r="L19" i="7"/>
  <c r="M164" i="6"/>
  <c r="O19" i="1"/>
  <c r="Q19" i="2"/>
  <c r="Q19" i="5"/>
  <c r="M83" i="6"/>
  <c r="Q39" i="5"/>
  <c r="L39" i="7"/>
  <c r="Q39" i="2"/>
  <c r="O39" i="1"/>
  <c r="M62" i="6"/>
  <c r="L75" i="7"/>
  <c r="Q75" i="5"/>
  <c r="Q75" i="2"/>
  <c r="O75" i="1"/>
  <c r="M154" i="6"/>
  <c r="L127" i="7"/>
  <c r="O127" i="1"/>
  <c r="Q127" i="5"/>
  <c r="Q127" i="2"/>
  <c r="L175" i="7"/>
  <c r="M48" i="6"/>
  <c r="Q175" i="5"/>
  <c r="Q175" i="2"/>
  <c r="O175" i="1"/>
  <c r="L210" i="7"/>
  <c r="M24" i="6"/>
  <c r="Q210" i="2"/>
  <c r="Q210" i="5"/>
  <c r="O210" i="1"/>
  <c r="M205" i="6"/>
  <c r="L14" i="7"/>
  <c r="Q14" i="5"/>
  <c r="O14" i="1"/>
  <c r="Q14" i="2"/>
  <c r="L44" i="7"/>
  <c r="M74" i="6"/>
  <c r="Q44" i="5"/>
  <c r="Q44" i="2"/>
  <c r="O44" i="1"/>
  <c r="L67" i="7"/>
  <c r="M144" i="6"/>
  <c r="Q67" i="5"/>
  <c r="Q67" i="2"/>
  <c r="O67" i="1"/>
  <c r="L118" i="7"/>
  <c r="M141" i="6"/>
  <c r="Q118" i="5"/>
  <c r="Q118" i="2"/>
  <c r="O118" i="1"/>
  <c r="M42" i="6"/>
  <c r="L165" i="7"/>
  <c r="Q165" i="5"/>
  <c r="O165" i="1"/>
  <c r="Q165" i="2"/>
  <c r="L199" i="7"/>
  <c r="M84" i="6"/>
  <c r="Q199" i="5"/>
  <c r="Q199" i="2"/>
  <c r="O199" i="1"/>
  <c r="L4" i="7"/>
  <c r="M130" i="6"/>
  <c r="Q4" i="5"/>
  <c r="O4" i="1"/>
  <c r="Q4" i="2"/>
  <c r="Q18" i="5"/>
  <c r="L18" i="7"/>
  <c r="Q18" i="2"/>
  <c r="M13" i="6"/>
  <c r="O18" i="1"/>
  <c r="L40" i="7"/>
  <c r="M31" i="6"/>
  <c r="Q40" i="2"/>
  <c r="O40" i="1"/>
  <c r="Q40" i="5"/>
  <c r="L51" i="7"/>
  <c r="M56" i="6"/>
  <c r="Q51" i="5"/>
  <c r="Q51" i="2"/>
  <c r="O51" i="1"/>
  <c r="L109" i="7"/>
  <c r="Q109" i="5"/>
  <c r="O109" i="1"/>
  <c r="Q109" i="2"/>
  <c r="M213" i="6"/>
  <c r="L153" i="7"/>
  <c r="Q153" i="5"/>
  <c r="O153" i="1"/>
  <c r="M49" i="6"/>
  <c r="Q153" i="2"/>
  <c r="L191" i="7"/>
  <c r="M17" i="6"/>
  <c r="Q191" i="5"/>
  <c r="Q191" i="2"/>
  <c r="O191" i="1"/>
  <c r="M53" i="6"/>
  <c r="L63" i="7"/>
  <c r="Q63" i="5"/>
  <c r="Q63" i="2"/>
  <c r="O63" i="1"/>
  <c r="M27" i="6"/>
  <c r="L138" i="7"/>
  <c r="Q138" i="5"/>
  <c r="O138" i="1"/>
  <c r="Q138" i="2"/>
  <c r="M22" i="6"/>
  <c r="L198" i="7"/>
  <c r="O198" i="1"/>
  <c r="Q198" i="5"/>
  <c r="Q198" i="2"/>
  <c r="L73" i="7"/>
  <c r="Q73" i="5"/>
  <c r="O73" i="1"/>
  <c r="M97" i="6"/>
  <c r="Q73" i="2"/>
  <c r="M102" i="6"/>
  <c r="Q150" i="5"/>
  <c r="L150" i="7"/>
  <c r="Q150" i="2"/>
  <c r="O150" i="1"/>
  <c r="M26" i="6"/>
  <c r="L143" i="7"/>
  <c r="Q143" i="2"/>
  <c r="Q143" i="5"/>
  <c r="O143" i="1"/>
  <c r="L216" i="7"/>
  <c r="M51" i="6"/>
  <c r="Q216" i="2"/>
  <c r="Q216" i="5"/>
  <c r="O216" i="1"/>
  <c r="M138" i="6"/>
  <c r="L11" i="7"/>
  <c r="Q11" i="5"/>
  <c r="Q11" i="2"/>
  <c r="O11" i="1"/>
  <c r="M7" i="6"/>
  <c r="L43" i="7"/>
  <c r="Q43" i="5"/>
  <c r="Q43" i="2"/>
  <c r="O43" i="1"/>
  <c r="M170" i="6"/>
  <c r="L158" i="7"/>
  <c r="Q158" i="5"/>
  <c r="O158" i="1"/>
  <c r="Q158" i="2"/>
  <c r="M98" i="6"/>
  <c r="L15" i="7"/>
  <c r="Q15" i="5"/>
  <c r="O15" i="1"/>
  <c r="Q15" i="2"/>
  <c r="L48" i="7"/>
  <c r="M106" i="6"/>
  <c r="Q48" i="2"/>
  <c r="Q48" i="5"/>
  <c r="O48" i="1"/>
  <c r="M46" i="6"/>
  <c r="L161" i="7"/>
  <c r="Q161" i="5"/>
  <c r="O161" i="1"/>
  <c r="Q161" i="2"/>
  <c r="AG2" i="16"/>
  <c r="AG6" i="16"/>
  <c r="AG3" i="16"/>
  <c r="AG4" i="16"/>
  <c r="AG5" i="16"/>
  <c r="L10" i="13" l="1"/>
  <c r="L3" i="13"/>
  <c r="L4" i="13"/>
  <c r="L5" i="13"/>
  <c r="L6" i="13"/>
  <c r="L7" i="13"/>
  <c r="L8" i="13"/>
  <c r="L9" i="13"/>
  <c r="K10" i="13"/>
  <c r="J10" i="13"/>
  <c r="I10" i="13"/>
  <c r="H10" i="13"/>
  <c r="G10" i="13"/>
  <c r="F10" i="13"/>
  <c r="E10" i="13"/>
  <c r="D10" i="13"/>
  <c r="C10" i="13"/>
  <c r="B10" i="13"/>
  <c r="K3" i="13"/>
  <c r="K4" i="13"/>
  <c r="K5" i="13"/>
  <c r="K6" i="13"/>
  <c r="K7" i="13"/>
  <c r="K8" i="13"/>
  <c r="K9" i="13"/>
  <c r="J3" i="13"/>
  <c r="J4" i="13"/>
  <c r="J5" i="13"/>
  <c r="J6" i="13"/>
  <c r="J7" i="13"/>
  <c r="J8" i="13"/>
  <c r="J9" i="13"/>
  <c r="I3" i="13"/>
  <c r="I4" i="13"/>
  <c r="I5" i="13"/>
  <c r="I6" i="13"/>
  <c r="I7" i="13"/>
  <c r="I8" i="13"/>
  <c r="I9" i="13"/>
  <c r="H3" i="13"/>
  <c r="H4" i="13"/>
  <c r="H5" i="13"/>
  <c r="H6" i="13"/>
  <c r="H7" i="13"/>
  <c r="H8" i="13"/>
  <c r="H9" i="13"/>
  <c r="G3" i="13"/>
  <c r="G4" i="13"/>
  <c r="G5" i="13"/>
  <c r="G6" i="13"/>
  <c r="G7" i="13"/>
  <c r="G8" i="13"/>
  <c r="G9" i="13"/>
  <c r="F3" i="13"/>
  <c r="F4" i="13"/>
  <c r="F5" i="13"/>
  <c r="F6" i="13"/>
  <c r="F7" i="13"/>
  <c r="F8" i="13"/>
  <c r="F9" i="13"/>
  <c r="E3" i="13"/>
  <c r="E4" i="13"/>
  <c r="E5" i="13"/>
  <c r="E6" i="13"/>
  <c r="E7" i="13"/>
  <c r="E8" i="13"/>
  <c r="E9" i="13"/>
  <c r="D3" i="13"/>
  <c r="D4" i="13"/>
  <c r="D5" i="13"/>
  <c r="D6" i="13"/>
  <c r="D7" i="13"/>
  <c r="D8" i="13"/>
  <c r="D9" i="13"/>
  <c r="C3" i="13"/>
  <c r="C4" i="13"/>
  <c r="C5" i="13"/>
  <c r="C6" i="13"/>
  <c r="C7" i="13"/>
  <c r="C8" i="13"/>
  <c r="C9" i="13"/>
  <c r="B3" i="13"/>
  <c r="B4" i="13"/>
  <c r="B5" i="13"/>
  <c r="B6" i="13"/>
  <c r="B7" i="13"/>
  <c r="B8" i="13"/>
  <c r="B9" i="13"/>
  <c r="K73" i="2" l="1"/>
  <c r="N216" i="7" l="1"/>
  <c r="J216" i="7"/>
  <c r="M215" i="7"/>
  <c r="J215" i="7"/>
  <c r="N214" i="7"/>
  <c r="J214" i="7"/>
  <c r="J213" i="7"/>
  <c r="G213" i="7"/>
  <c r="N212" i="7"/>
  <c r="J212" i="7"/>
  <c r="M211" i="7"/>
  <c r="J211" i="7"/>
  <c r="N210" i="7"/>
  <c r="J210" i="7"/>
  <c r="M209" i="7"/>
  <c r="J209" i="7"/>
  <c r="N208" i="7"/>
  <c r="J208" i="7"/>
  <c r="M207" i="7"/>
  <c r="J207" i="7"/>
  <c r="J206" i="7"/>
  <c r="G206" i="7"/>
  <c r="J205" i="7"/>
  <c r="G205" i="7"/>
  <c r="N204" i="7"/>
  <c r="J204" i="7"/>
  <c r="J203" i="7"/>
  <c r="G203" i="7"/>
  <c r="N202" i="7"/>
  <c r="J202" i="7"/>
  <c r="M201" i="7"/>
  <c r="J201" i="7"/>
  <c r="N200" i="7"/>
  <c r="J200" i="7"/>
  <c r="M199" i="7"/>
  <c r="J199" i="7"/>
  <c r="J198" i="7"/>
  <c r="G198" i="7"/>
  <c r="J197" i="7"/>
  <c r="G197" i="7"/>
  <c r="N196" i="7"/>
  <c r="J196" i="7"/>
  <c r="M195" i="7"/>
  <c r="J195" i="7"/>
  <c r="N194" i="7"/>
  <c r="J194" i="7"/>
  <c r="M193" i="7"/>
  <c r="J193" i="7"/>
  <c r="N192" i="7"/>
  <c r="J192" i="7"/>
  <c r="J191" i="7"/>
  <c r="G191" i="7"/>
  <c r="N190" i="7"/>
  <c r="J190" i="7"/>
  <c r="J189" i="7"/>
  <c r="G189" i="7"/>
  <c r="J188" i="7"/>
  <c r="G188" i="7"/>
  <c r="G187" i="7"/>
  <c r="N186" i="7"/>
  <c r="J186" i="7"/>
  <c r="M185" i="7"/>
  <c r="J185" i="7"/>
  <c r="N184" i="7"/>
  <c r="J184" i="7"/>
  <c r="M183" i="7"/>
  <c r="J183" i="7"/>
  <c r="N182" i="7"/>
  <c r="J182" i="7"/>
  <c r="M181" i="7"/>
  <c r="J181" i="7"/>
  <c r="N180" i="7"/>
  <c r="J180" i="7"/>
  <c r="J179" i="7"/>
  <c r="G179" i="7"/>
  <c r="G178" i="7"/>
  <c r="M177" i="7"/>
  <c r="J177" i="7"/>
  <c r="N176" i="7"/>
  <c r="J176" i="7"/>
  <c r="M175" i="7"/>
  <c r="J175" i="7"/>
  <c r="N174" i="7"/>
  <c r="J174" i="7"/>
  <c r="J173" i="7"/>
  <c r="G173" i="7"/>
  <c r="J172" i="7"/>
  <c r="G172" i="7"/>
  <c r="M171" i="7"/>
  <c r="J171" i="7"/>
  <c r="J170" i="7"/>
  <c r="G170" i="7"/>
  <c r="M169" i="7"/>
  <c r="J169" i="7"/>
  <c r="J168" i="7"/>
  <c r="G168" i="7"/>
  <c r="J167" i="7"/>
  <c r="G167" i="7"/>
  <c r="J166" i="7"/>
  <c r="G166" i="7"/>
  <c r="M165" i="7"/>
  <c r="J165" i="7"/>
  <c r="N164" i="7"/>
  <c r="J164" i="7"/>
  <c r="M163" i="7"/>
  <c r="J163" i="7"/>
  <c r="N162" i="7"/>
  <c r="J162" i="7"/>
  <c r="M161" i="7"/>
  <c r="J161" i="7"/>
  <c r="J160" i="7"/>
  <c r="G160" i="7"/>
  <c r="J159" i="7"/>
  <c r="G159" i="7"/>
  <c r="J158" i="7"/>
  <c r="G158" i="7"/>
  <c r="J157" i="7"/>
  <c r="G157" i="7"/>
  <c r="G156" i="7"/>
  <c r="G155" i="7"/>
  <c r="N154" i="7"/>
  <c r="J154" i="7"/>
  <c r="J153" i="7"/>
  <c r="G153" i="7"/>
  <c r="J152" i="7"/>
  <c r="G152" i="7"/>
  <c r="M151" i="7"/>
  <c r="J151" i="7"/>
  <c r="J150" i="7"/>
  <c r="G150" i="7"/>
  <c r="M149" i="7"/>
  <c r="J149" i="7"/>
  <c r="J148" i="7"/>
  <c r="G148" i="7"/>
  <c r="J147" i="7"/>
  <c r="G147" i="7"/>
  <c r="G146" i="7"/>
  <c r="M145" i="7"/>
  <c r="J145" i="7"/>
  <c r="N144" i="7"/>
  <c r="J144" i="7"/>
  <c r="J143" i="7"/>
  <c r="G143" i="7"/>
  <c r="J142" i="7"/>
  <c r="G142" i="7"/>
  <c r="J141" i="7"/>
  <c r="G141" i="7"/>
  <c r="N140" i="7"/>
  <c r="J140" i="7"/>
  <c r="G139" i="7"/>
  <c r="N138" i="7"/>
  <c r="J138" i="7"/>
  <c r="J137" i="7"/>
  <c r="G137" i="7"/>
  <c r="J136" i="7"/>
  <c r="G136" i="7"/>
  <c r="M135" i="7"/>
  <c r="J135" i="7"/>
  <c r="J134" i="7"/>
  <c r="G134" i="7"/>
  <c r="J133" i="7"/>
  <c r="G133" i="7"/>
  <c r="N132" i="7"/>
  <c r="J132" i="7"/>
  <c r="J131" i="7"/>
  <c r="G131" i="7"/>
  <c r="J130" i="7"/>
  <c r="G130" i="7"/>
  <c r="M129" i="7"/>
  <c r="J129" i="7"/>
  <c r="J128" i="7"/>
  <c r="G128" i="7"/>
  <c r="J127" i="7"/>
  <c r="G127" i="7"/>
  <c r="J126" i="7"/>
  <c r="G126" i="7"/>
  <c r="M125" i="7"/>
  <c r="J125" i="7"/>
  <c r="J124" i="7"/>
  <c r="M123" i="7"/>
  <c r="J123" i="7"/>
  <c r="N122" i="7"/>
  <c r="J122" i="7"/>
  <c r="J121" i="7"/>
  <c r="G121" i="7"/>
  <c r="J120" i="7"/>
  <c r="J119" i="7"/>
  <c r="G119" i="7"/>
  <c r="J118" i="7"/>
  <c r="G118" i="7"/>
  <c r="J117" i="7"/>
  <c r="G117" i="7"/>
  <c r="J116" i="7"/>
  <c r="J115" i="7"/>
  <c r="G115" i="7"/>
  <c r="N114" i="7"/>
  <c r="J114" i="7"/>
  <c r="M113" i="7"/>
  <c r="J113" i="7"/>
  <c r="J112" i="7"/>
  <c r="M111" i="7"/>
  <c r="J111" i="7"/>
  <c r="N110" i="7"/>
  <c r="J110" i="7"/>
  <c r="J109" i="7"/>
  <c r="G109" i="7"/>
  <c r="J108" i="7"/>
  <c r="G108" i="7"/>
  <c r="M107" i="7"/>
  <c r="J107" i="7"/>
  <c r="J106" i="7"/>
  <c r="G106" i="7"/>
  <c r="J105" i="7"/>
  <c r="G105" i="7"/>
  <c r="J104" i="7"/>
  <c r="G104" i="7"/>
  <c r="M103" i="7"/>
  <c r="J103" i="7"/>
  <c r="N102" i="7"/>
  <c r="J102" i="7"/>
  <c r="J101" i="7"/>
  <c r="G101" i="7"/>
  <c r="J100" i="7"/>
  <c r="G100" i="7"/>
  <c r="J99" i="7"/>
  <c r="G99" i="7"/>
  <c r="J98" i="7"/>
  <c r="G98" i="7"/>
  <c r="J97" i="7"/>
  <c r="G97" i="7"/>
  <c r="J96" i="7"/>
  <c r="J95" i="7"/>
  <c r="G95" i="7"/>
  <c r="N94" i="7"/>
  <c r="J94" i="7"/>
  <c r="J93" i="7"/>
  <c r="G93" i="7"/>
  <c r="J92" i="7"/>
  <c r="G92" i="7"/>
  <c r="J91" i="7"/>
  <c r="G91" i="7"/>
  <c r="J90" i="7"/>
  <c r="G90" i="7"/>
  <c r="J89" i="7"/>
  <c r="G89" i="7"/>
  <c r="G88" i="7"/>
  <c r="J87" i="7"/>
  <c r="G87" i="7"/>
  <c r="J86" i="7"/>
  <c r="G86" i="7"/>
  <c r="M85" i="7"/>
  <c r="J85" i="7"/>
  <c r="J84" i="7"/>
  <c r="M83" i="7"/>
  <c r="J83" i="7"/>
  <c r="N82" i="7"/>
  <c r="J82" i="7"/>
  <c r="J81" i="7"/>
  <c r="G81" i="7"/>
  <c r="J80" i="7"/>
  <c r="G80" i="7"/>
  <c r="M79" i="7"/>
  <c r="J79" i="7"/>
  <c r="N78" i="7"/>
  <c r="J78" i="7"/>
  <c r="M77" i="7"/>
  <c r="J77" i="7"/>
  <c r="G76" i="7"/>
  <c r="M75" i="7"/>
  <c r="J75" i="7"/>
  <c r="G74" i="7"/>
  <c r="J73" i="7"/>
  <c r="G73" i="7"/>
  <c r="J72" i="7"/>
  <c r="M71" i="7"/>
  <c r="J71" i="7"/>
  <c r="N70" i="7"/>
  <c r="J70" i="7"/>
  <c r="J69" i="7"/>
  <c r="G69" i="7"/>
  <c r="G68" i="7"/>
  <c r="M67" i="7"/>
  <c r="J67" i="7"/>
  <c r="N66" i="7"/>
  <c r="J66" i="7"/>
  <c r="M65" i="7"/>
  <c r="J65" i="7"/>
  <c r="G64" i="7"/>
  <c r="M63" i="7"/>
  <c r="J63" i="7"/>
  <c r="N62" i="7"/>
  <c r="J62" i="7"/>
  <c r="J61" i="7"/>
  <c r="G61" i="7"/>
  <c r="J60" i="7"/>
  <c r="G60" i="7"/>
  <c r="M59" i="7"/>
  <c r="J59" i="7"/>
  <c r="N58" i="7"/>
  <c r="J58" i="7"/>
  <c r="J57" i="7"/>
  <c r="G57" i="7"/>
  <c r="J56" i="7"/>
  <c r="J55" i="7"/>
  <c r="G55" i="7"/>
  <c r="G54" i="7"/>
  <c r="J53" i="7"/>
  <c r="G53" i="7"/>
  <c r="J52" i="7"/>
  <c r="M51" i="7"/>
  <c r="J51" i="7"/>
  <c r="J50" i="7"/>
  <c r="G50" i="7"/>
  <c r="M49" i="7"/>
  <c r="J49" i="7"/>
  <c r="J48" i="7"/>
  <c r="G48" i="7"/>
  <c r="M47" i="7"/>
  <c r="J47" i="7"/>
  <c r="N46" i="7"/>
  <c r="J46" i="7"/>
  <c r="M45" i="7"/>
  <c r="J45" i="7"/>
  <c r="J44" i="7"/>
  <c r="G44" i="7"/>
  <c r="J43" i="7"/>
  <c r="G43" i="7"/>
  <c r="J42" i="7"/>
  <c r="G42" i="7"/>
  <c r="M41" i="7"/>
  <c r="J41" i="7"/>
  <c r="J40" i="7"/>
  <c r="J39" i="7"/>
  <c r="G39" i="7"/>
  <c r="N38" i="7"/>
  <c r="J38" i="7"/>
  <c r="M37" i="7"/>
  <c r="J37" i="7"/>
  <c r="J36" i="7"/>
  <c r="G36" i="7"/>
  <c r="M35" i="7"/>
  <c r="J35" i="7"/>
  <c r="N34" i="7"/>
  <c r="J34" i="7"/>
  <c r="M33" i="7"/>
  <c r="J33" i="7"/>
  <c r="J32" i="7"/>
  <c r="G32" i="7"/>
  <c r="J31" i="7"/>
  <c r="G31" i="7"/>
  <c r="J30" i="7"/>
  <c r="G30" i="7"/>
  <c r="J29" i="7"/>
  <c r="G29" i="7"/>
  <c r="J28" i="7"/>
  <c r="J27" i="7"/>
  <c r="G27" i="7"/>
  <c r="J26" i="7"/>
  <c r="G26" i="7"/>
  <c r="J25" i="7"/>
  <c r="G25" i="7"/>
  <c r="J24" i="7"/>
  <c r="M23" i="7"/>
  <c r="J23" i="7"/>
  <c r="N22" i="7"/>
  <c r="J22" i="7"/>
  <c r="G21" i="7"/>
  <c r="J20" i="7"/>
  <c r="G20" i="7"/>
  <c r="M19" i="7"/>
  <c r="J19" i="7"/>
  <c r="J18" i="7"/>
  <c r="J17" i="7"/>
  <c r="G17" i="7"/>
  <c r="J16" i="7"/>
  <c r="J15" i="7"/>
  <c r="G15" i="7"/>
  <c r="J14" i="7"/>
  <c r="G14" i="7"/>
  <c r="G13" i="7"/>
  <c r="J12" i="7"/>
  <c r="J11" i="7"/>
  <c r="G11" i="7"/>
  <c r="J10" i="7"/>
  <c r="M9" i="7"/>
  <c r="J9" i="7"/>
  <c r="J8" i="7"/>
  <c r="M7" i="7"/>
  <c r="J7" i="7"/>
  <c r="J6" i="7"/>
  <c r="J5" i="7"/>
  <c r="G5" i="7"/>
  <c r="J4" i="7"/>
  <c r="J3" i="7"/>
  <c r="G3" i="7"/>
  <c r="K106" i="7" l="1"/>
  <c r="O106" i="7" s="1"/>
  <c r="K119" i="7"/>
  <c r="O119" i="7" s="1"/>
  <c r="K150" i="7"/>
  <c r="O150" i="7" s="1"/>
  <c r="K167" i="7"/>
  <c r="M167" i="7" s="1"/>
  <c r="K173" i="7"/>
  <c r="K157" i="7"/>
  <c r="O157" i="7" s="1"/>
  <c r="K5" i="7"/>
  <c r="O5" i="7" s="1"/>
  <c r="K15" i="7"/>
  <c r="N15" i="7" s="1"/>
  <c r="K20" i="7"/>
  <c r="O20" i="7" s="1"/>
  <c r="K25" i="7"/>
  <c r="M25" i="7" s="1"/>
  <c r="K39" i="7"/>
  <c r="O39" i="7" s="1"/>
  <c r="K55" i="7"/>
  <c r="N55" i="7" s="1"/>
  <c r="K80" i="7"/>
  <c r="O80" i="7" s="1"/>
  <c r="K92" i="7"/>
  <c r="O92" i="7" s="1"/>
  <c r="K98" i="7"/>
  <c r="O98" i="7" s="1"/>
  <c r="K128" i="7"/>
  <c r="N128" i="7" s="1"/>
  <c r="K131" i="7"/>
  <c r="O131" i="7" s="1"/>
  <c r="K179" i="7"/>
  <c r="N179" i="7" s="1"/>
  <c r="K188" i="7"/>
  <c r="N188" i="7" s="1"/>
  <c r="K191" i="7"/>
  <c r="O191" i="7" s="1"/>
  <c r="K205" i="7"/>
  <c r="O205" i="7" s="1"/>
  <c r="K31" i="7"/>
  <c r="O31" i="7" s="1"/>
  <c r="K87" i="7"/>
  <c r="N87" i="7" s="1"/>
  <c r="K91" i="7"/>
  <c r="M91" i="7" s="1"/>
  <c r="K26" i="7"/>
  <c r="N26" i="7" s="1"/>
  <c r="K42" i="7"/>
  <c r="N42" i="7" s="1"/>
  <c r="K50" i="7"/>
  <c r="O50" i="7" s="1"/>
  <c r="K93" i="7"/>
  <c r="M93" i="7" s="1"/>
  <c r="K108" i="7"/>
  <c r="O108" i="7" s="1"/>
  <c r="K115" i="7"/>
  <c r="N115" i="7" s="1"/>
  <c r="O146" i="7"/>
  <c r="K206" i="7"/>
  <c r="N206" i="7" s="1"/>
  <c r="N185" i="7"/>
  <c r="N181" i="7"/>
  <c r="O211" i="7"/>
  <c r="N91" i="7"/>
  <c r="O179" i="7"/>
  <c r="O188" i="7"/>
  <c r="N193" i="7"/>
  <c r="O207" i="7"/>
  <c r="K44" i="7"/>
  <c r="N44" i="7" s="1"/>
  <c r="K48" i="7"/>
  <c r="N48" i="7" s="1"/>
  <c r="K69" i="7"/>
  <c r="O69" i="7" s="1"/>
  <c r="K86" i="7"/>
  <c r="N86" i="7" s="1"/>
  <c r="K90" i="7"/>
  <c r="N90" i="7" s="1"/>
  <c r="K97" i="7"/>
  <c r="M97" i="7" s="1"/>
  <c r="K101" i="7"/>
  <c r="M101" i="7" s="1"/>
  <c r="K127" i="7"/>
  <c r="M127" i="7" s="1"/>
  <c r="K136" i="7"/>
  <c r="O136" i="7" s="1"/>
  <c r="O139" i="7"/>
  <c r="O187" i="7"/>
  <c r="K197" i="7"/>
  <c r="N197" i="7" s="1"/>
  <c r="N209" i="7"/>
  <c r="O149" i="7"/>
  <c r="O173" i="7"/>
  <c r="N201" i="7"/>
  <c r="N195" i="7"/>
  <c r="N183" i="7"/>
  <c r="N177" i="7"/>
  <c r="N171" i="7"/>
  <c r="N163" i="7"/>
  <c r="N151" i="7"/>
  <c r="O199" i="7"/>
  <c r="O183" i="7"/>
  <c r="O171" i="7"/>
  <c r="O161" i="7"/>
  <c r="N211" i="7"/>
  <c r="N207" i="7"/>
  <c r="N169" i="7"/>
  <c r="N149" i="7"/>
  <c r="O209" i="7"/>
  <c r="O195" i="7"/>
  <c r="O181" i="7"/>
  <c r="O169" i="7"/>
  <c r="O151" i="7"/>
  <c r="N215" i="7"/>
  <c r="N199" i="7"/>
  <c r="N175" i="7"/>
  <c r="N165" i="7"/>
  <c r="N161" i="7"/>
  <c r="N145" i="7"/>
  <c r="O193" i="7"/>
  <c r="O177" i="7"/>
  <c r="O165" i="7"/>
  <c r="N125" i="7"/>
  <c r="O215" i="7"/>
  <c r="O201" i="7"/>
  <c r="O185" i="7"/>
  <c r="O175" i="7"/>
  <c r="O163" i="7"/>
  <c r="O145" i="7"/>
  <c r="N191" i="7"/>
  <c r="N146" i="7"/>
  <c r="N178" i="7"/>
  <c r="O206" i="7"/>
  <c r="N167" i="7"/>
  <c r="N156" i="7"/>
  <c r="K160" i="7"/>
  <c r="O160" i="7" s="1"/>
  <c r="N173" i="7"/>
  <c r="N150" i="7"/>
  <c r="M131" i="7"/>
  <c r="N111" i="7"/>
  <c r="N106" i="7"/>
  <c r="N85" i="7"/>
  <c r="N79" i="7"/>
  <c r="N63" i="7"/>
  <c r="N47" i="7"/>
  <c r="N37" i="7"/>
  <c r="O123" i="7"/>
  <c r="O107" i="7"/>
  <c r="O91" i="7"/>
  <c r="O83" i="7"/>
  <c r="O75" i="7"/>
  <c r="O67" i="7"/>
  <c r="O59" i="7"/>
  <c r="O51" i="7"/>
  <c r="O35" i="7"/>
  <c r="O19" i="7"/>
  <c r="N135" i="7"/>
  <c r="N83" i="7"/>
  <c r="N67" i="7"/>
  <c r="N51" i="7"/>
  <c r="N41" i="7"/>
  <c r="N35" i="7"/>
  <c r="N25" i="7"/>
  <c r="N19" i="7"/>
  <c r="O129" i="7"/>
  <c r="O113" i="7"/>
  <c r="O97" i="7"/>
  <c r="O65" i="7"/>
  <c r="O49" i="7"/>
  <c r="O41" i="7"/>
  <c r="O33" i="7"/>
  <c r="O9" i="7"/>
  <c r="N103" i="7"/>
  <c r="N77" i="7"/>
  <c r="N71" i="7"/>
  <c r="N45" i="7"/>
  <c r="N23" i="7"/>
  <c r="N9" i="7"/>
  <c r="O135" i="7"/>
  <c r="O111" i="7"/>
  <c r="O103" i="7"/>
  <c r="O79" i="7"/>
  <c r="O71" i="7"/>
  <c r="O63" i="7"/>
  <c r="O47" i="7"/>
  <c r="O23" i="7"/>
  <c r="O15" i="7"/>
  <c r="O7" i="7"/>
  <c r="N129" i="7"/>
  <c r="N123" i="7"/>
  <c r="N113" i="7"/>
  <c r="N107" i="7"/>
  <c r="N75" i="7"/>
  <c r="N65" i="7"/>
  <c r="N59" i="7"/>
  <c r="N49" i="7"/>
  <c r="N33" i="7"/>
  <c r="N7" i="7"/>
  <c r="O125" i="7"/>
  <c r="O93" i="7"/>
  <c r="O85" i="7"/>
  <c r="O77" i="7"/>
  <c r="O45" i="7"/>
  <c r="O37" i="7"/>
  <c r="M4" i="7"/>
  <c r="O4" i="7"/>
  <c r="N4" i="7"/>
  <c r="M6" i="7"/>
  <c r="N6" i="7"/>
  <c r="O6" i="7"/>
  <c r="M8" i="7"/>
  <c r="O8" i="7"/>
  <c r="N8" i="7"/>
  <c r="M10" i="7"/>
  <c r="N10" i="7"/>
  <c r="O10" i="7"/>
  <c r="M12" i="7"/>
  <c r="O12" i="7"/>
  <c r="N12" i="7"/>
  <c r="M16" i="7"/>
  <c r="O16" i="7"/>
  <c r="N16" i="7"/>
  <c r="M18" i="7"/>
  <c r="N18" i="7"/>
  <c r="O18" i="7"/>
  <c r="N20" i="7"/>
  <c r="M22" i="7"/>
  <c r="O22" i="7"/>
  <c r="M24" i="7"/>
  <c r="O24" i="7"/>
  <c r="N24" i="7"/>
  <c r="M28" i="7"/>
  <c r="O28" i="7"/>
  <c r="N28" i="7"/>
  <c r="M34" i="7"/>
  <c r="O34" i="7"/>
  <c r="M38" i="7"/>
  <c r="O38" i="7"/>
  <c r="M40" i="7"/>
  <c r="O40" i="7"/>
  <c r="N40" i="7"/>
  <c r="O44" i="7"/>
  <c r="M46" i="7"/>
  <c r="O46" i="7"/>
  <c r="M52" i="7"/>
  <c r="O52" i="7"/>
  <c r="N52" i="7"/>
  <c r="M56" i="7"/>
  <c r="O56" i="7"/>
  <c r="N56" i="7"/>
  <c r="M58" i="7"/>
  <c r="O58" i="7"/>
  <c r="M62" i="7"/>
  <c r="O62" i="7"/>
  <c r="M66" i="7"/>
  <c r="O66" i="7"/>
  <c r="M70" i="7"/>
  <c r="O70" i="7"/>
  <c r="M72" i="7"/>
  <c r="O72" i="7"/>
  <c r="N72" i="7"/>
  <c r="M78" i="7"/>
  <c r="O78" i="7"/>
  <c r="M82" i="7"/>
  <c r="O82" i="7"/>
  <c r="M84" i="7"/>
  <c r="O84" i="7"/>
  <c r="N84" i="7"/>
  <c r="N92" i="7"/>
  <c r="M94" i="7"/>
  <c r="O94" i="7"/>
  <c r="M96" i="7"/>
  <c r="O96" i="7"/>
  <c r="N96" i="7"/>
  <c r="M102" i="7"/>
  <c r="O102" i="7"/>
  <c r="N108" i="7"/>
  <c r="M110" i="7"/>
  <c r="O110" i="7"/>
  <c r="M112" i="7"/>
  <c r="O112" i="7"/>
  <c r="N112" i="7"/>
  <c r="M114" i="7"/>
  <c r="O114" i="7"/>
  <c r="M116" i="7"/>
  <c r="O116" i="7"/>
  <c r="N116" i="7"/>
  <c r="M120" i="7"/>
  <c r="O120" i="7"/>
  <c r="N120" i="7"/>
  <c r="M122" i="7"/>
  <c r="O122" i="7"/>
  <c r="M124" i="7"/>
  <c r="O124" i="7"/>
  <c r="N124" i="7"/>
  <c r="O128" i="7"/>
  <c r="M132" i="7"/>
  <c r="O132" i="7"/>
  <c r="M138" i="7"/>
  <c r="O138" i="7"/>
  <c r="M140" i="7"/>
  <c r="O140" i="7"/>
  <c r="M144" i="7"/>
  <c r="O144" i="7"/>
  <c r="M154" i="7"/>
  <c r="O154" i="7"/>
  <c r="M162" i="7"/>
  <c r="O162" i="7"/>
  <c r="M164" i="7"/>
  <c r="O164" i="7"/>
  <c r="M174" i="7"/>
  <c r="O174" i="7"/>
  <c r="M176" i="7"/>
  <c r="O176" i="7"/>
  <c r="M180" i="7"/>
  <c r="O180" i="7"/>
  <c r="M182" i="7"/>
  <c r="O182" i="7"/>
  <c r="M184" i="7"/>
  <c r="O184" i="7"/>
  <c r="M186" i="7"/>
  <c r="O186" i="7"/>
  <c r="M190" i="7"/>
  <c r="O190" i="7"/>
  <c r="M192" i="7"/>
  <c r="O192" i="7"/>
  <c r="M194" i="7"/>
  <c r="O194" i="7"/>
  <c r="M196" i="7"/>
  <c r="O196" i="7"/>
  <c r="M200" i="7"/>
  <c r="O200" i="7"/>
  <c r="M202" i="7"/>
  <c r="O202" i="7"/>
  <c r="M204" i="7"/>
  <c r="O204" i="7"/>
  <c r="M208" i="7"/>
  <c r="O208" i="7"/>
  <c r="M210" i="7"/>
  <c r="O210" i="7"/>
  <c r="M212" i="7"/>
  <c r="O212" i="7"/>
  <c r="M214" i="7"/>
  <c r="O214" i="7"/>
  <c r="M216" i="7"/>
  <c r="O216" i="7"/>
  <c r="K158" i="7"/>
  <c r="N158" i="7" s="1"/>
  <c r="M13" i="7"/>
  <c r="K17" i="7"/>
  <c r="M17" i="7" s="1"/>
  <c r="K30" i="7"/>
  <c r="K43" i="7"/>
  <c r="M43" i="7" s="1"/>
  <c r="K60" i="7"/>
  <c r="N74" i="7"/>
  <c r="K81" i="7"/>
  <c r="N81" i="7" s="1"/>
  <c r="K95" i="7"/>
  <c r="M95" i="7" s="1"/>
  <c r="K109" i="7"/>
  <c r="O109" i="7" s="1"/>
  <c r="K117" i="7"/>
  <c r="K121" i="7"/>
  <c r="K133" i="7"/>
  <c r="M133" i="7" s="1"/>
  <c r="K137" i="7"/>
  <c r="M137" i="7" s="1"/>
  <c r="K148" i="7"/>
  <c r="N148" i="7" s="1"/>
  <c r="K152" i="7"/>
  <c r="M152" i="7" s="1"/>
  <c r="K159" i="7"/>
  <c r="K213" i="7"/>
  <c r="M213" i="7" s="1"/>
  <c r="M54" i="7"/>
  <c r="K73" i="7"/>
  <c r="N73" i="7" s="1"/>
  <c r="K3" i="7"/>
  <c r="K14" i="7"/>
  <c r="M42" i="7"/>
  <c r="K53" i="7"/>
  <c r="K57" i="7"/>
  <c r="K61" i="7"/>
  <c r="M76" i="7"/>
  <c r="K89" i="7"/>
  <c r="K100" i="7"/>
  <c r="K104" i="7"/>
  <c r="K118" i="7"/>
  <c r="M118" i="7" s="1"/>
  <c r="K130" i="7"/>
  <c r="M130" i="7" s="1"/>
  <c r="K134" i="7"/>
  <c r="N134" i="7" s="1"/>
  <c r="K141" i="7"/>
  <c r="M141" i="7" s="1"/>
  <c r="K189" i="7"/>
  <c r="M189" i="7" s="1"/>
  <c r="K203" i="7"/>
  <c r="M157" i="7"/>
  <c r="M55" i="7"/>
  <c r="M146" i="7"/>
  <c r="M173" i="7"/>
  <c r="M20" i="7"/>
  <c r="M30" i="7"/>
  <c r="M26" i="7"/>
  <c r="M48" i="7"/>
  <c r="K105" i="7"/>
  <c r="M44" i="7"/>
  <c r="M98" i="7"/>
  <c r="M139" i="7"/>
  <c r="M15" i="7"/>
  <c r="M106" i="7"/>
  <c r="M178" i="7"/>
  <c r="K11" i="7"/>
  <c r="M11" i="7" s="1"/>
  <c r="K27" i="7"/>
  <c r="K29" i="7"/>
  <c r="K32" i="7"/>
  <c r="M32" i="7" s="1"/>
  <c r="K36" i="7"/>
  <c r="K99" i="7"/>
  <c r="M115" i="7"/>
  <c r="K126" i="7"/>
  <c r="N126" i="7" s="1"/>
  <c r="K142" i="7"/>
  <c r="N142" i="7" s="1"/>
  <c r="K147" i="7"/>
  <c r="K166" i="7"/>
  <c r="N166" i="7" s="1"/>
  <c r="K143" i="7"/>
  <c r="M143" i="7" s="1"/>
  <c r="K153" i="7"/>
  <c r="K168" i="7"/>
  <c r="N168" i="7" s="1"/>
  <c r="K170" i="7"/>
  <c r="N170" i="7" s="1"/>
  <c r="K172" i="7"/>
  <c r="N172" i="7" s="1"/>
  <c r="K198" i="7"/>
  <c r="N198" i="7" s="1"/>
  <c r="M136" i="7" l="1"/>
  <c r="M150" i="7"/>
  <c r="M90" i="7"/>
  <c r="O42" i="7"/>
  <c r="O25" i="7"/>
  <c r="N98" i="7"/>
  <c r="N5" i="7"/>
  <c r="M179" i="7"/>
  <c r="M188" i="7"/>
  <c r="M39" i="7"/>
  <c r="M87" i="7"/>
  <c r="M5" i="7"/>
  <c r="O101" i="7"/>
  <c r="N39" i="7"/>
  <c r="N93" i="7"/>
  <c r="O167" i="7"/>
  <c r="M108" i="7"/>
  <c r="M86" i="7"/>
  <c r="N80" i="7"/>
  <c r="O48" i="7"/>
  <c r="O26" i="7"/>
  <c r="N119" i="7"/>
  <c r="N131" i="7"/>
  <c r="M205" i="7"/>
  <c r="N139" i="7"/>
  <c r="M80" i="7"/>
  <c r="M119" i="7"/>
  <c r="N205" i="7"/>
  <c r="O115" i="7"/>
  <c r="N31" i="7"/>
  <c r="N157" i="7"/>
  <c r="M92" i="7"/>
  <c r="M206" i="7"/>
  <c r="M191" i="7"/>
  <c r="M128" i="7"/>
  <c r="O127" i="7"/>
  <c r="O55" i="7"/>
  <c r="M109" i="7"/>
  <c r="M31" i="7"/>
  <c r="M81" i="7"/>
  <c r="N50" i="7"/>
  <c r="N69" i="7"/>
  <c r="O87" i="7"/>
  <c r="M74" i="7"/>
  <c r="M158" i="7"/>
  <c r="M50" i="7"/>
  <c r="O90" i="7"/>
  <c r="N97" i="7"/>
  <c r="M156" i="7"/>
  <c r="O156" i="7"/>
  <c r="O86" i="7"/>
  <c r="M187" i="7"/>
  <c r="M69" i="7"/>
  <c r="N127" i="7"/>
  <c r="N136" i="7"/>
  <c r="N187" i="7"/>
  <c r="M197" i="7"/>
  <c r="N101" i="7"/>
  <c r="O197" i="7"/>
  <c r="M159" i="7"/>
  <c r="O159" i="7"/>
  <c r="N159" i="7"/>
  <c r="O73" i="7"/>
  <c r="O74" i="7"/>
  <c r="M73" i="7"/>
  <c r="N54" i="7"/>
  <c r="O81" i="7"/>
  <c r="O11" i="7"/>
  <c r="N11" i="7"/>
  <c r="N76" i="7"/>
  <c r="N32" i="7"/>
  <c r="N109" i="7"/>
  <c r="O54" i="7"/>
  <c r="O178" i="7"/>
  <c r="O158" i="7"/>
  <c r="O76" i="7"/>
  <c r="O32" i="7"/>
  <c r="N143" i="7"/>
  <c r="M160" i="7"/>
  <c r="N160" i="7"/>
  <c r="O143" i="7"/>
  <c r="N203" i="7"/>
  <c r="O203" i="7"/>
  <c r="O130" i="7"/>
  <c r="N130" i="7"/>
  <c r="O89" i="7"/>
  <c r="N89" i="7"/>
  <c r="O61" i="7"/>
  <c r="N61" i="7"/>
  <c r="M21" i="7"/>
  <c r="O21" i="7"/>
  <c r="N21" i="7"/>
  <c r="M121" i="7"/>
  <c r="O121" i="7"/>
  <c r="N121" i="7"/>
  <c r="M29" i="7"/>
  <c r="O29" i="7"/>
  <c r="N29" i="7"/>
  <c r="O189" i="7"/>
  <c r="N189" i="7"/>
  <c r="O118" i="7"/>
  <c r="N118" i="7"/>
  <c r="O57" i="7"/>
  <c r="N57" i="7"/>
  <c r="O213" i="7"/>
  <c r="N213" i="7"/>
  <c r="N137" i="7"/>
  <c r="O137" i="7"/>
  <c r="M117" i="7"/>
  <c r="O117" i="7"/>
  <c r="N117" i="7"/>
  <c r="N43" i="7"/>
  <c r="O43" i="7"/>
  <c r="N17" i="7"/>
  <c r="O17" i="7"/>
  <c r="M155" i="7"/>
  <c r="N155" i="7"/>
  <c r="O155" i="7"/>
  <c r="M105" i="7"/>
  <c r="O105" i="7"/>
  <c r="N105" i="7"/>
  <c r="M153" i="7"/>
  <c r="N153" i="7"/>
  <c r="O153" i="7"/>
  <c r="M99" i="7"/>
  <c r="N99" i="7"/>
  <c r="O99" i="7"/>
  <c r="M27" i="7"/>
  <c r="N27" i="7"/>
  <c r="O27" i="7"/>
  <c r="M61" i="7"/>
  <c r="M203" i="7"/>
  <c r="M57" i="7"/>
  <c r="O141" i="7"/>
  <c r="N141" i="7"/>
  <c r="M53" i="7"/>
  <c r="O53" i="7"/>
  <c r="N53" i="7"/>
  <c r="M3" i="7"/>
  <c r="N3" i="7"/>
  <c r="O3" i="7"/>
  <c r="O133" i="7"/>
  <c r="N133" i="7"/>
  <c r="O13" i="7"/>
  <c r="N13" i="7"/>
  <c r="M147" i="7"/>
  <c r="N147" i="7"/>
  <c r="O147" i="7"/>
  <c r="M89" i="7"/>
  <c r="O152" i="7"/>
  <c r="N152" i="7"/>
  <c r="O95" i="7"/>
  <c r="N95" i="7"/>
  <c r="O30" i="7"/>
  <c r="N30" i="7"/>
  <c r="M198" i="7"/>
  <c r="O198" i="7"/>
  <c r="M172" i="7"/>
  <c r="O172" i="7"/>
  <c r="M170" i="7"/>
  <c r="O170" i="7"/>
  <c r="M168" i="7"/>
  <c r="O168" i="7"/>
  <c r="M166" i="7"/>
  <c r="O166" i="7"/>
  <c r="M142" i="7"/>
  <c r="O142" i="7"/>
  <c r="M126" i="7"/>
  <c r="O126" i="7"/>
  <c r="M36" i="7"/>
  <c r="O36" i="7"/>
  <c r="N36" i="7"/>
  <c r="M134" i="7"/>
  <c r="O134" i="7"/>
  <c r="M104" i="7"/>
  <c r="O104" i="7"/>
  <c r="N104" i="7"/>
  <c r="M100" i="7"/>
  <c r="O100" i="7"/>
  <c r="N100" i="7"/>
  <c r="M68" i="7"/>
  <c r="O68" i="7"/>
  <c r="N68" i="7"/>
  <c r="M64" i="7"/>
  <c r="O64" i="7"/>
  <c r="N64" i="7"/>
  <c r="M14" i="7"/>
  <c r="N14" i="7"/>
  <c r="O14" i="7"/>
  <c r="M148" i="7"/>
  <c r="O148" i="7"/>
  <c r="M88" i="7"/>
  <c r="O88" i="7"/>
  <c r="N88" i="7"/>
  <c r="M60" i="7"/>
  <c r="O60" i="7"/>
  <c r="N60" i="7"/>
  <c r="K216" i="6"/>
  <c r="J216" i="6"/>
  <c r="K215" i="6"/>
  <c r="J215" i="6"/>
  <c r="G215" i="6"/>
  <c r="K214" i="6"/>
  <c r="J214" i="6"/>
  <c r="G214" i="6"/>
  <c r="K213" i="6"/>
  <c r="J213" i="6"/>
  <c r="G213" i="6"/>
  <c r="K212" i="6"/>
  <c r="J212" i="6"/>
  <c r="G212" i="6"/>
  <c r="K211" i="6"/>
  <c r="J211" i="6"/>
  <c r="G211" i="6"/>
  <c r="K210" i="6"/>
  <c r="J210" i="6"/>
  <c r="G210" i="6"/>
  <c r="K209" i="6"/>
  <c r="J209" i="6"/>
  <c r="G209" i="6"/>
  <c r="K208" i="6"/>
  <c r="J208" i="6"/>
  <c r="G208" i="6"/>
  <c r="K207" i="6"/>
  <c r="J207" i="6"/>
  <c r="G207" i="6"/>
  <c r="K206" i="6"/>
  <c r="J206" i="6"/>
  <c r="G206" i="6"/>
  <c r="K205" i="6"/>
  <c r="J205" i="6"/>
  <c r="G205" i="6"/>
  <c r="K204" i="6"/>
  <c r="J204" i="6"/>
  <c r="G204" i="6"/>
  <c r="K203" i="6"/>
  <c r="J203" i="6"/>
  <c r="G203" i="6"/>
  <c r="K202" i="6"/>
  <c r="J202" i="6"/>
  <c r="K201" i="6"/>
  <c r="J201" i="6"/>
  <c r="K200" i="6"/>
  <c r="J200" i="6"/>
  <c r="G200" i="6"/>
  <c r="H200" i="6" s="1"/>
  <c r="K199" i="6"/>
  <c r="J199" i="6"/>
  <c r="G199" i="6"/>
  <c r="K198" i="6"/>
  <c r="J198" i="6"/>
  <c r="G198" i="6"/>
  <c r="K197" i="6"/>
  <c r="J197" i="6"/>
  <c r="K196" i="6"/>
  <c r="J196" i="6"/>
  <c r="G196" i="6"/>
  <c r="K195" i="6"/>
  <c r="J195" i="6"/>
  <c r="K194" i="6"/>
  <c r="J194" i="6"/>
  <c r="G194" i="6"/>
  <c r="K193" i="6"/>
  <c r="J193" i="6"/>
  <c r="G193" i="6"/>
  <c r="K192" i="6"/>
  <c r="J192" i="6"/>
  <c r="K191" i="6"/>
  <c r="J191" i="6"/>
  <c r="H191" i="6"/>
  <c r="K190" i="6"/>
  <c r="J190" i="6"/>
  <c r="H190" i="6"/>
  <c r="K189" i="6"/>
  <c r="J189" i="6"/>
  <c r="H189" i="6"/>
  <c r="L189" i="6" s="1"/>
  <c r="K188" i="6"/>
  <c r="J188" i="6"/>
  <c r="G188" i="6"/>
  <c r="K187" i="6"/>
  <c r="J187" i="6"/>
  <c r="G187" i="6"/>
  <c r="K186" i="6"/>
  <c r="J186" i="6"/>
  <c r="H186" i="6"/>
  <c r="K185" i="6"/>
  <c r="J185" i="6"/>
  <c r="K184" i="6"/>
  <c r="J184" i="6"/>
  <c r="H184" i="6"/>
  <c r="K183" i="6"/>
  <c r="J183" i="6"/>
  <c r="H183" i="6"/>
  <c r="L183" i="6" s="1"/>
  <c r="K182" i="6"/>
  <c r="J182" i="6"/>
  <c r="G182" i="6"/>
  <c r="K181" i="6"/>
  <c r="J181" i="6"/>
  <c r="G181" i="6"/>
  <c r="K180" i="6"/>
  <c r="J180" i="6"/>
  <c r="K179" i="6"/>
  <c r="J179" i="6"/>
  <c r="K178" i="6"/>
  <c r="J178" i="6"/>
  <c r="H178" i="6"/>
  <c r="K177" i="6"/>
  <c r="J177" i="6"/>
  <c r="G177" i="6"/>
  <c r="H177" i="6" s="1"/>
  <c r="K176" i="6"/>
  <c r="J176" i="6"/>
  <c r="G176" i="6"/>
  <c r="K175" i="6"/>
  <c r="J175" i="6"/>
  <c r="G175" i="6"/>
  <c r="K174" i="6"/>
  <c r="J174" i="6"/>
  <c r="G174" i="6"/>
  <c r="K173" i="6"/>
  <c r="J173" i="6"/>
  <c r="H173" i="6"/>
  <c r="K172" i="6"/>
  <c r="J172" i="6"/>
  <c r="K171" i="6"/>
  <c r="J171" i="6"/>
  <c r="G171" i="6"/>
  <c r="K170" i="6"/>
  <c r="J170" i="6"/>
  <c r="G170" i="6"/>
  <c r="K169" i="6"/>
  <c r="J169" i="6"/>
  <c r="G169" i="6"/>
  <c r="K168" i="6"/>
  <c r="J168" i="6"/>
  <c r="H168" i="6"/>
  <c r="K167" i="6"/>
  <c r="J167" i="6"/>
  <c r="G167" i="6"/>
  <c r="H167" i="6" s="1"/>
  <c r="K166" i="6"/>
  <c r="J166" i="6"/>
  <c r="K165" i="6"/>
  <c r="J165" i="6"/>
  <c r="H165" i="6"/>
  <c r="L165" i="6" s="1"/>
  <c r="K164" i="6"/>
  <c r="J164" i="6"/>
  <c r="H164" i="6"/>
  <c r="K163" i="6"/>
  <c r="J163" i="6"/>
  <c r="G163" i="6"/>
  <c r="K162" i="6"/>
  <c r="J162" i="6"/>
  <c r="G162" i="6"/>
  <c r="K161" i="6"/>
  <c r="J161" i="6"/>
  <c r="K160" i="6"/>
  <c r="J160" i="6"/>
  <c r="G160" i="6"/>
  <c r="H160" i="6" s="1"/>
  <c r="K159" i="6"/>
  <c r="J159" i="6"/>
  <c r="H159" i="6"/>
  <c r="K158" i="6"/>
  <c r="J158" i="6"/>
  <c r="G158" i="6"/>
  <c r="K157" i="6"/>
  <c r="J157" i="6"/>
  <c r="G157" i="6"/>
  <c r="K156" i="6"/>
  <c r="J156" i="6"/>
  <c r="G156" i="6"/>
  <c r="K155" i="6"/>
  <c r="J155" i="6"/>
  <c r="H155" i="6"/>
  <c r="K154" i="6"/>
  <c r="J154" i="6"/>
  <c r="G154" i="6"/>
  <c r="H154" i="6" s="1"/>
  <c r="K153" i="6"/>
  <c r="J153" i="6"/>
  <c r="H153" i="6"/>
  <c r="K152" i="6"/>
  <c r="J152" i="6"/>
  <c r="G152" i="6"/>
  <c r="K151" i="6"/>
  <c r="J151" i="6"/>
  <c r="G151" i="6"/>
  <c r="K150" i="6"/>
  <c r="J150" i="6"/>
  <c r="H150" i="6"/>
  <c r="K149" i="6"/>
  <c r="J149" i="6"/>
  <c r="G149" i="6"/>
  <c r="H149" i="6" s="1"/>
  <c r="K148" i="6"/>
  <c r="J148" i="6"/>
  <c r="G148" i="6"/>
  <c r="H148" i="6" s="1"/>
  <c r="K147" i="6"/>
  <c r="J147" i="6"/>
  <c r="G147" i="6"/>
  <c r="K146" i="6"/>
  <c r="J146" i="6"/>
  <c r="G146" i="6"/>
  <c r="H146" i="6" s="1"/>
  <c r="K145" i="6"/>
  <c r="J145" i="6"/>
  <c r="G145" i="6"/>
  <c r="H145" i="6" s="1"/>
  <c r="K144" i="6"/>
  <c r="J144" i="6"/>
  <c r="H144" i="6"/>
  <c r="K143" i="6"/>
  <c r="J143" i="6"/>
  <c r="G143" i="6"/>
  <c r="K142" i="6"/>
  <c r="J142" i="6"/>
  <c r="H142" i="6"/>
  <c r="L142" i="6" s="1"/>
  <c r="K141" i="6"/>
  <c r="J141" i="6"/>
  <c r="G141" i="6"/>
  <c r="H141" i="6" s="1"/>
  <c r="K140" i="6"/>
  <c r="J140" i="6"/>
  <c r="G140" i="6"/>
  <c r="K139" i="6"/>
  <c r="J139" i="6"/>
  <c r="G139" i="6"/>
  <c r="K138" i="6"/>
  <c r="J138" i="6"/>
  <c r="G138" i="6"/>
  <c r="H138" i="6" s="1"/>
  <c r="K137" i="6"/>
  <c r="J137" i="6"/>
  <c r="G137" i="6"/>
  <c r="H137" i="6" s="1"/>
  <c r="K136" i="6"/>
  <c r="J136" i="6"/>
  <c r="G136" i="6"/>
  <c r="H136" i="6" s="1"/>
  <c r="K135" i="6"/>
  <c r="J135" i="6"/>
  <c r="G135" i="6"/>
  <c r="K134" i="6"/>
  <c r="J134" i="6"/>
  <c r="G134" i="6"/>
  <c r="K133" i="6"/>
  <c r="J133" i="6"/>
  <c r="G133" i="6"/>
  <c r="K132" i="6"/>
  <c r="J132" i="6"/>
  <c r="G132" i="6"/>
  <c r="K131" i="6"/>
  <c r="J131" i="6"/>
  <c r="K130" i="6"/>
  <c r="J130" i="6"/>
  <c r="H130" i="6"/>
  <c r="L130" i="6" s="1"/>
  <c r="K129" i="6"/>
  <c r="J129" i="6"/>
  <c r="G129" i="6"/>
  <c r="H129" i="6" s="1"/>
  <c r="K128" i="6"/>
  <c r="J128" i="6"/>
  <c r="G128" i="6"/>
  <c r="H128" i="6" s="1"/>
  <c r="K127" i="6"/>
  <c r="J127" i="6"/>
  <c r="G127" i="6"/>
  <c r="K126" i="6"/>
  <c r="J126" i="6"/>
  <c r="G126" i="6"/>
  <c r="H126" i="6" s="1"/>
  <c r="K125" i="6"/>
  <c r="J125" i="6"/>
  <c r="G125" i="6"/>
  <c r="H125" i="6" s="1"/>
  <c r="K124" i="6"/>
  <c r="J124" i="6"/>
  <c r="K123" i="6"/>
  <c r="J123" i="6"/>
  <c r="G123" i="6"/>
  <c r="K122" i="6"/>
  <c r="J122" i="6"/>
  <c r="G122" i="6"/>
  <c r="K121" i="6"/>
  <c r="J121" i="6"/>
  <c r="G121" i="6"/>
  <c r="K120" i="6"/>
  <c r="J120" i="6"/>
  <c r="G120" i="6"/>
  <c r="K119" i="6"/>
  <c r="J119" i="6"/>
  <c r="G119" i="6"/>
  <c r="K118" i="6"/>
  <c r="J118" i="6"/>
  <c r="G118" i="6"/>
  <c r="K117" i="6"/>
  <c r="J117" i="6"/>
  <c r="G117" i="6"/>
  <c r="K116" i="6"/>
  <c r="J116" i="6"/>
  <c r="G116" i="6"/>
  <c r="K115" i="6"/>
  <c r="J115" i="6"/>
  <c r="G115" i="6"/>
  <c r="K114" i="6"/>
  <c r="J114" i="6"/>
  <c r="G114" i="6"/>
  <c r="K113" i="6"/>
  <c r="J113" i="6"/>
  <c r="K112" i="6"/>
  <c r="J112" i="6"/>
  <c r="G112" i="6"/>
  <c r="H112" i="6" s="1"/>
  <c r="K111" i="6"/>
  <c r="J111" i="6"/>
  <c r="G111" i="6"/>
  <c r="H111" i="6" s="1"/>
  <c r="K110" i="6"/>
  <c r="J110" i="6"/>
  <c r="G110" i="6"/>
  <c r="H110" i="6" s="1"/>
  <c r="K109" i="6"/>
  <c r="J109" i="6"/>
  <c r="H109" i="6"/>
  <c r="K108" i="6"/>
  <c r="J108" i="6"/>
  <c r="G108" i="6"/>
  <c r="K107" i="6"/>
  <c r="J107" i="6"/>
  <c r="K106" i="6"/>
  <c r="J106" i="6"/>
  <c r="G106" i="6"/>
  <c r="K105" i="6"/>
  <c r="J105" i="6"/>
  <c r="G105" i="6"/>
  <c r="H105" i="6" s="1"/>
  <c r="K104" i="6"/>
  <c r="J104" i="6"/>
  <c r="G104" i="6"/>
  <c r="H104" i="6" s="1"/>
  <c r="K103" i="6"/>
  <c r="J103" i="6"/>
  <c r="H103" i="6"/>
  <c r="K102" i="6"/>
  <c r="J102" i="6"/>
  <c r="G102" i="6"/>
  <c r="K101" i="6"/>
  <c r="J101" i="6"/>
  <c r="G101" i="6"/>
  <c r="K100" i="6"/>
  <c r="J100" i="6"/>
  <c r="G100" i="6"/>
  <c r="K99" i="6"/>
  <c r="J99" i="6"/>
  <c r="G99" i="6"/>
  <c r="K98" i="6"/>
  <c r="J98" i="6"/>
  <c r="G98" i="6"/>
  <c r="K97" i="6"/>
  <c r="J97" i="6"/>
  <c r="G97" i="6"/>
  <c r="K96" i="6"/>
  <c r="J96" i="6"/>
  <c r="G96" i="6"/>
  <c r="K95" i="6"/>
  <c r="J95" i="6"/>
  <c r="K94" i="6"/>
  <c r="J94" i="6"/>
  <c r="G94" i="6"/>
  <c r="H94" i="6" s="1"/>
  <c r="K93" i="6"/>
  <c r="J93" i="6"/>
  <c r="G93" i="6"/>
  <c r="H93" i="6" s="1"/>
  <c r="K92" i="6"/>
  <c r="J92" i="6"/>
  <c r="H92" i="6"/>
  <c r="K91" i="6"/>
  <c r="J91" i="6"/>
  <c r="G91" i="6"/>
  <c r="K90" i="6"/>
  <c r="J90" i="6"/>
  <c r="G90" i="6"/>
  <c r="K89" i="6"/>
  <c r="J89" i="6"/>
  <c r="G89" i="6"/>
  <c r="K88" i="6"/>
  <c r="J88" i="6"/>
  <c r="G88" i="6"/>
  <c r="K87" i="6"/>
  <c r="J87" i="6"/>
  <c r="K86" i="6"/>
  <c r="J86" i="6"/>
  <c r="G86" i="6"/>
  <c r="H86" i="6"/>
  <c r="K85" i="6"/>
  <c r="J85" i="6"/>
  <c r="G85" i="6"/>
  <c r="H85" i="6" s="1"/>
  <c r="K84" i="6"/>
  <c r="J84" i="6"/>
  <c r="G84" i="6"/>
  <c r="H84" i="6" s="1"/>
  <c r="K83" i="6"/>
  <c r="J83" i="6"/>
  <c r="H83" i="6"/>
  <c r="K82" i="6"/>
  <c r="J82" i="6"/>
  <c r="G82" i="6"/>
  <c r="K81" i="6"/>
  <c r="J81" i="6"/>
  <c r="G81" i="6"/>
  <c r="K80" i="6"/>
  <c r="J80" i="6"/>
  <c r="H80" i="6"/>
  <c r="K79" i="6"/>
  <c r="J79" i="6"/>
  <c r="G79" i="6"/>
  <c r="H79" i="6" s="1"/>
  <c r="K78" i="6"/>
  <c r="J78" i="6"/>
  <c r="G78" i="6"/>
  <c r="H78" i="6" s="1"/>
  <c r="K77" i="6"/>
  <c r="J77" i="6"/>
  <c r="G77" i="6"/>
  <c r="K76" i="6"/>
  <c r="J76" i="6"/>
  <c r="H76" i="6"/>
  <c r="K75" i="6"/>
  <c r="J75" i="6"/>
  <c r="H75" i="6"/>
  <c r="L75" i="6" s="1"/>
  <c r="K74" i="6"/>
  <c r="J74" i="6"/>
  <c r="G74" i="6"/>
  <c r="K73" i="6"/>
  <c r="J73" i="6"/>
  <c r="G73" i="6"/>
  <c r="K72" i="6"/>
  <c r="J72" i="6"/>
  <c r="G72" i="6"/>
  <c r="H72" i="6" s="1"/>
  <c r="K71" i="6"/>
  <c r="J71" i="6"/>
  <c r="G71" i="6"/>
  <c r="H71" i="6" s="1"/>
  <c r="K70" i="6"/>
  <c r="J70" i="6"/>
  <c r="G70" i="6"/>
  <c r="H70" i="6" s="1"/>
  <c r="K69" i="6"/>
  <c r="J69" i="6"/>
  <c r="G69" i="6"/>
  <c r="K68" i="6"/>
  <c r="J68" i="6"/>
  <c r="G68" i="6"/>
  <c r="H68" i="6" s="1"/>
  <c r="K67" i="6"/>
  <c r="J67" i="6"/>
  <c r="G67" i="6"/>
  <c r="H67" i="6" s="1"/>
  <c r="K66" i="6"/>
  <c r="J66" i="6"/>
  <c r="G66" i="6"/>
  <c r="H66" i="6" s="1"/>
  <c r="K65" i="6"/>
  <c r="J65" i="6"/>
  <c r="G65" i="6"/>
  <c r="H65" i="6" s="1"/>
  <c r="K64" i="6"/>
  <c r="J64" i="6"/>
  <c r="G64" i="6"/>
  <c r="H64" i="6" s="1"/>
  <c r="K63" i="6"/>
  <c r="J63" i="6"/>
  <c r="G63" i="6"/>
  <c r="K62" i="6"/>
  <c r="J62" i="6"/>
  <c r="G62" i="6"/>
  <c r="H62" i="6" s="1"/>
  <c r="K61" i="6"/>
  <c r="J61" i="6"/>
  <c r="G61" i="6"/>
  <c r="H61" i="6" s="1"/>
  <c r="K60" i="6"/>
  <c r="J60" i="6"/>
  <c r="G60" i="6"/>
  <c r="H60" i="6" s="1"/>
  <c r="K59" i="6"/>
  <c r="J59" i="6"/>
  <c r="K58" i="6"/>
  <c r="J58" i="6"/>
  <c r="G58" i="6"/>
  <c r="K57" i="6"/>
  <c r="J57" i="6"/>
  <c r="K56" i="6"/>
  <c r="J56" i="6"/>
  <c r="G56" i="6"/>
  <c r="K55" i="6"/>
  <c r="J55" i="6"/>
  <c r="G55" i="6"/>
  <c r="K54" i="6"/>
  <c r="J54" i="6"/>
  <c r="G54" i="6"/>
  <c r="K53" i="6"/>
  <c r="J53" i="6"/>
  <c r="G53" i="6"/>
  <c r="K52" i="6"/>
  <c r="J52" i="6"/>
  <c r="G52" i="6"/>
  <c r="K51" i="6"/>
  <c r="J51" i="6"/>
  <c r="G51" i="6"/>
  <c r="K50" i="6"/>
  <c r="J50" i="6"/>
  <c r="G50" i="6"/>
  <c r="H50" i="6" s="1"/>
  <c r="K49" i="6"/>
  <c r="J49" i="6"/>
  <c r="G49" i="6"/>
  <c r="K48" i="6"/>
  <c r="J48" i="6"/>
  <c r="H48" i="6"/>
  <c r="L48" i="6" s="1"/>
  <c r="K47" i="6"/>
  <c r="J47" i="6"/>
  <c r="K46" i="6"/>
  <c r="J46" i="6"/>
  <c r="G46" i="6"/>
  <c r="K45" i="6"/>
  <c r="J45" i="6"/>
  <c r="G45" i="6"/>
  <c r="H45" i="6" s="1"/>
  <c r="K44" i="6"/>
  <c r="J44" i="6"/>
  <c r="H44" i="6"/>
  <c r="K43" i="6"/>
  <c r="J43" i="6"/>
  <c r="G43" i="6"/>
  <c r="H43" i="6" s="1"/>
  <c r="K42" i="6"/>
  <c r="J42" i="6"/>
  <c r="G42" i="6"/>
  <c r="K41" i="6"/>
  <c r="J41" i="6"/>
  <c r="G41" i="6"/>
  <c r="H41" i="6" s="1"/>
  <c r="K40" i="6"/>
  <c r="J40" i="6"/>
  <c r="G40" i="6"/>
  <c r="H40" i="6" s="1"/>
  <c r="K39" i="6"/>
  <c r="J39" i="6"/>
  <c r="G39" i="6"/>
  <c r="H39" i="6" s="1"/>
  <c r="K38" i="6"/>
  <c r="J38" i="6"/>
  <c r="G38" i="6"/>
  <c r="K37" i="6"/>
  <c r="J37" i="6"/>
  <c r="G37" i="6"/>
  <c r="H37" i="6" s="1"/>
  <c r="K36" i="6"/>
  <c r="J36" i="6"/>
  <c r="G36" i="6"/>
  <c r="K35" i="6"/>
  <c r="J35" i="6"/>
  <c r="G35" i="6"/>
  <c r="H35" i="6" s="1"/>
  <c r="K34" i="6"/>
  <c r="J34" i="6"/>
  <c r="G34" i="6"/>
  <c r="K33" i="6"/>
  <c r="J33" i="6"/>
  <c r="G33" i="6"/>
  <c r="H33" i="6" s="1"/>
  <c r="K32" i="6"/>
  <c r="J32" i="6"/>
  <c r="G32" i="6"/>
  <c r="K31" i="6"/>
  <c r="J31" i="6"/>
  <c r="G31" i="6"/>
  <c r="H31" i="6" s="1"/>
  <c r="K30" i="6"/>
  <c r="J30" i="6"/>
  <c r="G30" i="6"/>
  <c r="K29" i="6"/>
  <c r="J29" i="6"/>
  <c r="K28" i="6"/>
  <c r="J28" i="6"/>
  <c r="G28" i="6"/>
  <c r="H28" i="6" s="1"/>
  <c r="K27" i="6"/>
  <c r="J27" i="6"/>
  <c r="G27" i="6"/>
  <c r="H27" i="6" s="1"/>
  <c r="K26" i="6"/>
  <c r="J26" i="6"/>
  <c r="G26" i="6"/>
  <c r="H26" i="6" s="1"/>
  <c r="K25" i="6"/>
  <c r="J25" i="6"/>
  <c r="G25" i="6"/>
  <c r="K24" i="6"/>
  <c r="J24" i="6"/>
  <c r="G24" i="6"/>
  <c r="K23" i="6"/>
  <c r="J23" i="6"/>
  <c r="G23" i="6"/>
  <c r="H23" i="6" s="1"/>
  <c r="K22" i="6"/>
  <c r="J22" i="6"/>
  <c r="G22" i="6"/>
  <c r="H22" i="6" s="1"/>
  <c r="K21" i="6"/>
  <c r="J21" i="6"/>
  <c r="G21" i="6"/>
  <c r="H21" i="6" s="1"/>
  <c r="K20" i="6"/>
  <c r="J20" i="6"/>
  <c r="H20" i="6"/>
  <c r="K19" i="6"/>
  <c r="J19" i="6"/>
  <c r="G19" i="6"/>
  <c r="H19" i="6" s="1"/>
  <c r="L19" i="6" s="1"/>
  <c r="K18" i="6"/>
  <c r="J18" i="6"/>
  <c r="G18" i="6"/>
  <c r="K17" i="6"/>
  <c r="J17" i="6"/>
  <c r="G17" i="6"/>
  <c r="H17" i="6" s="1"/>
  <c r="K16" i="6"/>
  <c r="J16" i="6"/>
  <c r="G16" i="6"/>
  <c r="K15" i="6"/>
  <c r="J15" i="6"/>
  <c r="G15" i="6"/>
  <c r="H15" i="6" s="1"/>
  <c r="L15" i="6" s="1"/>
  <c r="K14" i="6"/>
  <c r="J14" i="6"/>
  <c r="G14" i="6"/>
  <c r="K13" i="6"/>
  <c r="J13" i="6"/>
  <c r="G13" i="6"/>
  <c r="H13" i="6" s="1"/>
  <c r="K12" i="6"/>
  <c r="J12" i="6"/>
  <c r="G12" i="6"/>
  <c r="K11" i="6"/>
  <c r="J11" i="6"/>
  <c r="G11" i="6"/>
  <c r="H11" i="6" s="1"/>
  <c r="L11" i="6" s="1"/>
  <c r="K10" i="6"/>
  <c r="J10" i="6"/>
  <c r="G10" i="6"/>
  <c r="K9" i="6"/>
  <c r="J9" i="6"/>
  <c r="H9" i="6"/>
  <c r="K8" i="6"/>
  <c r="J8" i="6"/>
  <c r="G8" i="6"/>
  <c r="K7" i="6"/>
  <c r="J7" i="6"/>
  <c r="K6" i="6"/>
  <c r="J6" i="6"/>
  <c r="G6" i="6"/>
  <c r="H6" i="6" s="1"/>
  <c r="K5" i="6"/>
  <c r="J5" i="6"/>
  <c r="G5" i="6"/>
  <c r="K4" i="6"/>
  <c r="J4" i="6"/>
  <c r="K3" i="6"/>
  <c r="J3" i="6"/>
  <c r="N30" i="5"/>
  <c r="O30" i="5" s="1"/>
  <c r="N41" i="5"/>
  <c r="O41" i="5" s="1"/>
  <c r="N57" i="5"/>
  <c r="O57" i="5" s="1"/>
  <c r="N63" i="5"/>
  <c r="O63" i="5" s="1"/>
  <c r="N66" i="5"/>
  <c r="O66" i="5" s="1"/>
  <c r="N86" i="5"/>
  <c r="O86" i="5" s="1"/>
  <c r="N94" i="5"/>
  <c r="O94" i="5" s="1"/>
  <c r="N105" i="5"/>
  <c r="O105" i="5" s="1"/>
  <c r="N114" i="5"/>
  <c r="O114" i="5" s="1"/>
  <c r="N155" i="5"/>
  <c r="O155" i="5" s="1"/>
  <c r="N159" i="5"/>
  <c r="O159" i="5" s="1"/>
  <c r="N163" i="5"/>
  <c r="O163" i="5" s="1"/>
  <c r="N177" i="5"/>
  <c r="O177" i="5" s="1"/>
  <c r="N180" i="5"/>
  <c r="O180" i="5" s="1"/>
  <c r="N183" i="5"/>
  <c r="O183" i="5" s="1"/>
  <c r="N200" i="5"/>
  <c r="O200" i="5" s="1"/>
  <c r="N210" i="5"/>
  <c r="O210" i="5" s="1"/>
  <c r="N213" i="5"/>
  <c r="O213" i="5" s="1"/>
  <c r="J216" i="5"/>
  <c r="J215" i="5"/>
  <c r="M215" i="5" s="1"/>
  <c r="N215" i="5" s="1"/>
  <c r="O215" i="5" s="1"/>
  <c r="L214" i="5"/>
  <c r="J214" i="5"/>
  <c r="L213" i="5"/>
  <c r="L212" i="5"/>
  <c r="J212" i="5"/>
  <c r="L211" i="5"/>
  <c r="J211" i="5"/>
  <c r="R210" i="5"/>
  <c r="J209" i="5"/>
  <c r="J208" i="5"/>
  <c r="J207" i="5"/>
  <c r="R206" i="5"/>
  <c r="J206" i="5"/>
  <c r="J205" i="5"/>
  <c r="L204" i="5"/>
  <c r="J204" i="5"/>
  <c r="L203" i="5"/>
  <c r="J203" i="5"/>
  <c r="J202" i="5"/>
  <c r="L201" i="5"/>
  <c r="J201" i="5"/>
  <c r="R200" i="5"/>
  <c r="J199" i="5"/>
  <c r="J198" i="5"/>
  <c r="J197" i="5"/>
  <c r="L196" i="5"/>
  <c r="J196" i="5"/>
  <c r="J195" i="5"/>
  <c r="J194" i="5"/>
  <c r="J193" i="5"/>
  <c r="J192" i="5"/>
  <c r="L191" i="5"/>
  <c r="J191" i="5"/>
  <c r="J190" i="5"/>
  <c r="L189" i="5"/>
  <c r="J189" i="5"/>
  <c r="R188" i="5"/>
  <c r="J188" i="5"/>
  <c r="J187" i="5"/>
  <c r="J186" i="5"/>
  <c r="J185" i="5"/>
  <c r="J184" i="5"/>
  <c r="S182" i="5"/>
  <c r="N182" i="5"/>
  <c r="O182" i="5" s="1"/>
  <c r="L181" i="5"/>
  <c r="J181" i="5"/>
  <c r="R180" i="5"/>
  <c r="J179" i="5"/>
  <c r="S178" i="5"/>
  <c r="J178" i="5"/>
  <c r="J176" i="5"/>
  <c r="J175" i="5"/>
  <c r="J174" i="5"/>
  <c r="M174" i="5" s="1"/>
  <c r="J173" i="5"/>
  <c r="R172" i="5"/>
  <c r="J172" i="5"/>
  <c r="N171" i="5"/>
  <c r="O171" i="5" s="1"/>
  <c r="J170" i="5"/>
  <c r="J169" i="5"/>
  <c r="L168" i="5"/>
  <c r="J168" i="5"/>
  <c r="L167" i="5"/>
  <c r="J167" i="5"/>
  <c r="J166" i="5"/>
  <c r="J165" i="5"/>
  <c r="L164" i="5"/>
  <c r="J164" i="5"/>
  <c r="J162" i="5"/>
  <c r="J161" i="5"/>
  <c r="L160" i="5"/>
  <c r="J160" i="5"/>
  <c r="J158" i="5"/>
  <c r="J157" i="5"/>
  <c r="R156" i="5"/>
  <c r="J156" i="5"/>
  <c r="J154" i="5"/>
  <c r="J153" i="5"/>
  <c r="J152" i="5"/>
  <c r="J151" i="5"/>
  <c r="J150" i="5"/>
  <c r="J149" i="5"/>
  <c r="M149" i="5" s="1"/>
  <c r="N149" i="5" s="1"/>
  <c r="O149" i="5" s="1"/>
  <c r="J148" i="5"/>
  <c r="J147" i="5"/>
  <c r="S146" i="5"/>
  <c r="J146" i="5"/>
  <c r="L145" i="5"/>
  <c r="J145" i="5"/>
  <c r="J144" i="5"/>
  <c r="J143" i="5"/>
  <c r="J142" i="5"/>
  <c r="N141" i="5"/>
  <c r="O141" i="5" s="1"/>
  <c r="R140" i="5"/>
  <c r="J140" i="5"/>
  <c r="J139" i="5"/>
  <c r="J138" i="5"/>
  <c r="J137" i="5"/>
  <c r="J136" i="5"/>
  <c r="J135" i="5"/>
  <c r="J134" i="5"/>
  <c r="L133" i="5"/>
  <c r="J133" i="5"/>
  <c r="J132" i="5"/>
  <c r="J131" i="5"/>
  <c r="L130" i="5"/>
  <c r="J130" i="5"/>
  <c r="L129" i="5"/>
  <c r="J129" i="5"/>
  <c r="J128" i="5"/>
  <c r="J127" i="5"/>
  <c r="J126" i="5"/>
  <c r="L125" i="5"/>
  <c r="J125" i="5"/>
  <c r="R124" i="5"/>
  <c r="J124" i="5"/>
  <c r="J123" i="5"/>
  <c r="J122" i="5"/>
  <c r="J121" i="5"/>
  <c r="J120" i="5"/>
  <c r="J119" i="5"/>
  <c r="L118" i="5"/>
  <c r="J118" i="5"/>
  <c r="N117" i="5"/>
  <c r="O117" i="5" s="1"/>
  <c r="R116" i="5"/>
  <c r="J116" i="5"/>
  <c r="L115" i="5"/>
  <c r="J115" i="5"/>
  <c r="S114" i="5"/>
  <c r="L113" i="5"/>
  <c r="J113" i="5"/>
  <c r="J112" i="5"/>
  <c r="J111" i="5"/>
  <c r="N109" i="5"/>
  <c r="O109" i="5" s="1"/>
  <c r="J108" i="5"/>
  <c r="L107" i="5"/>
  <c r="J107" i="5"/>
  <c r="J106" i="5"/>
  <c r="J104" i="5"/>
  <c r="M104" i="5" s="1"/>
  <c r="N104" i="5" s="1"/>
  <c r="O104" i="5" s="1"/>
  <c r="L103" i="5"/>
  <c r="J103" i="5"/>
  <c r="L102" i="5"/>
  <c r="J102" i="5"/>
  <c r="J101" i="5"/>
  <c r="J100" i="5"/>
  <c r="J99" i="5"/>
  <c r="S98" i="5"/>
  <c r="J98" i="5"/>
  <c r="J97" i="5"/>
  <c r="R96" i="5"/>
  <c r="N96" i="5"/>
  <c r="O96" i="5" s="1"/>
  <c r="J95" i="5"/>
  <c r="S94" i="5"/>
  <c r="J93" i="5"/>
  <c r="J92" i="5"/>
  <c r="L91" i="5"/>
  <c r="J91" i="5"/>
  <c r="J90" i="5"/>
  <c r="J89" i="5"/>
  <c r="R88" i="5"/>
  <c r="J88" i="5"/>
  <c r="J87" i="5"/>
  <c r="S86" i="5"/>
  <c r="J85" i="5"/>
  <c r="J84" i="5"/>
  <c r="J83" i="5"/>
  <c r="J82" i="5"/>
  <c r="J81" i="5"/>
  <c r="J80" i="5"/>
  <c r="J79" i="5"/>
  <c r="J78" i="5"/>
  <c r="J77" i="5"/>
  <c r="L76" i="5"/>
  <c r="J76" i="5"/>
  <c r="J75" i="5"/>
  <c r="S74" i="5"/>
  <c r="J74" i="5"/>
  <c r="J73" i="5"/>
  <c r="L72" i="5"/>
  <c r="J72" i="5"/>
  <c r="J71" i="5"/>
  <c r="J70" i="5"/>
  <c r="J69" i="5"/>
  <c r="N69" i="5" s="1"/>
  <c r="O69" i="5" s="1"/>
  <c r="R68" i="5"/>
  <c r="J68" i="5"/>
  <c r="J67" i="5"/>
  <c r="S66" i="5"/>
  <c r="J65" i="5"/>
  <c r="L64" i="5"/>
  <c r="J64" i="5"/>
  <c r="J61" i="5"/>
  <c r="L60" i="5"/>
  <c r="J60" i="5"/>
  <c r="J59" i="5"/>
  <c r="L58" i="5"/>
  <c r="J58" i="5"/>
  <c r="J56" i="5"/>
  <c r="J55" i="5"/>
  <c r="S54" i="5"/>
  <c r="J54" i="5"/>
  <c r="J53" i="5"/>
  <c r="R52" i="5"/>
  <c r="N52" i="5"/>
  <c r="O52" i="5" s="1"/>
  <c r="J51" i="5"/>
  <c r="L50" i="5"/>
  <c r="J50" i="5"/>
  <c r="L49" i="5"/>
  <c r="J49" i="5"/>
  <c r="J48" i="5"/>
  <c r="L47" i="5"/>
  <c r="J47" i="5"/>
  <c r="L46" i="5"/>
  <c r="J46" i="5"/>
  <c r="J45" i="5"/>
  <c r="J44" i="5"/>
  <c r="J43" i="5"/>
  <c r="J42" i="5"/>
  <c r="J40" i="5"/>
  <c r="L39" i="5"/>
  <c r="J39" i="5"/>
  <c r="L38" i="5"/>
  <c r="J38" i="5"/>
  <c r="J37" i="5"/>
  <c r="J36" i="5"/>
  <c r="M36" i="5" s="1"/>
  <c r="J35" i="5"/>
  <c r="L34" i="5"/>
  <c r="J34" i="5"/>
  <c r="J33" i="5"/>
  <c r="J32" i="5"/>
  <c r="J31" i="5"/>
  <c r="S30" i="5"/>
  <c r="J29" i="5"/>
  <c r="J28" i="5"/>
  <c r="M28" i="5" s="1"/>
  <c r="L27" i="5"/>
  <c r="J27" i="5"/>
  <c r="J26" i="5"/>
  <c r="J25" i="5"/>
  <c r="R24" i="5"/>
  <c r="N24" i="5"/>
  <c r="O24" i="5" s="1"/>
  <c r="J23" i="5"/>
  <c r="J22" i="5"/>
  <c r="J21" i="5"/>
  <c r="L20" i="5"/>
  <c r="J20" i="5"/>
  <c r="J18" i="5"/>
  <c r="J17" i="5"/>
  <c r="L16" i="5"/>
  <c r="J16" i="5"/>
  <c r="J15" i="5"/>
  <c r="S14" i="5"/>
  <c r="J14" i="5"/>
  <c r="J13" i="5"/>
  <c r="L12" i="5"/>
  <c r="J12" i="5"/>
  <c r="J11" i="5"/>
  <c r="J10" i="5"/>
  <c r="L9" i="5"/>
  <c r="J9" i="5"/>
  <c r="J8" i="5"/>
  <c r="J7" i="5"/>
  <c r="L6" i="5"/>
  <c r="J6" i="5"/>
  <c r="J5" i="5"/>
  <c r="L4" i="5"/>
  <c r="J4" i="5"/>
  <c r="J3" i="5"/>
  <c r="T6" i="2"/>
  <c r="T7" i="2"/>
  <c r="T13" i="2"/>
  <c r="T14" i="2"/>
  <c r="T17" i="2"/>
  <c r="T20" i="2"/>
  <c r="T21" i="2"/>
  <c r="T24" i="2"/>
  <c r="T27" i="2"/>
  <c r="T30" i="2"/>
  <c r="T31" i="2"/>
  <c r="T37" i="2"/>
  <c r="T41" i="2"/>
  <c r="T52" i="2"/>
  <c r="T53" i="2"/>
  <c r="T54" i="2"/>
  <c r="T55" i="2"/>
  <c r="T57" i="2"/>
  <c r="T60" i="2"/>
  <c r="T62" i="2"/>
  <c r="T63" i="2"/>
  <c r="T64" i="2"/>
  <c r="T66" i="2"/>
  <c r="T68" i="2"/>
  <c r="T69" i="2"/>
  <c r="T74" i="2"/>
  <c r="T76" i="2"/>
  <c r="T77" i="2"/>
  <c r="T86" i="2"/>
  <c r="T87" i="2"/>
  <c r="T88" i="2"/>
  <c r="T93" i="2"/>
  <c r="T94" i="2"/>
  <c r="T95" i="2"/>
  <c r="T96" i="2"/>
  <c r="T98" i="2"/>
  <c r="T105" i="2"/>
  <c r="T113" i="2"/>
  <c r="T114" i="2"/>
  <c r="T116" i="2"/>
  <c r="T117" i="2"/>
  <c r="T118" i="2"/>
  <c r="T124" i="2"/>
  <c r="T131" i="2"/>
  <c r="T139" i="2"/>
  <c r="T141" i="2"/>
  <c r="T146" i="2"/>
  <c r="T155" i="2"/>
  <c r="T156" i="2"/>
  <c r="T157" i="2"/>
  <c r="T159" i="2"/>
  <c r="T163" i="2"/>
  <c r="T167" i="2"/>
  <c r="T171" i="2"/>
  <c r="T172" i="2"/>
  <c r="T173" i="2"/>
  <c r="T177" i="2"/>
  <c r="T178" i="2"/>
  <c r="T182" i="2"/>
  <c r="T187" i="2"/>
  <c r="T188" i="2"/>
  <c r="T200" i="2"/>
  <c r="T204" i="2"/>
  <c r="T205" i="2"/>
  <c r="T206" i="2"/>
  <c r="T210" i="2"/>
  <c r="T212" i="2"/>
  <c r="S6" i="2"/>
  <c r="S7" i="2"/>
  <c r="S13" i="2"/>
  <c r="S14" i="2"/>
  <c r="S17" i="2"/>
  <c r="S20" i="2"/>
  <c r="S21" i="2"/>
  <c r="S24" i="2"/>
  <c r="S27" i="2"/>
  <c r="S30" i="2"/>
  <c r="S31" i="2"/>
  <c r="S37" i="2"/>
  <c r="S41" i="2"/>
  <c r="S52" i="2"/>
  <c r="S53" i="2"/>
  <c r="S54" i="2"/>
  <c r="S55" i="2"/>
  <c r="S57" i="2"/>
  <c r="S60" i="2"/>
  <c r="S62" i="2"/>
  <c r="S63" i="2"/>
  <c r="S64" i="2"/>
  <c r="S66" i="2"/>
  <c r="S68" i="2"/>
  <c r="S69" i="2"/>
  <c r="S74" i="2"/>
  <c r="S76" i="2"/>
  <c r="S77" i="2"/>
  <c r="S86" i="2"/>
  <c r="S87" i="2"/>
  <c r="S88" i="2"/>
  <c r="S93" i="2"/>
  <c r="S94" i="2"/>
  <c r="S95" i="2"/>
  <c r="S96" i="2"/>
  <c r="S98" i="2"/>
  <c r="S105" i="2"/>
  <c r="S113" i="2"/>
  <c r="S114" i="2"/>
  <c r="S116" i="2"/>
  <c r="S117" i="2"/>
  <c r="S118" i="2"/>
  <c r="S124" i="2"/>
  <c r="S131" i="2"/>
  <c r="S139" i="2"/>
  <c r="S141" i="2"/>
  <c r="S146" i="2"/>
  <c r="S155" i="2"/>
  <c r="S156" i="2"/>
  <c r="S157" i="2"/>
  <c r="S159" i="2"/>
  <c r="S163" i="2"/>
  <c r="S167" i="2"/>
  <c r="S171" i="2"/>
  <c r="S172" i="2"/>
  <c r="S173" i="2"/>
  <c r="S177" i="2"/>
  <c r="S178" i="2"/>
  <c r="S182" i="2"/>
  <c r="S187" i="2"/>
  <c r="S188" i="2"/>
  <c r="S200" i="2"/>
  <c r="S204" i="2"/>
  <c r="S205" i="2"/>
  <c r="S206" i="2"/>
  <c r="S210" i="2"/>
  <c r="S212" i="2"/>
  <c r="J216" i="2"/>
  <c r="J215" i="2"/>
  <c r="J214" i="2"/>
  <c r="R213" i="2"/>
  <c r="N213" i="2"/>
  <c r="R212" i="2"/>
  <c r="J212" i="2"/>
  <c r="J211" i="2"/>
  <c r="R210" i="2"/>
  <c r="N210" i="2"/>
  <c r="J209" i="2"/>
  <c r="J208" i="2"/>
  <c r="J207" i="2"/>
  <c r="R206" i="2"/>
  <c r="J206" i="2"/>
  <c r="R205" i="2"/>
  <c r="J205" i="2"/>
  <c r="L205" i="2" s="1"/>
  <c r="N205" i="2" s="1"/>
  <c r="R204" i="2"/>
  <c r="J204" i="2"/>
  <c r="J203" i="2"/>
  <c r="J202" i="2"/>
  <c r="J201" i="2"/>
  <c r="R200" i="2"/>
  <c r="N200" i="2"/>
  <c r="O200" i="2" s="1"/>
  <c r="J199" i="2"/>
  <c r="J198" i="2"/>
  <c r="J197" i="2"/>
  <c r="J196" i="2"/>
  <c r="J195" i="2"/>
  <c r="J194" i="2"/>
  <c r="J193" i="2"/>
  <c r="J192" i="2"/>
  <c r="L192" i="2" s="1"/>
  <c r="J191" i="2"/>
  <c r="J190" i="2"/>
  <c r="J189" i="2"/>
  <c r="R188" i="2"/>
  <c r="J188" i="2"/>
  <c r="R187" i="2"/>
  <c r="J187" i="2"/>
  <c r="J186" i="2"/>
  <c r="J185" i="2"/>
  <c r="J184" i="2"/>
  <c r="L184" i="2" s="1"/>
  <c r="N184" i="2" s="1"/>
  <c r="J183" i="2"/>
  <c r="R182" i="2"/>
  <c r="N182" i="2"/>
  <c r="J181" i="2"/>
  <c r="J180" i="2"/>
  <c r="J179" i="2"/>
  <c r="R178" i="2"/>
  <c r="J178" i="2"/>
  <c r="R177" i="2"/>
  <c r="N177" i="2"/>
  <c r="J176" i="2"/>
  <c r="J175" i="2"/>
  <c r="L175" i="2" s="1"/>
  <c r="J174" i="2"/>
  <c r="R173" i="2"/>
  <c r="J173" i="2"/>
  <c r="R172" i="2"/>
  <c r="J172" i="2"/>
  <c r="L172" i="2" s="1"/>
  <c r="N172" i="2" s="1"/>
  <c r="R171" i="2"/>
  <c r="N171" i="2"/>
  <c r="J170" i="2"/>
  <c r="J169" i="2"/>
  <c r="L169" i="2" s="1"/>
  <c r="J168" i="2"/>
  <c r="R167" i="2"/>
  <c r="J167" i="2"/>
  <c r="J166" i="2"/>
  <c r="L166" i="2" s="1"/>
  <c r="J165" i="2"/>
  <c r="J164" i="2"/>
  <c r="R163" i="2"/>
  <c r="N163" i="2"/>
  <c r="M163" i="2" s="1"/>
  <c r="J162" i="2"/>
  <c r="J161" i="2"/>
  <c r="L161" i="2" s="1"/>
  <c r="J160" i="2"/>
  <c r="R159" i="2"/>
  <c r="N159" i="2"/>
  <c r="J158" i="2"/>
  <c r="R157" i="2"/>
  <c r="N157" i="2"/>
  <c r="R156" i="2"/>
  <c r="J156" i="2"/>
  <c r="R155" i="2"/>
  <c r="N155" i="2"/>
  <c r="J154" i="2"/>
  <c r="J153" i="2"/>
  <c r="L153" i="2" s="1"/>
  <c r="N153" i="2" s="1"/>
  <c r="M153" i="2" s="1"/>
  <c r="J152" i="2"/>
  <c r="J151" i="2"/>
  <c r="J150" i="2"/>
  <c r="J149" i="2"/>
  <c r="J148" i="2"/>
  <c r="J147" i="2"/>
  <c r="R146" i="2"/>
  <c r="J146" i="2"/>
  <c r="J145" i="2"/>
  <c r="J144" i="2"/>
  <c r="J143" i="2"/>
  <c r="L143" i="2" s="1"/>
  <c r="N143" i="2" s="1"/>
  <c r="J142" i="2"/>
  <c r="R141" i="2"/>
  <c r="J141" i="2"/>
  <c r="J140" i="2"/>
  <c r="R139" i="2"/>
  <c r="J139" i="2"/>
  <c r="J138" i="2"/>
  <c r="J137" i="2"/>
  <c r="J136" i="2"/>
  <c r="J135" i="2"/>
  <c r="J134" i="2"/>
  <c r="J133" i="2"/>
  <c r="J132" i="2"/>
  <c r="L132" i="2" s="1"/>
  <c r="R131" i="2"/>
  <c r="J131" i="2"/>
  <c r="L131" i="2" s="1"/>
  <c r="N131" i="2" s="1"/>
  <c r="J130" i="2"/>
  <c r="J129" i="2"/>
  <c r="J128" i="2"/>
  <c r="J127" i="2"/>
  <c r="J126" i="2"/>
  <c r="J125" i="2"/>
  <c r="R124" i="2"/>
  <c r="J124" i="2"/>
  <c r="J123" i="2"/>
  <c r="L123" i="2" s="1"/>
  <c r="J122" i="2"/>
  <c r="L122" i="2" s="1"/>
  <c r="N122" i="2" s="1"/>
  <c r="O122" i="2" s="1"/>
  <c r="J121" i="2"/>
  <c r="J120" i="2"/>
  <c r="J119" i="2"/>
  <c r="R118" i="2"/>
  <c r="J118" i="2"/>
  <c r="R117" i="2"/>
  <c r="N117" i="2"/>
  <c r="O117" i="2" s="1"/>
  <c r="R116" i="2"/>
  <c r="J116" i="2"/>
  <c r="J115" i="2"/>
  <c r="R114" i="2"/>
  <c r="N114" i="2"/>
  <c r="O114" i="2" s="1"/>
  <c r="R113" i="2"/>
  <c r="N113" i="2"/>
  <c r="J112" i="2"/>
  <c r="J111" i="2"/>
  <c r="J110" i="2"/>
  <c r="J109" i="2"/>
  <c r="J108" i="2"/>
  <c r="J107" i="2"/>
  <c r="J106" i="2"/>
  <c r="R105" i="2"/>
  <c r="N105" i="2"/>
  <c r="M105" i="2" s="1"/>
  <c r="J104" i="2"/>
  <c r="J103" i="2"/>
  <c r="J102" i="2"/>
  <c r="J101" i="2"/>
  <c r="J100" i="2"/>
  <c r="J99" i="2"/>
  <c r="R98" i="2"/>
  <c r="J98" i="2"/>
  <c r="J97" i="2"/>
  <c r="R96" i="2"/>
  <c r="J96" i="2"/>
  <c r="R95" i="2"/>
  <c r="J95" i="2"/>
  <c r="R94" i="2"/>
  <c r="N94" i="2"/>
  <c r="O94" i="2" s="1"/>
  <c r="R93" i="2"/>
  <c r="J93" i="2"/>
  <c r="N93" i="2" s="1"/>
  <c r="M93" i="2" s="1"/>
  <c r="J92" i="2"/>
  <c r="J91" i="2"/>
  <c r="J90" i="2"/>
  <c r="J89" i="2"/>
  <c r="L89" i="2" s="1"/>
  <c r="N89" i="2" s="1"/>
  <c r="M89" i="2" s="1"/>
  <c r="R88" i="2"/>
  <c r="J88" i="2"/>
  <c r="L88" i="2" s="1"/>
  <c r="N88" i="2" s="1"/>
  <c r="M88" i="2" s="1"/>
  <c r="R87" i="2"/>
  <c r="J87" i="2"/>
  <c r="R86" i="2"/>
  <c r="N86" i="2"/>
  <c r="M86" i="2" s="1"/>
  <c r="J85" i="2"/>
  <c r="L85" i="2" s="1"/>
  <c r="J84" i="2"/>
  <c r="J83" i="2"/>
  <c r="J82" i="2"/>
  <c r="J81" i="2"/>
  <c r="J80" i="2"/>
  <c r="J79" i="2"/>
  <c r="J78" i="2"/>
  <c r="L78" i="2" s="1"/>
  <c r="N78" i="2" s="1"/>
  <c r="M78" i="2" s="1"/>
  <c r="R77" i="2"/>
  <c r="J77" i="2"/>
  <c r="L77" i="2" s="1"/>
  <c r="N77" i="2" s="1"/>
  <c r="O77" i="2" s="1"/>
  <c r="R76" i="2"/>
  <c r="J76" i="2"/>
  <c r="N76" i="2" s="1"/>
  <c r="J75" i="2"/>
  <c r="R74" i="2"/>
  <c r="J74" i="2"/>
  <c r="J73" i="2"/>
  <c r="J72" i="2"/>
  <c r="J71" i="2"/>
  <c r="J70" i="2"/>
  <c r="R69" i="2"/>
  <c r="J69" i="2"/>
  <c r="L69" i="2" s="1"/>
  <c r="N69" i="2" s="1"/>
  <c r="R68" i="2"/>
  <c r="J68" i="2"/>
  <c r="J67" i="2"/>
  <c r="L67" i="2" s="1"/>
  <c r="N67" i="2" s="1"/>
  <c r="M67" i="2" s="1"/>
  <c r="R66" i="2"/>
  <c r="N66" i="2"/>
  <c r="M66" i="2" s="1"/>
  <c r="J65" i="2"/>
  <c r="L65" i="2" s="1"/>
  <c r="R64" i="2"/>
  <c r="J64" i="2"/>
  <c r="R63" i="2"/>
  <c r="N63" i="2"/>
  <c r="O63" i="2" s="1"/>
  <c r="R62" i="2"/>
  <c r="N62" i="2"/>
  <c r="J61" i="2"/>
  <c r="R60" i="2"/>
  <c r="J60" i="2"/>
  <c r="J59" i="2"/>
  <c r="J58" i="2"/>
  <c r="R57" i="2"/>
  <c r="N57" i="2"/>
  <c r="J56" i="2"/>
  <c r="R55" i="2"/>
  <c r="J55" i="2"/>
  <c r="L55" i="2" s="1"/>
  <c r="N55" i="2" s="1"/>
  <c r="R54" i="2"/>
  <c r="J54" i="2"/>
  <c r="R53" i="2"/>
  <c r="J53" i="2"/>
  <c r="L53" i="2" s="1"/>
  <c r="N53" i="2" s="1"/>
  <c r="M53" i="2" s="1"/>
  <c r="R52" i="2"/>
  <c r="N52" i="2"/>
  <c r="O52" i="2" s="1"/>
  <c r="J51" i="2"/>
  <c r="J50" i="2"/>
  <c r="J49" i="2"/>
  <c r="L49" i="2" s="1"/>
  <c r="J48" i="2"/>
  <c r="J47" i="2"/>
  <c r="J46" i="2"/>
  <c r="J45" i="2"/>
  <c r="L45" i="2" s="1"/>
  <c r="J44" i="2"/>
  <c r="J43" i="2"/>
  <c r="J42" i="2"/>
  <c r="R41" i="2"/>
  <c r="N41" i="2"/>
  <c r="J40" i="2"/>
  <c r="J39" i="2"/>
  <c r="J38" i="2"/>
  <c r="R37" i="2"/>
  <c r="J37" i="2"/>
  <c r="J36" i="2"/>
  <c r="J35" i="2"/>
  <c r="L35" i="2" s="1"/>
  <c r="N35" i="2" s="1"/>
  <c r="M35" i="2" s="1"/>
  <c r="J34" i="2"/>
  <c r="J33" i="2"/>
  <c r="J32" i="2"/>
  <c r="R31" i="2"/>
  <c r="J31" i="2"/>
  <c r="N31" i="2" s="1"/>
  <c r="R30" i="2"/>
  <c r="N30" i="2"/>
  <c r="J29" i="2"/>
  <c r="J28" i="2"/>
  <c r="R27" i="2"/>
  <c r="J27" i="2"/>
  <c r="J26" i="2"/>
  <c r="J25" i="2"/>
  <c r="R24" i="2"/>
  <c r="N24" i="2"/>
  <c r="O24" i="2" s="1"/>
  <c r="J23" i="2"/>
  <c r="J22" i="2"/>
  <c r="R21" i="2"/>
  <c r="J21" i="2"/>
  <c r="R20" i="2"/>
  <c r="J20" i="2"/>
  <c r="N20" i="2" s="1"/>
  <c r="J19" i="2"/>
  <c r="J18" i="2"/>
  <c r="R17" i="2"/>
  <c r="J17" i="2"/>
  <c r="J16" i="2"/>
  <c r="J15" i="2"/>
  <c r="R14" i="2"/>
  <c r="J14" i="2"/>
  <c r="R13" i="2"/>
  <c r="J13" i="2"/>
  <c r="J12" i="2"/>
  <c r="J11" i="2"/>
  <c r="J10" i="2"/>
  <c r="J9" i="2"/>
  <c r="J8" i="2"/>
  <c r="R7" i="2"/>
  <c r="J7" i="2"/>
  <c r="R6" i="2"/>
  <c r="J6" i="2"/>
  <c r="J5" i="2"/>
  <c r="L5" i="2" s="1"/>
  <c r="N5" i="2" s="1"/>
  <c r="O5" i="2" s="1"/>
  <c r="J4" i="2"/>
  <c r="J3" i="2"/>
  <c r="L40" i="6" l="1"/>
  <c r="L155" i="6"/>
  <c r="N155" i="6" s="1"/>
  <c r="L173" i="6"/>
  <c r="L177" i="6"/>
  <c r="L9" i="6"/>
  <c r="L13" i="6"/>
  <c r="L17" i="6"/>
  <c r="S180" i="5"/>
  <c r="T140" i="5"/>
  <c r="T88" i="5"/>
  <c r="S88" i="5"/>
  <c r="T96" i="5"/>
  <c r="S210" i="5"/>
  <c r="T188" i="5"/>
  <c r="S206" i="5"/>
  <c r="S140" i="5"/>
  <c r="T156" i="5"/>
  <c r="O163" i="2"/>
  <c r="T213" i="2"/>
  <c r="S213" i="2"/>
  <c r="L83" i="6"/>
  <c r="S24" i="5"/>
  <c r="S200" i="5"/>
  <c r="S188" i="5"/>
  <c r="S172" i="5"/>
  <c r="S124" i="5"/>
  <c r="S96" i="5"/>
  <c r="S52" i="5"/>
  <c r="T210" i="5"/>
  <c r="T180" i="5"/>
  <c r="T124" i="5"/>
  <c r="T68" i="5"/>
  <c r="T200" i="5"/>
  <c r="T24" i="5"/>
  <c r="S156" i="5"/>
  <c r="S116" i="5"/>
  <c r="S68" i="5"/>
  <c r="T206" i="5"/>
  <c r="T172" i="5"/>
  <c r="T116" i="5"/>
  <c r="T52" i="5"/>
  <c r="R7" i="5"/>
  <c r="T7" i="5"/>
  <c r="S7" i="5"/>
  <c r="R13" i="5"/>
  <c r="S13" i="5"/>
  <c r="T13" i="5"/>
  <c r="R14" i="5"/>
  <c r="T14" i="5"/>
  <c r="R17" i="5"/>
  <c r="S17" i="5"/>
  <c r="T17" i="5"/>
  <c r="R21" i="5"/>
  <c r="S21" i="5"/>
  <c r="T21" i="5"/>
  <c r="R30" i="5"/>
  <c r="T30" i="5"/>
  <c r="R31" i="5"/>
  <c r="T31" i="5"/>
  <c r="S31" i="5"/>
  <c r="R37" i="5"/>
  <c r="S37" i="5"/>
  <c r="T37" i="5"/>
  <c r="R41" i="5"/>
  <c r="S41" i="5"/>
  <c r="T41" i="5"/>
  <c r="R53" i="5"/>
  <c r="S53" i="5"/>
  <c r="T53" i="5"/>
  <c r="R54" i="5"/>
  <c r="T54" i="5"/>
  <c r="R55" i="5"/>
  <c r="T55" i="5"/>
  <c r="S55" i="5"/>
  <c r="R57" i="5"/>
  <c r="S57" i="5"/>
  <c r="T57" i="5"/>
  <c r="R66" i="5"/>
  <c r="T66" i="5"/>
  <c r="R69" i="5"/>
  <c r="S69" i="5"/>
  <c r="T69" i="5"/>
  <c r="R74" i="5"/>
  <c r="T74" i="5"/>
  <c r="R77" i="5"/>
  <c r="S77" i="5"/>
  <c r="T77" i="5"/>
  <c r="R86" i="5"/>
  <c r="T86" i="5"/>
  <c r="R87" i="5"/>
  <c r="T87" i="5"/>
  <c r="S87" i="5"/>
  <c r="R93" i="5"/>
  <c r="S93" i="5"/>
  <c r="T93" i="5"/>
  <c r="R94" i="5"/>
  <c r="T94" i="5"/>
  <c r="R95" i="5"/>
  <c r="T95" i="5"/>
  <c r="S95" i="5"/>
  <c r="R98" i="5"/>
  <c r="T98" i="5"/>
  <c r="R105" i="5"/>
  <c r="S105" i="5"/>
  <c r="T105" i="5"/>
  <c r="R109" i="5"/>
  <c r="S109" i="5"/>
  <c r="T109" i="5"/>
  <c r="R114" i="5"/>
  <c r="T114" i="5"/>
  <c r="R117" i="5"/>
  <c r="S117" i="5"/>
  <c r="T117" i="5"/>
  <c r="R131" i="5"/>
  <c r="T131" i="5"/>
  <c r="S131" i="5"/>
  <c r="R139" i="5"/>
  <c r="T139" i="5"/>
  <c r="S139" i="5"/>
  <c r="R141" i="5"/>
  <c r="S141" i="5"/>
  <c r="T141" i="5"/>
  <c r="R146" i="5"/>
  <c r="T146" i="5"/>
  <c r="R155" i="5"/>
  <c r="T155" i="5"/>
  <c r="S155" i="5"/>
  <c r="R157" i="5"/>
  <c r="S157" i="5"/>
  <c r="T157" i="5"/>
  <c r="R159" i="5"/>
  <c r="T159" i="5"/>
  <c r="S159" i="5"/>
  <c r="R163" i="5"/>
  <c r="T163" i="5"/>
  <c r="S163" i="5"/>
  <c r="R171" i="5"/>
  <c r="T171" i="5"/>
  <c r="S171" i="5"/>
  <c r="R173" i="5"/>
  <c r="S173" i="5"/>
  <c r="T173" i="5"/>
  <c r="R177" i="5"/>
  <c r="S177" i="5"/>
  <c r="T177" i="5"/>
  <c r="R178" i="5"/>
  <c r="T178" i="5"/>
  <c r="R182" i="5"/>
  <c r="T182" i="5"/>
  <c r="R183" i="5"/>
  <c r="T183" i="5"/>
  <c r="S183" i="5"/>
  <c r="R187" i="5"/>
  <c r="T187" i="5"/>
  <c r="S187" i="5"/>
  <c r="R205" i="5"/>
  <c r="S205" i="5"/>
  <c r="T205" i="5"/>
  <c r="R213" i="5"/>
  <c r="S213" i="5"/>
  <c r="T213" i="5"/>
  <c r="N3" i="6"/>
  <c r="P3" i="6"/>
  <c r="O3" i="6"/>
  <c r="H24" i="6"/>
  <c r="L24" i="6" s="1"/>
  <c r="H25" i="6"/>
  <c r="L25" i="6" s="1"/>
  <c r="H30" i="6"/>
  <c r="L30" i="6" s="1"/>
  <c r="H34" i="6"/>
  <c r="L34" i="6" s="1"/>
  <c r="P48" i="6"/>
  <c r="O48" i="6"/>
  <c r="H49" i="6"/>
  <c r="L49" i="6" s="1"/>
  <c r="H55" i="6"/>
  <c r="L55" i="6" s="1"/>
  <c r="N75" i="6"/>
  <c r="O75" i="6"/>
  <c r="P75" i="6"/>
  <c r="H87" i="6"/>
  <c r="L87" i="6" s="1"/>
  <c r="H95" i="6"/>
  <c r="L95" i="6" s="1"/>
  <c r="H107" i="6"/>
  <c r="L107" i="6" s="1"/>
  <c r="H113" i="6"/>
  <c r="L113" i="6" s="1"/>
  <c r="H140" i="6"/>
  <c r="L140" i="6" s="1"/>
  <c r="O155" i="6"/>
  <c r="P155" i="6"/>
  <c r="H172" i="6"/>
  <c r="L172" i="6" s="1"/>
  <c r="N4" i="6"/>
  <c r="P4" i="6"/>
  <c r="O4" i="6"/>
  <c r="L35" i="6"/>
  <c r="L45" i="6"/>
  <c r="H106" i="6"/>
  <c r="L106" i="6" s="1"/>
  <c r="H131" i="6"/>
  <c r="L131" i="6" s="1"/>
  <c r="H139" i="6"/>
  <c r="L139" i="6" s="1"/>
  <c r="N142" i="6"/>
  <c r="P142" i="6"/>
  <c r="O142" i="6"/>
  <c r="H161" i="6"/>
  <c r="H166" i="6"/>
  <c r="L166" i="6" s="1"/>
  <c r="N202" i="6"/>
  <c r="H202" i="6"/>
  <c r="L202" i="6" s="1"/>
  <c r="H10" i="6"/>
  <c r="L10" i="6" s="1"/>
  <c r="H12" i="6"/>
  <c r="L12" i="6" s="1"/>
  <c r="H14" i="6"/>
  <c r="L14" i="6" s="1"/>
  <c r="H16" i="6"/>
  <c r="L16" i="6" s="1"/>
  <c r="H18" i="6"/>
  <c r="L18" i="6" s="1"/>
  <c r="H38" i="6"/>
  <c r="L38" i="6" s="1"/>
  <c r="H51" i="6"/>
  <c r="L51" i="6" s="1"/>
  <c r="N51" i="6" s="1"/>
  <c r="H69" i="6"/>
  <c r="L69" i="6"/>
  <c r="H127" i="6"/>
  <c r="O130" i="6"/>
  <c r="P130" i="6"/>
  <c r="L160" i="6"/>
  <c r="H185" i="6"/>
  <c r="L185" i="6" s="1"/>
  <c r="H7" i="6"/>
  <c r="L7" i="6" s="1"/>
  <c r="H32" i="6"/>
  <c r="L32" i="6" s="1"/>
  <c r="H36" i="6"/>
  <c r="H42" i="6"/>
  <c r="L42" i="6" s="1"/>
  <c r="H46" i="6"/>
  <c r="H47" i="6"/>
  <c r="L47" i="6" s="1"/>
  <c r="N47" i="6" s="1"/>
  <c r="H54" i="6"/>
  <c r="L54" i="6" s="1"/>
  <c r="H63" i="6"/>
  <c r="L63" i="6" s="1"/>
  <c r="L68" i="6"/>
  <c r="H73" i="6"/>
  <c r="H74" i="6"/>
  <c r="L74" i="6" s="1"/>
  <c r="H77" i="6"/>
  <c r="L77" i="6" s="1"/>
  <c r="H133" i="6"/>
  <c r="L133" i="6" s="1"/>
  <c r="H135" i="6"/>
  <c r="L135" i="6" s="1"/>
  <c r="H147" i="6"/>
  <c r="L147" i="6" s="1"/>
  <c r="P189" i="6"/>
  <c r="O189" i="6"/>
  <c r="H58" i="6"/>
  <c r="L58" i="6" s="1"/>
  <c r="L64" i="6"/>
  <c r="L65" i="6"/>
  <c r="L72" i="6"/>
  <c r="L73" i="6"/>
  <c r="L80" i="6"/>
  <c r="N80" i="6" s="1"/>
  <c r="L93" i="6"/>
  <c r="O93" i="6" s="1"/>
  <c r="L141" i="6"/>
  <c r="L150" i="6"/>
  <c r="H158" i="6"/>
  <c r="L158" i="6" s="1"/>
  <c r="O177" i="6"/>
  <c r="H180" i="6"/>
  <c r="L180" i="6" s="1"/>
  <c r="H196" i="6"/>
  <c r="L196" i="6" s="1"/>
  <c r="H198" i="6"/>
  <c r="L198" i="6" s="1"/>
  <c r="L86" i="6"/>
  <c r="L137" i="6"/>
  <c r="H157" i="6"/>
  <c r="L157" i="6" s="1"/>
  <c r="L161" i="6"/>
  <c r="H170" i="6"/>
  <c r="L170" i="6" s="1"/>
  <c r="H192" i="6"/>
  <c r="L192" i="6" s="1"/>
  <c r="H199" i="6"/>
  <c r="L199" i="6" s="1"/>
  <c r="L216" i="6"/>
  <c r="L191" i="6"/>
  <c r="H174" i="6"/>
  <c r="L174" i="6" s="1"/>
  <c r="H176" i="6"/>
  <c r="L176" i="6" s="1"/>
  <c r="P177" i="6"/>
  <c r="L190" i="6"/>
  <c r="N190" i="6" s="1"/>
  <c r="N17" i="6"/>
  <c r="N9" i="6"/>
  <c r="L21" i="6"/>
  <c r="H98" i="6"/>
  <c r="N10" i="6"/>
  <c r="L22" i="6"/>
  <c r="L26" i="6"/>
  <c r="L31" i="6"/>
  <c r="L33" i="6"/>
  <c r="L36" i="6"/>
  <c r="L39" i="6"/>
  <c r="L43" i="6"/>
  <c r="L50" i="6"/>
  <c r="H53" i="6"/>
  <c r="L53" i="6" s="1"/>
  <c r="L98" i="6"/>
  <c r="H197" i="6"/>
  <c r="L197" i="6" s="1"/>
  <c r="L6" i="6"/>
  <c r="N11" i="6"/>
  <c r="N15" i="6"/>
  <c r="L23" i="6"/>
  <c r="L27" i="6"/>
  <c r="L37" i="6"/>
  <c r="N48" i="6"/>
  <c r="H100" i="6"/>
  <c r="L100" i="6" s="1"/>
  <c r="H195" i="6"/>
  <c r="L195" i="6" s="1"/>
  <c r="H8" i="6"/>
  <c r="L8" i="6" s="1"/>
  <c r="L20" i="6"/>
  <c r="L28" i="6"/>
  <c r="L41" i="6"/>
  <c r="H122" i="6"/>
  <c r="L122" i="6" s="1"/>
  <c r="L44" i="6"/>
  <c r="H59" i="6"/>
  <c r="L59" i="6" s="1"/>
  <c r="L84" i="6"/>
  <c r="H96" i="6"/>
  <c r="L96" i="6" s="1"/>
  <c r="H99" i="6"/>
  <c r="L99" i="6" s="1"/>
  <c r="H102" i="6"/>
  <c r="L102" i="6" s="1"/>
  <c r="L109" i="6"/>
  <c r="H121" i="6"/>
  <c r="L121" i="6" s="1"/>
  <c r="L128" i="6"/>
  <c r="H29" i="6"/>
  <c r="L29" i="6" s="1"/>
  <c r="O29" i="6" s="1"/>
  <c r="N54" i="6"/>
  <c r="H56" i="6"/>
  <c r="L56" i="6" s="1"/>
  <c r="L57" i="6"/>
  <c r="L60" i="6"/>
  <c r="L62" i="6"/>
  <c r="L66" i="6"/>
  <c r="L70" i="6"/>
  <c r="L79" i="6"/>
  <c r="L85" i="6"/>
  <c r="H91" i="6"/>
  <c r="L91" i="6" s="1"/>
  <c r="L104" i="6"/>
  <c r="H108" i="6"/>
  <c r="L108" i="6" s="1"/>
  <c r="H116" i="6"/>
  <c r="L116" i="6" s="1"/>
  <c r="H120" i="6"/>
  <c r="L120" i="6" s="1"/>
  <c r="H124" i="6"/>
  <c r="L124" i="6" s="1"/>
  <c r="H175" i="6"/>
  <c r="L175" i="6" s="1"/>
  <c r="N40" i="6"/>
  <c r="H97" i="6"/>
  <c r="L97" i="6" s="1"/>
  <c r="H101" i="6"/>
  <c r="L101" i="6" s="1"/>
  <c r="L103" i="6"/>
  <c r="L46" i="6"/>
  <c r="H52" i="6"/>
  <c r="L52" i="6" s="1"/>
  <c r="L67" i="6"/>
  <c r="L71" i="6"/>
  <c r="H81" i="6"/>
  <c r="L81" i="6" s="1"/>
  <c r="H88" i="6"/>
  <c r="L88" i="6" s="1"/>
  <c r="H89" i="6"/>
  <c r="L89" i="6" s="1"/>
  <c r="H90" i="6"/>
  <c r="L90" i="6" s="1"/>
  <c r="L105" i="6"/>
  <c r="L111" i="6"/>
  <c r="H114" i="6"/>
  <c r="L114" i="6" s="1"/>
  <c r="H115" i="6"/>
  <c r="L115" i="6" s="1"/>
  <c r="H117" i="6"/>
  <c r="L117" i="6" s="1"/>
  <c r="H118" i="6"/>
  <c r="L118" i="6" s="1"/>
  <c r="H119" i="6"/>
  <c r="L119" i="6" s="1"/>
  <c r="H123" i="6"/>
  <c r="L123" i="6" s="1"/>
  <c r="L126" i="6"/>
  <c r="N130" i="6"/>
  <c r="L61" i="6"/>
  <c r="O61" i="6" s="1"/>
  <c r="L76" i="6"/>
  <c r="L78" i="6"/>
  <c r="H82" i="6"/>
  <c r="L82" i="6" s="1"/>
  <c r="L92" i="6"/>
  <c r="L94" i="6"/>
  <c r="L110" i="6"/>
  <c r="L112" i="6"/>
  <c r="H132" i="6"/>
  <c r="L132" i="6" s="1"/>
  <c r="H134" i="6"/>
  <c r="L134" i="6" s="1"/>
  <c r="L153" i="6"/>
  <c r="N177" i="6"/>
  <c r="H181" i="6"/>
  <c r="L181" i="6" s="1"/>
  <c r="N192" i="6"/>
  <c r="L125" i="6"/>
  <c r="O125" i="6" s="1"/>
  <c r="L127" i="6"/>
  <c r="L129" i="6"/>
  <c r="L136" i="6"/>
  <c r="L138" i="6"/>
  <c r="L154" i="6"/>
  <c r="N189" i="6"/>
  <c r="H203" i="6"/>
  <c r="L203" i="6" s="1"/>
  <c r="H207" i="6"/>
  <c r="L207" i="6" s="1"/>
  <c r="H211" i="6"/>
  <c r="L211" i="6" s="1"/>
  <c r="H215" i="6"/>
  <c r="L215" i="6" s="1"/>
  <c r="L145" i="6"/>
  <c r="L149" i="6"/>
  <c r="H151" i="6"/>
  <c r="L151" i="6" s="1"/>
  <c r="H152" i="6"/>
  <c r="L152" i="6" s="1"/>
  <c r="H188" i="6"/>
  <c r="L188" i="6" s="1"/>
  <c r="N191" i="6"/>
  <c r="H209" i="6"/>
  <c r="L209" i="6" s="1"/>
  <c r="H143" i="6"/>
  <c r="L143" i="6" s="1"/>
  <c r="L144" i="6"/>
  <c r="L146" i="6"/>
  <c r="L148" i="6"/>
  <c r="H156" i="6"/>
  <c r="L156" i="6" s="1"/>
  <c r="H162" i="6"/>
  <c r="L162" i="6" s="1"/>
  <c r="H163" i="6"/>
  <c r="L163" i="6" s="1"/>
  <c r="L164" i="6"/>
  <c r="N165" i="6"/>
  <c r="P183" i="6"/>
  <c r="L186" i="6"/>
  <c r="H193" i="6"/>
  <c r="L193" i="6" s="1"/>
  <c r="H205" i="6"/>
  <c r="L205" i="6" s="1"/>
  <c r="H213" i="6"/>
  <c r="L213" i="6" s="1"/>
  <c r="L159" i="6"/>
  <c r="O159" i="6" s="1"/>
  <c r="H171" i="6"/>
  <c r="L171" i="6" s="1"/>
  <c r="N176" i="6"/>
  <c r="L184" i="6"/>
  <c r="H187" i="6"/>
  <c r="L187" i="6" s="1"/>
  <c r="H194" i="6"/>
  <c r="L194" i="6" s="1"/>
  <c r="H206" i="6"/>
  <c r="L206" i="6" s="1"/>
  <c r="H210" i="6"/>
  <c r="L210" i="6" s="1"/>
  <c r="H214" i="6"/>
  <c r="L214" i="6" s="1"/>
  <c r="L167" i="6"/>
  <c r="L168" i="6"/>
  <c r="H169" i="6"/>
  <c r="L169" i="6" s="1"/>
  <c r="L178" i="6"/>
  <c r="H182" i="6"/>
  <c r="L182" i="6" s="1"/>
  <c r="N196" i="6"/>
  <c r="L200" i="6"/>
  <c r="H204" i="6"/>
  <c r="L204" i="6" s="1"/>
  <c r="H208" i="6"/>
  <c r="L208" i="6" s="1"/>
  <c r="H212" i="6"/>
  <c r="L212" i="6" s="1"/>
  <c r="H179" i="6"/>
  <c r="L179" i="6" s="1"/>
  <c r="P179" i="6" s="1"/>
  <c r="H201" i="6"/>
  <c r="L201" i="6" s="1"/>
  <c r="M202" i="5"/>
  <c r="N202" i="5" s="1"/>
  <c r="O202" i="5" s="1"/>
  <c r="P202" i="5" s="1"/>
  <c r="M207" i="5"/>
  <c r="N207" i="5" s="1"/>
  <c r="O207" i="5" s="1"/>
  <c r="P207" i="5" s="1"/>
  <c r="M73" i="5"/>
  <c r="N73" i="5" s="1"/>
  <c r="O73" i="5" s="1"/>
  <c r="P73" i="5" s="1"/>
  <c r="M123" i="5"/>
  <c r="N123" i="5" s="1"/>
  <c r="O123" i="5" s="1"/>
  <c r="P123" i="5" s="1"/>
  <c r="N77" i="5"/>
  <c r="O77" i="5" s="1"/>
  <c r="M89" i="5"/>
  <c r="N89" i="5" s="1"/>
  <c r="O89" i="5" s="1"/>
  <c r="P89" i="5" s="1"/>
  <c r="N7" i="5"/>
  <c r="O7" i="5" s="1"/>
  <c r="M49" i="5"/>
  <c r="N49" i="5" s="1"/>
  <c r="O49" i="5" s="1"/>
  <c r="P49" i="5" s="1"/>
  <c r="N98" i="5"/>
  <c r="O98" i="5" s="1"/>
  <c r="M134" i="5"/>
  <c r="N134" i="5" s="1"/>
  <c r="O134" i="5" s="1"/>
  <c r="N172" i="5"/>
  <c r="O172" i="5" s="1"/>
  <c r="M212" i="5"/>
  <c r="N212" i="5" s="1"/>
  <c r="O212" i="5" s="1"/>
  <c r="P212" i="5" s="1"/>
  <c r="M29" i="5"/>
  <c r="N29" i="5" s="1"/>
  <c r="O29" i="5" s="1"/>
  <c r="P29" i="5" s="1"/>
  <c r="N54" i="5"/>
  <c r="O54" i="5" s="1"/>
  <c r="M67" i="5"/>
  <c r="N67" i="5" s="1"/>
  <c r="O67" i="5" s="1"/>
  <c r="P67" i="5" s="1"/>
  <c r="M79" i="5"/>
  <c r="N79" i="5" s="1"/>
  <c r="O79" i="5" s="1"/>
  <c r="P79" i="5" s="1"/>
  <c r="M106" i="5"/>
  <c r="N106" i="5" s="1"/>
  <c r="O106" i="5" s="1"/>
  <c r="P106" i="5" s="1"/>
  <c r="S106" i="5" s="1"/>
  <c r="M162" i="5"/>
  <c r="N162" i="5" s="1"/>
  <c r="O162" i="5" s="1"/>
  <c r="P162" i="5" s="1"/>
  <c r="S162" i="5" s="1"/>
  <c r="M166" i="5"/>
  <c r="N166" i="5" s="1"/>
  <c r="O166" i="5" s="1"/>
  <c r="P166" i="5" s="1"/>
  <c r="S166" i="5" s="1"/>
  <c r="N187" i="5"/>
  <c r="O187" i="5" s="1"/>
  <c r="M189" i="5"/>
  <c r="N189" i="5" s="1"/>
  <c r="O189" i="5" s="1"/>
  <c r="P189" i="5" s="1"/>
  <c r="M194" i="5"/>
  <c r="N194" i="5" s="1"/>
  <c r="O194" i="5" s="1"/>
  <c r="P194" i="5" s="1"/>
  <c r="M18" i="5"/>
  <c r="N18" i="5" s="1"/>
  <c r="O18" i="5" s="1"/>
  <c r="P18" i="5" s="1"/>
  <c r="S18" i="5" s="1"/>
  <c r="M22" i="5"/>
  <c r="N22" i="5" s="1"/>
  <c r="O22" i="5" s="1"/>
  <c r="P22" i="5" s="1"/>
  <c r="S22" i="5" s="1"/>
  <c r="M45" i="5"/>
  <c r="N45" i="5" s="1"/>
  <c r="O45" i="5" s="1"/>
  <c r="P45" i="5" s="1"/>
  <c r="M83" i="5"/>
  <c r="N83" i="5" s="1"/>
  <c r="O83" i="5" s="1"/>
  <c r="P83" i="5" s="1"/>
  <c r="N116" i="5"/>
  <c r="O116" i="5" s="1"/>
  <c r="N124" i="5"/>
  <c r="O124" i="5" s="1"/>
  <c r="M138" i="5"/>
  <c r="N138" i="5" s="1"/>
  <c r="O138" i="5" s="1"/>
  <c r="P138" i="5" s="1"/>
  <c r="S138" i="5" s="1"/>
  <c r="M9" i="5"/>
  <c r="N9" i="5" s="1"/>
  <c r="O9" i="5" s="1"/>
  <c r="P9" i="5" s="1"/>
  <c r="M15" i="5"/>
  <c r="N15" i="5" s="1"/>
  <c r="O15" i="5" s="1"/>
  <c r="P15" i="5" s="1"/>
  <c r="M38" i="5"/>
  <c r="N38" i="5" s="1"/>
  <c r="O38" i="5" s="1"/>
  <c r="P38" i="5" s="1"/>
  <c r="S38" i="5" s="1"/>
  <c r="M47" i="5"/>
  <c r="N47" i="5" s="1"/>
  <c r="O47" i="5" s="1"/>
  <c r="P47" i="5" s="1"/>
  <c r="N53" i="5"/>
  <c r="O53" i="5" s="1"/>
  <c r="M92" i="5"/>
  <c r="N92" i="5" s="1"/>
  <c r="O92" i="5" s="1"/>
  <c r="M126" i="5"/>
  <c r="N126" i="5" s="1"/>
  <c r="O126" i="5" s="1"/>
  <c r="P126" i="5" s="1"/>
  <c r="S126" i="5" s="1"/>
  <c r="N140" i="5"/>
  <c r="O140" i="5" s="1"/>
  <c r="M152" i="5"/>
  <c r="N152" i="5" s="1"/>
  <c r="O152" i="5" s="1"/>
  <c r="P152" i="5" s="1"/>
  <c r="M170" i="5"/>
  <c r="N170" i="5" s="1"/>
  <c r="O170" i="5" s="1"/>
  <c r="P170" i="5" s="1"/>
  <c r="S170" i="5" s="1"/>
  <c r="M32" i="5"/>
  <c r="N32" i="5" s="1"/>
  <c r="O32" i="5" s="1"/>
  <c r="P32" i="5" s="1"/>
  <c r="M43" i="5"/>
  <c r="N43" i="5" s="1"/>
  <c r="O43" i="5" s="1"/>
  <c r="P43" i="5" s="1"/>
  <c r="M50" i="5"/>
  <c r="N50" i="5" s="1"/>
  <c r="O50" i="5" s="1"/>
  <c r="P50" i="5" s="1"/>
  <c r="S50" i="5" s="1"/>
  <c r="M64" i="5"/>
  <c r="N64" i="5" s="1"/>
  <c r="O64" i="5" s="1"/>
  <c r="P64" i="5" s="1"/>
  <c r="M85" i="5"/>
  <c r="N85" i="5" s="1"/>
  <c r="O85" i="5" s="1"/>
  <c r="P85" i="5" s="1"/>
  <c r="N93" i="5"/>
  <c r="O93" i="5" s="1"/>
  <c r="N95" i="5"/>
  <c r="O95" i="5" s="1"/>
  <c r="M100" i="5"/>
  <c r="N100" i="5" s="1"/>
  <c r="O100" i="5" s="1"/>
  <c r="M133" i="5"/>
  <c r="N133" i="5" s="1"/>
  <c r="O133" i="5" s="1"/>
  <c r="P133" i="5" s="1"/>
  <c r="M136" i="5"/>
  <c r="N136" i="5" s="1"/>
  <c r="O136" i="5" s="1"/>
  <c r="P136" i="5" s="1"/>
  <c r="M168" i="5"/>
  <c r="N168" i="5" s="1"/>
  <c r="O168" i="5" s="1"/>
  <c r="P168" i="5" s="1"/>
  <c r="M184" i="5"/>
  <c r="N184" i="5" s="1"/>
  <c r="O184" i="5" s="1"/>
  <c r="P184" i="5" s="1"/>
  <c r="M191" i="5"/>
  <c r="N191" i="5" s="1"/>
  <c r="O191" i="5" s="1"/>
  <c r="P191" i="5" s="1"/>
  <c r="M208" i="5"/>
  <c r="N208" i="5" s="1"/>
  <c r="O208" i="5" s="1"/>
  <c r="P208" i="5" s="1"/>
  <c r="M12" i="5"/>
  <c r="N12" i="5" s="1"/>
  <c r="O12" i="5" s="1"/>
  <c r="P12" i="5" s="1"/>
  <c r="M16" i="5"/>
  <c r="N16" i="5" s="1"/>
  <c r="O16" i="5" s="1"/>
  <c r="P16" i="5" s="1"/>
  <c r="M51" i="5"/>
  <c r="N51" i="5" s="1"/>
  <c r="O51" i="5" s="1"/>
  <c r="M70" i="5"/>
  <c r="N70" i="5" s="1"/>
  <c r="O70" i="5" s="1"/>
  <c r="P70" i="5" s="1"/>
  <c r="S70" i="5" s="1"/>
  <c r="M119" i="5"/>
  <c r="N119" i="5" s="1"/>
  <c r="O119" i="5" s="1"/>
  <c r="P119" i="5" s="1"/>
  <c r="M147" i="5"/>
  <c r="N147" i="5" s="1"/>
  <c r="O147" i="5" s="1"/>
  <c r="P147" i="5" s="1"/>
  <c r="M169" i="5"/>
  <c r="N169" i="5" s="1"/>
  <c r="O169" i="5" s="1"/>
  <c r="N178" i="5"/>
  <c r="O178" i="5" s="1"/>
  <c r="M185" i="5"/>
  <c r="N185" i="5" s="1"/>
  <c r="O185" i="5" s="1"/>
  <c r="P185" i="5" s="1"/>
  <c r="M198" i="5"/>
  <c r="N198" i="5" s="1"/>
  <c r="O198" i="5" s="1"/>
  <c r="P198" i="5" s="1"/>
  <c r="M209" i="5"/>
  <c r="N209" i="5" s="1"/>
  <c r="O209" i="5" s="1"/>
  <c r="P209" i="5" s="1"/>
  <c r="N17" i="5"/>
  <c r="O17" i="5" s="1"/>
  <c r="M20" i="5"/>
  <c r="N20" i="5" s="1"/>
  <c r="O20" i="5" s="1"/>
  <c r="P20" i="5" s="1"/>
  <c r="M39" i="5"/>
  <c r="N39" i="5" s="1"/>
  <c r="O39" i="5" s="1"/>
  <c r="M76" i="5"/>
  <c r="N76" i="5" s="1"/>
  <c r="O76" i="5" s="1"/>
  <c r="P76" i="5" s="1"/>
  <c r="M127" i="5"/>
  <c r="N127" i="5" s="1"/>
  <c r="O127" i="5" s="1"/>
  <c r="M143" i="5"/>
  <c r="N143" i="5" s="1"/>
  <c r="O143" i="5" s="1"/>
  <c r="M144" i="5"/>
  <c r="N144" i="5" s="1"/>
  <c r="O144" i="5" s="1"/>
  <c r="P144" i="5" s="1"/>
  <c r="M150" i="5"/>
  <c r="N150" i="5" s="1"/>
  <c r="O150" i="5" s="1"/>
  <c r="P150" i="5" s="1"/>
  <c r="S150" i="5" s="1"/>
  <c r="M160" i="5"/>
  <c r="N160" i="5" s="1"/>
  <c r="O160" i="5" s="1"/>
  <c r="N173" i="5"/>
  <c r="O173" i="5" s="1"/>
  <c r="M181" i="5"/>
  <c r="N181" i="5" s="1"/>
  <c r="O181" i="5" s="1"/>
  <c r="M201" i="5"/>
  <c r="N201" i="5" s="1"/>
  <c r="O201" i="5" s="1"/>
  <c r="M203" i="5"/>
  <c r="N203" i="5" s="1"/>
  <c r="O203" i="5" s="1"/>
  <c r="P203" i="5" s="1"/>
  <c r="M4" i="5"/>
  <c r="N4" i="5" s="1"/>
  <c r="O4" i="5" s="1"/>
  <c r="P4" i="5" s="1"/>
  <c r="M40" i="5"/>
  <c r="N40" i="5" s="1"/>
  <c r="O40" i="5" s="1"/>
  <c r="P40" i="5" s="1"/>
  <c r="M60" i="5"/>
  <c r="N60" i="5" s="1"/>
  <c r="O60" i="5" s="1"/>
  <c r="P60" i="5" s="1"/>
  <c r="M81" i="5"/>
  <c r="N81" i="5" s="1"/>
  <c r="O81" i="5" s="1"/>
  <c r="M113" i="5"/>
  <c r="N113" i="5" s="1"/>
  <c r="O113" i="5" s="1"/>
  <c r="M130" i="5"/>
  <c r="N130" i="5" s="1"/>
  <c r="O130" i="5" s="1"/>
  <c r="P130" i="5" s="1"/>
  <c r="S130" i="5" s="1"/>
  <c r="M132" i="5"/>
  <c r="N132" i="5" s="1"/>
  <c r="O132" i="5" s="1"/>
  <c r="M145" i="5"/>
  <c r="N145" i="5" s="1"/>
  <c r="O145" i="5" s="1"/>
  <c r="P145" i="5" s="1"/>
  <c r="P149" i="5"/>
  <c r="R149" i="5" s="1"/>
  <c r="M154" i="5"/>
  <c r="N154" i="5" s="1"/>
  <c r="O154" i="5" s="1"/>
  <c r="M167" i="5"/>
  <c r="N167" i="5" s="1"/>
  <c r="O167" i="5" s="1"/>
  <c r="P167" i="5" s="1"/>
  <c r="M3" i="5"/>
  <c r="N3" i="5" s="1"/>
  <c r="O3" i="5" s="1"/>
  <c r="P3" i="5" s="1"/>
  <c r="M5" i="5"/>
  <c r="N5" i="5" s="1"/>
  <c r="O5" i="5" s="1"/>
  <c r="P5" i="5" s="1"/>
  <c r="M11" i="5"/>
  <c r="N11" i="5" s="1"/>
  <c r="O11" i="5" s="1"/>
  <c r="P11" i="5" s="1"/>
  <c r="N13" i="5"/>
  <c r="O13" i="5" s="1"/>
  <c r="N21" i="5"/>
  <c r="O21" i="5" s="1"/>
  <c r="M23" i="5"/>
  <c r="N23" i="5" s="1"/>
  <c r="O23" i="5" s="1"/>
  <c r="P23" i="5" s="1"/>
  <c r="M34" i="5"/>
  <c r="N34" i="5" s="1"/>
  <c r="O34" i="5" s="1"/>
  <c r="P34" i="5" s="1"/>
  <c r="S34" i="5" s="1"/>
  <c r="M103" i="5"/>
  <c r="N103" i="5" s="1"/>
  <c r="O103" i="5" s="1"/>
  <c r="P103" i="5" s="1"/>
  <c r="M196" i="5"/>
  <c r="N196" i="5" s="1"/>
  <c r="O196" i="5" s="1"/>
  <c r="P196" i="5" s="1"/>
  <c r="M6" i="5"/>
  <c r="N6" i="5" s="1"/>
  <c r="O6" i="5" s="1"/>
  <c r="M8" i="5"/>
  <c r="M10" i="5"/>
  <c r="N10" i="5" s="1"/>
  <c r="O10" i="5" s="1"/>
  <c r="P10" i="5" s="1"/>
  <c r="S10" i="5" s="1"/>
  <c r="N14" i="5"/>
  <c r="O14" i="5" s="1"/>
  <c r="M25" i="5"/>
  <c r="N25" i="5" s="1"/>
  <c r="O25" i="5" s="1"/>
  <c r="P25" i="5" s="1"/>
  <c r="M129" i="5"/>
  <c r="N129" i="5" s="1"/>
  <c r="O129" i="5" s="1"/>
  <c r="P129" i="5" s="1"/>
  <c r="M42" i="5"/>
  <c r="N42" i="5" s="1"/>
  <c r="O42" i="5" s="1"/>
  <c r="P42" i="5" s="1"/>
  <c r="S42" i="5" s="1"/>
  <c r="M44" i="5"/>
  <c r="N55" i="5"/>
  <c r="O55" i="5" s="1"/>
  <c r="M59" i="5"/>
  <c r="N59" i="5" s="1"/>
  <c r="O59" i="5" s="1"/>
  <c r="P59" i="5" s="1"/>
  <c r="M61" i="5"/>
  <c r="N61" i="5" s="1"/>
  <c r="O61" i="5" s="1"/>
  <c r="M65" i="5"/>
  <c r="N65" i="5" s="1"/>
  <c r="O65" i="5" s="1"/>
  <c r="P65" i="5" s="1"/>
  <c r="N68" i="5"/>
  <c r="O68" i="5" s="1"/>
  <c r="M71" i="5"/>
  <c r="N71" i="5" s="1"/>
  <c r="O71" i="5" s="1"/>
  <c r="P71" i="5" s="1"/>
  <c r="M75" i="5"/>
  <c r="N75" i="5" s="1"/>
  <c r="O75" i="5" s="1"/>
  <c r="P75" i="5" s="1"/>
  <c r="M80" i="5"/>
  <c r="N80" i="5" s="1"/>
  <c r="O80" i="5" s="1"/>
  <c r="M82" i="5"/>
  <c r="N82" i="5" s="1"/>
  <c r="O82" i="5" s="1"/>
  <c r="N88" i="5"/>
  <c r="O88" i="5" s="1"/>
  <c r="M90" i="5"/>
  <c r="M101" i="5"/>
  <c r="N101" i="5" s="1"/>
  <c r="O101" i="5" s="1"/>
  <c r="P101" i="5" s="1"/>
  <c r="M112" i="5"/>
  <c r="N112" i="5" s="1"/>
  <c r="O112" i="5" s="1"/>
  <c r="P112" i="5" s="1"/>
  <c r="M120" i="5"/>
  <c r="N120" i="5" s="1"/>
  <c r="O120" i="5" s="1"/>
  <c r="P120" i="5" s="1"/>
  <c r="M122" i="5"/>
  <c r="N122" i="5" s="1"/>
  <c r="O122" i="5" s="1"/>
  <c r="P122" i="5" s="1"/>
  <c r="S122" i="5" s="1"/>
  <c r="N131" i="5"/>
  <c r="O131" i="5" s="1"/>
  <c r="M135" i="5"/>
  <c r="N135" i="5" s="1"/>
  <c r="O135" i="5" s="1"/>
  <c r="P135" i="5" s="1"/>
  <c r="M142" i="5"/>
  <c r="N142" i="5" s="1"/>
  <c r="O142" i="5" s="1"/>
  <c r="P142" i="5" s="1"/>
  <c r="S142" i="5" s="1"/>
  <c r="N146" i="5"/>
  <c r="O146" i="5" s="1"/>
  <c r="M148" i="5"/>
  <c r="N148" i="5" s="1"/>
  <c r="O148" i="5" s="1"/>
  <c r="P148" i="5" s="1"/>
  <c r="M153" i="5"/>
  <c r="N153" i="5" s="1"/>
  <c r="O153" i="5" s="1"/>
  <c r="P153" i="5" s="1"/>
  <c r="N157" i="5"/>
  <c r="O157" i="5" s="1"/>
  <c r="M161" i="5"/>
  <c r="M175" i="5"/>
  <c r="N175" i="5" s="1"/>
  <c r="O175" i="5" s="1"/>
  <c r="P175" i="5" s="1"/>
  <c r="M193" i="5"/>
  <c r="N193" i="5" s="1"/>
  <c r="O193" i="5" s="1"/>
  <c r="P193" i="5" s="1"/>
  <c r="N205" i="5"/>
  <c r="O205" i="5" s="1"/>
  <c r="M26" i="5"/>
  <c r="M27" i="5"/>
  <c r="N27" i="5" s="1"/>
  <c r="O27" i="5" s="1"/>
  <c r="N31" i="5"/>
  <c r="O31" i="5" s="1"/>
  <c r="M33" i="5"/>
  <c r="N33" i="5" s="1"/>
  <c r="O33" i="5" s="1"/>
  <c r="P33" i="5" s="1"/>
  <c r="M35" i="5"/>
  <c r="N35" i="5" s="1"/>
  <c r="O35" i="5" s="1"/>
  <c r="N37" i="5"/>
  <c r="O37" i="5" s="1"/>
  <c r="M48" i="5"/>
  <c r="N48" i="5" s="1"/>
  <c r="O48" i="5" s="1"/>
  <c r="P48" i="5" s="1"/>
  <c r="M56" i="5"/>
  <c r="N56" i="5" s="1"/>
  <c r="O56" i="5" s="1"/>
  <c r="P56" i="5" s="1"/>
  <c r="N74" i="5"/>
  <c r="O74" i="5" s="1"/>
  <c r="M78" i="5"/>
  <c r="N78" i="5" s="1"/>
  <c r="O78" i="5" s="1"/>
  <c r="P78" i="5" s="1"/>
  <c r="S78" i="5" s="1"/>
  <c r="M84" i="5"/>
  <c r="N84" i="5" s="1"/>
  <c r="O84" i="5" s="1"/>
  <c r="P84" i="5" s="1"/>
  <c r="N87" i="5"/>
  <c r="O87" i="5" s="1"/>
  <c r="M97" i="5"/>
  <c r="N97" i="5" s="1"/>
  <c r="O97" i="5" s="1"/>
  <c r="M99" i="5"/>
  <c r="N99" i="5" s="1"/>
  <c r="O99" i="5" s="1"/>
  <c r="P99" i="5" s="1"/>
  <c r="M107" i="5"/>
  <c r="N107" i="5" s="1"/>
  <c r="O107" i="5" s="1"/>
  <c r="M108" i="5"/>
  <c r="N108" i="5" s="1"/>
  <c r="O108" i="5" s="1"/>
  <c r="P108" i="5" s="1"/>
  <c r="M111" i="5"/>
  <c r="M115" i="5"/>
  <c r="N115" i="5" s="1"/>
  <c r="O115" i="5" s="1"/>
  <c r="M121" i="5"/>
  <c r="M125" i="5"/>
  <c r="N125" i="5" s="1"/>
  <c r="O125" i="5" s="1"/>
  <c r="M128" i="5"/>
  <c r="N128" i="5" s="1"/>
  <c r="O128" i="5" s="1"/>
  <c r="P128" i="5" s="1"/>
  <c r="M137" i="5"/>
  <c r="N137" i="5" s="1"/>
  <c r="O137" i="5" s="1"/>
  <c r="P137" i="5" s="1"/>
  <c r="N139" i="5"/>
  <c r="O139" i="5" s="1"/>
  <c r="M151" i="5"/>
  <c r="N151" i="5" s="1"/>
  <c r="O151" i="5" s="1"/>
  <c r="P151" i="5" s="1"/>
  <c r="N156" i="5"/>
  <c r="O156" i="5" s="1"/>
  <c r="M158" i="5"/>
  <c r="N158" i="5" s="1"/>
  <c r="O158" i="5" s="1"/>
  <c r="P158" i="5" s="1"/>
  <c r="S158" i="5" s="1"/>
  <c r="M165" i="5"/>
  <c r="N165" i="5" s="1"/>
  <c r="O165" i="5" s="1"/>
  <c r="M176" i="5"/>
  <c r="N176" i="5" s="1"/>
  <c r="O176" i="5" s="1"/>
  <c r="P176" i="5" s="1"/>
  <c r="M179" i="5"/>
  <c r="N179" i="5" s="1"/>
  <c r="O179" i="5" s="1"/>
  <c r="P179" i="5" s="1"/>
  <c r="M186" i="5"/>
  <c r="N186" i="5" s="1"/>
  <c r="O186" i="5" s="1"/>
  <c r="N188" i="5"/>
  <c r="O188" i="5" s="1"/>
  <c r="M190" i="5"/>
  <c r="N190" i="5" s="1"/>
  <c r="O190" i="5" s="1"/>
  <c r="M192" i="5"/>
  <c r="N192" i="5" s="1"/>
  <c r="O192" i="5" s="1"/>
  <c r="P192" i="5" s="1"/>
  <c r="M195" i="5"/>
  <c r="N195" i="5" s="1"/>
  <c r="O195" i="5" s="1"/>
  <c r="P195" i="5" s="1"/>
  <c r="M197" i="5"/>
  <c r="N197" i="5" s="1"/>
  <c r="O197" i="5" s="1"/>
  <c r="M199" i="5"/>
  <c r="N199" i="5" s="1"/>
  <c r="O199" i="5" s="1"/>
  <c r="P199" i="5" s="1"/>
  <c r="N206" i="5"/>
  <c r="O206" i="5" s="1"/>
  <c r="M211" i="5"/>
  <c r="N211" i="5" s="1"/>
  <c r="O211" i="5" s="1"/>
  <c r="M216" i="5"/>
  <c r="N216" i="5" s="1"/>
  <c r="O216" i="5" s="1"/>
  <c r="P216" i="5" s="1"/>
  <c r="N8" i="5"/>
  <c r="O8" i="5" s="1"/>
  <c r="P8" i="5" s="1"/>
  <c r="N28" i="5"/>
  <c r="O28" i="5" s="1"/>
  <c r="P28" i="5" s="1"/>
  <c r="N36" i="5"/>
  <c r="O36" i="5" s="1"/>
  <c r="P36" i="5" s="1"/>
  <c r="N19" i="5"/>
  <c r="O19" i="5" s="1"/>
  <c r="P19" i="5" s="1"/>
  <c r="N62" i="5"/>
  <c r="O62" i="5" s="1"/>
  <c r="P62" i="5" s="1"/>
  <c r="S62" i="5" s="1"/>
  <c r="M46" i="5"/>
  <c r="N110" i="5"/>
  <c r="O110" i="5" s="1"/>
  <c r="P110" i="5" s="1"/>
  <c r="S110" i="5" s="1"/>
  <c r="P63" i="5"/>
  <c r="M72" i="5"/>
  <c r="M102" i="5"/>
  <c r="P104" i="5"/>
  <c r="N161" i="5"/>
  <c r="O161" i="5" s="1"/>
  <c r="P161" i="5" s="1"/>
  <c r="M58" i="5"/>
  <c r="M91" i="5"/>
  <c r="M118" i="5"/>
  <c r="P215" i="5"/>
  <c r="N174" i="5"/>
  <c r="O174" i="5" s="1"/>
  <c r="P174" i="5" s="1"/>
  <c r="S174" i="5" s="1"/>
  <c r="M164" i="5"/>
  <c r="M204" i="5"/>
  <c r="M214" i="5"/>
  <c r="L3" i="2"/>
  <c r="N3" i="2" s="1"/>
  <c r="M3" i="2" s="1"/>
  <c r="L25" i="2"/>
  <c r="N25" i="2" s="1"/>
  <c r="M25" i="2" s="1"/>
  <c r="L29" i="2"/>
  <c r="N29" i="2" s="1"/>
  <c r="L43" i="2"/>
  <c r="N43" i="2" s="1"/>
  <c r="O43" i="2" s="1"/>
  <c r="P43" i="2" s="1"/>
  <c r="N54" i="2"/>
  <c r="M54" i="2" s="1"/>
  <c r="L61" i="2"/>
  <c r="N61" i="2" s="1"/>
  <c r="M61" i="2" s="1"/>
  <c r="L70" i="2"/>
  <c r="N70" i="2" s="1"/>
  <c r="L84" i="2"/>
  <c r="N84" i="2" s="1"/>
  <c r="L87" i="2"/>
  <c r="N87" i="2" s="1"/>
  <c r="M87" i="2" s="1"/>
  <c r="L99" i="2"/>
  <c r="N99" i="2" s="1"/>
  <c r="M99" i="2" s="1"/>
  <c r="L198" i="2"/>
  <c r="N198" i="2" s="1"/>
  <c r="O198" i="2" s="1"/>
  <c r="P198" i="2" s="1"/>
  <c r="L13" i="2"/>
  <c r="N13" i="2" s="1"/>
  <c r="M13" i="2" s="1"/>
  <c r="L106" i="2"/>
  <c r="N106" i="2" s="1"/>
  <c r="M106" i="2" s="1"/>
  <c r="L127" i="2"/>
  <c r="N127" i="2" s="1"/>
  <c r="M127" i="2" s="1"/>
  <c r="L141" i="2"/>
  <c r="N141" i="2" s="1"/>
  <c r="M141" i="2" s="1"/>
  <c r="L147" i="2"/>
  <c r="N147" i="2" s="1"/>
  <c r="L207" i="2"/>
  <c r="N207" i="2" s="1"/>
  <c r="M207" i="2" s="1"/>
  <c r="L48" i="2"/>
  <c r="N48" i="2" s="1"/>
  <c r="L11" i="2"/>
  <c r="N11" i="2" s="1"/>
  <c r="L98" i="2"/>
  <c r="N98" i="2" s="1"/>
  <c r="M98" i="2" s="1"/>
  <c r="L103" i="2"/>
  <c r="N103" i="2" s="1"/>
  <c r="O103" i="2" s="1"/>
  <c r="P103" i="2" s="1"/>
  <c r="M117" i="2"/>
  <c r="L120" i="2"/>
  <c r="N120" i="2" s="1"/>
  <c r="L138" i="2"/>
  <c r="N138" i="2" s="1"/>
  <c r="L188" i="2"/>
  <c r="N188" i="2" s="1"/>
  <c r="O188" i="2" s="1"/>
  <c r="L15" i="2"/>
  <c r="N15" i="2" s="1"/>
  <c r="O15" i="2" s="1"/>
  <c r="P15" i="2" s="1"/>
  <c r="L50" i="2"/>
  <c r="N50" i="2" s="1"/>
  <c r="L80" i="2"/>
  <c r="N80" i="2" s="1"/>
  <c r="L81" i="2"/>
  <c r="N81" i="2" s="1"/>
  <c r="L101" i="2"/>
  <c r="N101" i="2" s="1"/>
  <c r="L112" i="2"/>
  <c r="N112" i="2" s="1"/>
  <c r="L126" i="2"/>
  <c r="N126" i="2" s="1"/>
  <c r="L128" i="2"/>
  <c r="N128" i="2" s="1"/>
  <c r="L137" i="2"/>
  <c r="N137" i="2" s="1"/>
  <c r="O137" i="2" s="1"/>
  <c r="P137" i="2" s="1"/>
  <c r="L142" i="2"/>
  <c r="N142" i="2" s="1"/>
  <c r="L146" i="2"/>
  <c r="N146" i="2" s="1"/>
  <c r="O146" i="2" s="1"/>
  <c r="L148" i="2"/>
  <c r="N148" i="2" s="1"/>
  <c r="M148" i="2" s="1"/>
  <c r="L154" i="2"/>
  <c r="N154" i="2" s="1"/>
  <c r="M154" i="2" s="1"/>
  <c r="L162" i="2"/>
  <c r="N162" i="2" s="1"/>
  <c r="M162" i="2" s="1"/>
  <c r="L17" i="2"/>
  <c r="N17" i="2" s="1"/>
  <c r="O17" i="2" s="1"/>
  <c r="L19" i="2"/>
  <c r="N19" i="2" s="1"/>
  <c r="L34" i="2"/>
  <c r="N34" i="2" s="1"/>
  <c r="L72" i="2"/>
  <c r="N72" i="2" s="1"/>
  <c r="O72" i="2" s="1"/>
  <c r="P72" i="2" s="1"/>
  <c r="M122" i="2"/>
  <c r="L164" i="2"/>
  <c r="N164" i="2" s="1"/>
  <c r="L193" i="2"/>
  <c r="N193" i="2" s="1"/>
  <c r="L194" i="2"/>
  <c r="N194" i="2" s="1"/>
  <c r="M200" i="2"/>
  <c r="L202" i="2"/>
  <c r="N202" i="2" s="1"/>
  <c r="L10" i="2"/>
  <c r="N10" i="2" s="1"/>
  <c r="O10" i="2" s="1"/>
  <c r="P10" i="2" s="1"/>
  <c r="L186" i="2"/>
  <c r="N186" i="2" s="1"/>
  <c r="L208" i="2"/>
  <c r="N208" i="2" s="1"/>
  <c r="L209" i="2"/>
  <c r="N209" i="2" s="1"/>
  <c r="L16" i="2"/>
  <c r="N16" i="2" s="1"/>
  <c r="L18" i="2"/>
  <c r="N18" i="2" s="1"/>
  <c r="O18" i="2" s="1"/>
  <c r="P18" i="2" s="1"/>
  <c r="L26" i="2"/>
  <c r="N26" i="2" s="1"/>
  <c r="L40" i="2"/>
  <c r="N40" i="2" s="1"/>
  <c r="M40" i="2" s="1"/>
  <c r="L58" i="2"/>
  <c r="N58" i="2" s="1"/>
  <c r="L71" i="2"/>
  <c r="N71" i="2" s="1"/>
  <c r="L73" i="2"/>
  <c r="N73" i="2" s="1"/>
  <c r="L150" i="2"/>
  <c r="N150" i="2" s="1"/>
  <c r="L151" i="2"/>
  <c r="N151" i="2" s="1"/>
  <c r="L158" i="2"/>
  <c r="N158" i="2" s="1"/>
  <c r="M158" i="2" s="1"/>
  <c r="N167" i="2"/>
  <c r="O167" i="2" s="1"/>
  <c r="M188" i="2"/>
  <c r="M10" i="2"/>
  <c r="L14" i="2"/>
  <c r="N14" i="2" s="1"/>
  <c r="M14" i="2" s="1"/>
  <c r="O78" i="2"/>
  <c r="P78" i="2" s="1"/>
  <c r="L116" i="2"/>
  <c r="N116" i="2" s="1"/>
  <c r="M116" i="2" s="1"/>
  <c r="L152" i="2"/>
  <c r="N152" i="2" s="1"/>
  <c r="L190" i="2"/>
  <c r="N190" i="2" s="1"/>
  <c r="L9" i="2"/>
  <c r="N9" i="2" s="1"/>
  <c r="L21" i="2"/>
  <c r="N21" i="2" s="1"/>
  <c r="L22" i="2"/>
  <c r="N22" i="2" s="1"/>
  <c r="M22" i="2" s="1"/>
  <c r="L32" i="2"/>
  <c r="N32" i="2" s="1"/>
  <c r="N60" i="2"/>
  <c r="L44" i="2"/>
  <c r="N44" i="2" s="1"/>
  <c r="L47" i="2"/>
  <c r="N47" i="2" s="1"/>
  <c r="O47" i="2" s="1"/>
  <c r="P47" i="2" s="1"/>
  <c r="L56" i="2"/>
  <c r="N56" i="2" s="1"/>
  <c r="L68" i="2"/>
  <c r="N68" i="2" s="1"/>
  <c r="O68" i="2" s="1"/>
  <c r="L74" i="2"/>
  <c r="N74" i="2" s="1"/>
  <c r="O74" i="2" s="1"/>
  <c r="L75" i="2"/>
  <c r="N75" i="2" s="1"/>
  <c r="L79" i="2"/>
  <c r="N79" i="2" s="1"/>
  <c r="L83" i="2"/>
  <c r="N83" i="2" s="1"/>
  <c r="L90" i="2"/>
  <c r="N90" i="2" s="1"/>
  <c r="L100" i="2"/>
  <c r="N100" i="2" s="1"/>
  <c r="L144" i="2"/>
  <c r="N144" i="2" s="1"/>
  <c r="L165" i="2"/>
  <c r="N165" i="2" s="1"/>
  <c r="L178" i="2"/>
  <c r="N178" i="2" s="1"/>
  <c r="L179" i="2"/>
  <c r="N179" i="2" s="1"/>
  <c r="L180" i="2"/>
  <c r="N180" i="2" s="1"/>
  <c r="L183" i="2"/>
  <c r="N183" i="2" s="1"/>
  <c r="L197" i="2"/>
  <c r="N197" i="2" s="1"/>
  <c r="L212" i="2"/>
  <c r="N212" i="2" s="1"/>
  <c r="L215" i="2"/>
  <c r="N215" i="2" s="1"/>
  <c r="L216" i="2"/>
  <c r="N216" i="2" s="1"/>
  <c r="O216" i="2" s="1"/>
  <c r="P216" i="2" s="1"/>
  <c r="P5" i="2"/>
  <c r="O35" i="2"/>
  <c r="P35" i="2" s="1"/>
  <c r="O53" i="2"/>
  <c r="O66" i="2"/>
  <c r="O105" i="2"/>
  <c r="L125" i="2"/>
  <c r="N125" i="2" s="1"/>
  <c r="O125" i="2" s="1"/>
  <c r="L136" i="2"/>
  <c r="N136" i="2" s="1"/>
  <c r="O136" i="2" s="1"/>
  <c r="P136" i="2" s="1"/>
  <c r="L211" i="2"/>
  <c r="N211" i="2" s="1"/>
  <c r="L214" i="2"/>
  <c r="N214" i="2" s="1"/>
  <c r="O89" i="2"/>
  <c r="P89" i="2" s="1"/>
  <c r="L92" i="2"/>
  <c r="N92" i="2" s="1"/>
  <c r="M92" i="2" s="1"/>
  <c r="L110" i="2"/>
  <c r="N110" i="2" s="1"/>
  <c r="M110" i="2" s="1"/>
  <c r="M114" i="2"/>
  <c r="N118" i="2"/>
  <c r="L119" i="2"/>
  <c r="N119" i="2" s="1"/>
  <c r="L121" i="2"/>
  <c r="N121" i="2" s="1"/>
  <c r="L134" i="2"/>
  <c r="N134" i="2" s="1"/>
  <c r="L135" i="2"/>
  <c r="N135" i="2" s="1"/>
  <c r="O153" i="2"/>
  <c r="P153" i="2" s="1"/>
  <c r="L160" i="2"/>
  <c r="N160" i="2" s="1"/>
  <c r="O160" i="2" s="1"/>
  <c r="P160" i="2" s="1"/>
  <c r="L170" i="2"/>
  <c r="N170" i="2" s="1"/>
  <c r="N173" i="2"/>
  <c r="L174" i="2"/>
  <c r="N174" i="2" s="1"/>
  <c r="L176" i="2"/>
  <c r="N176" i="2" s="1"/>
  <c r="L187" i="2"/>
  <c r="N187" i="2" s="1"/>
  <c r="O187" i="2" s="1"/>
  <c r="L189" i="2"/>
  <c r="N189" i="2" s="1"/>
  <c r="L199" i="2"/>
  <c r="N199" i="2" s="1"/>
  <c r="N204" i="2"/>
  <c r="M204" i="2" s="1"/>
  <c r="N206" i="2"/>
  <c r="O206" i="2" s="1"/>
  <c r="L4" i="2"/>
  <c r="N4" i="2" s="1"/>
  <c r="L102" i="2"/>
  <c r="N102" i="2" s="1"/>
  <c r="O102" i="2" s="1"/>
  <c r="L130" i="2"/>
  <c r="N130" i="2" s="1"/>
  <c r="L196" i="2"/>
  <c r="N196" i="2" s="1"/>
  <c r="L201" i="2"/>
  <c r="N201" i="2" s="1"/>
  <c r="O201" i="2" s="1"/>
  <c r="P201" i="2" s="1"/>
  <c r="L39" i="2"/>
  <c r="N39" i="2" s="1"/>
  <c r="L91" i="2"/>
  <c r="N91" i="2" s="1"/>
  <c r="L115" i="2"/>
  <c r="N115" i="2" s="1"/>
  <c r="L129" i="2"/>
  <c r="N129" i="2" s="1"/>
  <c r="L140" i="2"/>
  <c r="N140" i="2" s="1"/>
  <c r="L145" i="2"/>
  <c r="N145" i="2" s="1"/>
  <c r="L149" i="2"/>
  <c r="N149" i="2" s="1"/>
  <c r="O149" i="2" s="1"/>
  <c r="P149" i="2" s="1"/>
  <c r="L191" i="2"/>
  <c r="N191" i="2" s="1"/>
  <c r="O30" i="2"/>
  <c r="M30" i="2"/>
  <c r="O184" i="2"/>
  <c r="P184" i="2" s="1"/>
  <c r="M184" i="2"/>
  <c r="N192" i="2"/>
  <c r="M5" i="2"/>
  <c r="L6" i="2"/>
  <c r="N6" i="2" s="1"/>
  <c r="L8" i="2"/>
  <c r="O20" i="2"/>
  <c r="M20" i="2"/>
  <c r="M24" i="2"/>
  <c r="L36" i="2"/>
  <c r="N45" i="2"/>
  <c r="L12" i="2"/>
  <c r="O57" i="2"/>
  <c r="M57" i="2"/>
  <c r="O69" i="2"/>
  <c r="M69" i="2"/>
  <c r="O76" i="2"/>
  <c r="M76" i="2"/>
  <c r="N85" i="2"/>
  <c r="O113" i="2"/>
  <c r="M113" i="2"/>
  <c r="L7" i="2"/>
  <c r="N7" i="2" s="1"/>
  <c r="O31" i="2"/>
  <c r="M31" i="2"/>
  <c r="O41" i="2"/>
  <c r="M41" i="2"/>
  <c r="N49" i="2"/>
  <c r="M52" i="2"/>
  <c r="O55" i="2"/>
  <c r="M55" i="2"/>
  <c r="O62" i="2"/>
  <c r="M62" i="2"/>
  <c r="M63" i="2"/>
  <c r="N65" i="2"/>
  <c r="M77" i="2"/>
  <c r="N123" i="2"/>
  <c r="M172" i="2"/>
  <c r="O172" i="2"/>
  <c r="L28" i="2"/>
  <c r="L95" i="2"/>
  <c r="N95" i="2" s="1"/>
  <c r="L97" i="2"/>
  <c r="M182" i="2"/>
  <c r="O182" i="2"/>
  <c r="N27" i="2"/>
  <c r="L42" i="2"/>
  <c r="L46" i="2"/>
  <c r="L59" i="2"/>
  <c r="O67" i="2"/>
  <c r="P67" i="2" s="1"/>
  <c r="L82" i="2"/>
  <c r="M94" i="2"/>
  <c r="L96" i="2"/>
  <c r="N96" i="2" s="1"/>
  <c r="L104" i="2"/>
  <c r="L108" i="2"/>
  <c r="N132" i="2"/>
  <c r="N175" i="2"/>
  <c r="M177" i="2"/>
  <c r="O177" i="2"/>
  <c r="L23" i="2"/>
  <c r="L38" i="2"/>
  <c r="L51" i="2"/>
  <c r="N64" i="2"/>
  <c r="L109" i="2"/>
  <c r="N166" i="2"/>
  <c r="M171" i="2"/>
  <c r="O171" i="2"/>
  <c r="L33" i="2"/>
  <c r="N37" i="2"/>
  <c r="O86" i="2"/>
  <c r="O88" i="2"/>
  <c r="O93" i="2"/>
  <c r="L107" i="2"/>
  <c r="M131" i="2"/>
  <c r="O131" i="2"/>
  <c r="N161" i="2"/>
  <c r="M210" i="2"/>
  <c r="O210" i="2"/>
  <c r="O213" i="2"/>
  <c r="M213" i="2"/>
  <c r="L111" i="2"/>
  <c r="M157" i="2"/>
  <c r="O157" i="2"/>
  <c r="M159" i="2"/>
  <c r="O159" i="2"/>
  <c r="N169" i="2"/>
  <c r="P122" i="2"/>
  <c r="L133" i="2"/>
  <c r="M143" i="2"/>
  <c r="O143" i="2"/>
  <c r="P143" i="2" s="1"/>
  <c r="O155" i="2"/>
  <c r="M155" i="2"/>
  <c r="O205" i="2"/>
  <c r="M205" i="2"/>
  <c r="N156" i="2"/>
  <c r="L124" i="2"/>
  <c r="N124" i="2" s="1"/>
  <c r="L139" i="2"/>
  <c r="N139" i="2" s="1"/>
  <c r="L181" i="2"/>
  <c r="L203" i="2"/>
  <c r="L168" i="2"/>
  <c r="L185" i="2"/>
  <c r="L195" i="2"/>
  <c r="J216" i="1"/>
  <c r="N216" i="1" s="1"/>
  <c r="R216" i="1" s="1"/>
  <c r="J215" i="1"/>
  <c r="N215" i="1" s="1"/>
  <c r="J214" i="1"/>
  <c r="N214" i="1" s="1"/>
  <c r="P214" i="1" s="1"/>
  <c r="J213" i="1"/>
  <c r="P213" i="1" s="1"/>
  <c r="J212" i="1"/>
  <c r="N212" i="1" s="1"/>
  <c r="J211" i="1"/>
  <c r="N211" i="1" s="1"/>
  <c r="J210" i="1"/>
  <c r="N210" i="1" s="1"/>
  <c r="J209" i="1"/>
  <c r="N209" i="1" s="1"/>
  <c r="J208" i="1"/>
  <c r="N208" i="1" s="1"/>
  <c r="J207" i="1"/>
  <c r="N207" i="1" s="1"/>
  <c r="J206" i="1"/>
  <c r="N206" i="1" s="1"/>
  <c r="J205" i="1"/>
  <c r="N205" i="1" s="1"/>
  <c r="J204" i="1"/>
  <c r="N204" i="1" s="1"/>
  <c r="R204" i="1" s="1"/>
  <c r="J203" i="1"/>
  <c r="N203" i="1" s="1"/>
  <c r="J202" i="1"/>
  <c r="N202" i="1" s="1"/>
  <c r="P202" i="1" s="1"/>
  <c r="J201" i="1"/>
  <c r="N201" i="1" s="1"/>
  <c r="J200" i="1"/>
  <c r="N200" i="1" s="1"/>
  <c r="R200" i="1" s="1"/>
  <c r="J199" i="1"/>
  <c r="N199" i="1" s="1"/>
  <c r="J198" i="1"/>
  <c r="N198" i="1" s="1"/>
  <c r="P198" i="1" s="1"/>
  <c r="J197" i="1"/>
  <c r="N197" i="1" s="1"/>
  <c r="P197" i="1" s="1"/>
  <c r="J196" i="1"/>
  <c r="N196" i="1" s="1"/>
  <c r="J195" i="1"/>
  <c r="N195" i="1" s="1"/>
  <c r="J194" i="1"/>
  <c r="N194" i="1" s="1"/>
  <c r="J193" i="1"/>
  <c r="N193" i="1" s="1"/>
  <c r="J192" i="1"/>
  <c r="N192" i="1" s="1"/>
  <c r="J191" i="1"/>
  <c r="N191" i="1" s="1"/>
  <c r="J190" i="1"/>
  <c r="N190" i="1" s="1"/>
  <c r="J189" i="1"/>
  <c r="N189" i="1" s="1"/>
  <c r="J188" i="1"/>
  <c r="N188" i="1" s="1"/>
  <c r="R188" i="1" s="1"/>
  <c r="J187" i="1"/>
  <c r="N187" i="1" s="1"/>
  <c r="J186" i="1"/>
  <c r="N186" i="1" s="1"/>
  <c r="P186" i="1" s="1"/>
  <c r="J185" i="1"/>
  <c r="N185" i="1" s="1"/>
  <c r="J184" i="1"/>
  <c r="N184" i="1" s="1"/>
  <c r="R184" i="1" s="1"/>
  <c r="J183" i="1"/>
  <c r="N183" i="1" s="1"/>
  <c r="J182" i="1"/>
  <c r="P182" i="1" s="1"/>
  <c r="J181" i="1"/>
  <c r="N181" i="1" s="1"/>
  <c r="P181" i="1" s="1"/>
  <c r="J180" i="1"/>
  <c r="N180" i="1" s="1"/>
  <c r="J179" i="1"/>
  <c r="N179" i="1" s="1"/>
  <c r="J178" i="1"/>
  <c r="N178" i="1" s="1"/>
  <c r="J177" i="1"/>
  <c r="N177" i="1" s="1"/>
  <c r="J176" i="1"/>
  <c r="N176" i="1" s="1"/>
  <c r="J175" i="1"/>
  <c r="N175" i="1" s="1"/>
  <c r="J174" i="1"/>
  <c r="N174" i="1" s="1"/>
  <c r="J173" i="1"/>
  <c r="N173" i="1" s="1"/>
  <c r="J172" i="1"/>
  <c r="N172" i="1" s="1"/>
  <c r="R172" i="1" s="1"/>
  <c r="J171" i="1"/>
  <c r="J170" i="1"/>
  <c r="N170" i="1" s="1"/>
  <c r="P170" i="1" s="1"/>
  <c r="J169" i="1"/>
  <c r="N169" i="1" s="1"/>
  <c r="J168" i="1"/>
  <c r="N168" i="1" s="1"/>
  <c r="R168" i="1" s="1"/>
  <c r="J167" i="1"/>
  <c r="N167" i="1" s="1"/>
  <c r="J166" i="1"/>
  <c r="N166" i="1" s="1"/>
  <c r="P166" i="1" s="1"/>
  <c r="J165" i="1"/>
  <c r="N165" i="1" s="1"/>
  <c r="J164" i="1"/>
  <c r="N164" i="1" s="1"/>
  <c r="J163" i="1"/>
  <c r="N163" i="1" s="1"/>
  <c r="Q163" i="1" s="1"/>
  <c r="J162" i="1"/>
  <c r="N162" i="1" s="1"/>
  <c r="J161" i="1"/>
  <c r="N161" i="1" s="1"/>
  <c r="J160" i="1"/>
  <c r="N160" i="1" s="1"/>
  <c r="J159" i="1"/>
  <c r="N159" i="1" s="1"/>
  <c r="Q159" i="1" s="1"/>
  <c r="J158" i="1"/>
  <c r="N158" i="1" s="1"/>
  <c r="J157" i="1"/>
  <c r="N157" i="1" s="1"/>
  <c r="J156" i="1"/>
  <c r="N156" i="1" s="1"/>
  <c r="J155" i="1"/>
  <c r="N155" i="1" s="1"/>
  <c r="Q155" i="1" s="1"/>
  <c r="J154" i="1"/>
  <c r="N154" i="1" s="1"/>
  <c r="Q154" i="1" s="1"/>
  <c r="J153" i="1"/>
  <c r="N153" i="1" s="1"/>
  <c r="J152" i="1"/>
  <c r="N152" i="1" s="1"/>
  <c r="J151" i="1"/>
  <c r="N151" i="1" s="1"/>
  <c r="Q151" i="1" s="1"/>
  <c r="J150" i="1"/>
  <c r="N150" i="1" s="1"/>
  <c r="J149" i="1"/>
  <c r="N149" i="1" s="1"/>
  <c r="J148" i="1"/>
  <c r="N148" i="1" s="1"/>
  <c r="J147" i="1"/>
  <c r="N147" i="1" s="1"/>
  <c r="Q147" i="1" s="1"/>
  <c r="J146" i="1"/>
  <c r="N146" i="1" s="1"/>
  <c r="J145" i="1"/>
  <c r="R145" i="1" s="1"/>
  <c r="J144" i="1"/>
  <c r="N144" i="1" s="1"/>
  <c r="Q144" i="1" s="1"/>
  <c r="J143" i="1"/>
  <c r="N143" i="1" s="1"/>
  <c r="J142" i="1"/>
  <c r="N142" i="1" s="1"/>
  <c r="J141" i="1"/>
  <c r="N141" i="1" s="1"/>
  <c r="P141" i="1" s="1"/>
  <c r="J140" i="1"/>
  <c r="N140" i="1" s="1"/>
  <c r="Q140" i="1" s="1"/>
  <c r="J139" i="1"/>
  <c r="N139" i="1" s="1"/>
  <c r="J138" i="1"/>
  <c r="N138" i="1" s="1"/>
  <c r="J137" i="1"/>
  <c r="N137" i="1" s="1"/>
  <c r="P137" i="1" s="1"/>
  <c r="J136" i="1"/>
  <c r="N136" i="1" s="1"/>
  <c r="J135" i="1"/>
  <c r="N135" i="1" s="1"/>
  <c r="R135" i="1" s="1"/>
  <c r="J134" i="1"/>
  <c r="N134" i="1" s="1"/>
  <c r="P134" i="1" s="1"/>
  <c r="J133" i="1"/>
  <c r="N133" i="1" s="1"/>
  <c r="P133" i="1" s="1"/>
  <c r="J132" i="1"/>
  <c r="N132" i="1" s="1"/>
  <c r="Q132" i="1" s="1"/>
  <c r="J131" i="1"/>
  <c r="N131" i="1" s="1"/>
  <c r="J130" i="1"/>
  <c r="R130" i="1" s="1"/>
  <c r="J129" i="1"/>
  <c r="N129" i="1" s="1"/>
  <c r="P129" i="1" s="1"/>
  <c r="J128" i="1"/>
  <c r="N128" i="1" s="1"/>
  <c r="R128" i="1" s="1"/>
  <c r="J127" i="1"/>
  <c r="N127" i="1" s="1"/>
  <c r="J126" i="1"/>
  <c r="N126" i="1" s="1"/>
  <c r="R126" i="1" s="1"/>
  <c r="J125" i="1"/>
  <c r="N125" i="1" s="1"/>
  <c r="P125" i="1" s="1"/>
  <c r="J124" i="1"/>
  <c r="N124" i="1" s="1"/>
  <c r="R124" i="1" s="1"/>
  <c r="J123" i="1"/>
  <c r="N123" i="1" s="1"/>
  <c r="J122" i="1"/>
  <c r="N122" i="1" s="1"/>
  <c r="R122" i="1" s="1"/>
  <c r="J121" i="1"/>
  <c r="N121" i="1" s="1"/>
  <c r="P121" i="1" s="1"/>
  <c r="J120" i="1"/>
  <c r="N120" i="1" s="1"/>
  <c r="R120" i="1" s="1"/>
  <c r="J119" i="1"/>
  <c r="N119" i="1" s="1"/>
  <c r="J118" i="1"/>
  <c r="R118" i="1" s="1"/>
  <c r="J117" i="1"/>
  <c r="N117" i="1" s="1"/>
  <c r="P117" i="1" s="1"/>
  <c r="J116" i="1"/>
  <c r="N116" i="1" s="1"/>
  <c r="R116" i="1" s="1"/>
  <c r="J115" i="1"/>
  <c r="N115" i="1" s="1"/>
  <c r="J114" i="1"/>
  <c r="N114" i="1" s="1"/>
  <c r="R114" i="1" s="1"/>
  <c r="J113" i="1"/>
  <c r="N113" i="1" s="1"/>
  <c r="P113" i="1" s="1"/>
  <c r="J112" i="1"/>
  <c r="N112" i="1" s="1"/>
  <c r="R112" i="1" s="1"/>
  <c r="J111" i="1"/>
  <c r="N111" i="1" s="1"/>
  <c r="J110" i="1"/>
  <c r="N110" i="1" s="1"/>
  <c r="R110" i="1" s="1"/>
  <c r="J109" i="1"/>
  <c r="N109" i="1" s="1"/>
  <c r="P109" i="1" s="1"/>
  <c r="J108" i="1"/>
  <c r="N108" i="1" s="1"/>
  <c r="R108" i="1" s="1"/>
  <c r="J107" i="1"/>
  <c r="N107" i="1" s="1"/>
  <c r="J106" i="1"/>
  <c r="N106" i="1" s="1"/>
  <c r="R106" i="1" s="1"/>
  <c r="J105" i="1"/>
  <c r="P105" i="1" s="1"/>
  <c r="J104" i="1"/>
  <c r="N104" i="1" s="1"/>
  <c r="R104" i="1" s="1"/>
  <c r="J103" i="1"/>
  <c r="N103" i="1" s="1"/>
  <c r="J102" i="1"/>
  <c r="N102" i="1" s="1"/>
  <c r="R102" i="1" s="1"/>
  <c r="J101" i="1"/>
  <c r="N101" i="1" s="1"/>
  <c r="P101" i="1" s="1"/>
  <c r="J100" i="1"/>
  <c r="N100" i="1" s="1"/>
  <c r="R100" i="1" s="1"/>
  <c r="J99" i="1"/>
  <c r="N99" i="1" s="1"/>
  <c r="J98" i="1"/>
  <c r="N98" i="1" s="1"/>
  <c r="R98" i="1" s="1"/>
  <c r="J97" i="1"/>
  <c r="N97" i="1" s="1"/>
  <c r="J96" i="1"/>
  <c r="N96" i="1" s="1"/>
  <c r="R96" i="1" s="1"/>
  <c r="J95" i="1"/>
  <c r="N95" i="1" s="1"/>
  <c r="J94" i="1"/>
  <c r="N94" i="1" s="1"/>
  <c r="R94" i="1" s="1"/>
  <c r="J93" i="1"/>
  <c r="N93" i="1" s="1"/>
  <c r="J92" i="1"/>
  <c r="N92" i="1" s="1"/>
  <c r="R92" i="1" s="1"/>
  <c r="J91" i="1"/>
  <c r="N91" i="1" s="1"/>
  <c r="J90" i="1"/>
  <c r="N90" i="1" s="1"/>
  <c r="R90" i="1" s="1"/>
  <c r="J89" i="1"/>
  <c r="N89" i="1" s="1"/>
  <c r="P89" i="1" s="1"/>
  <c r="J88" i="1"/>
  <c r="N88" i="1" s="1"/>
  <c r="R88" i="1" s="1"/>
  <c r="J87" i="1"/>
  <c r="N87" i="1" s="1"/>
  <c r="J86" i="1"/>
  <c r="N86" i="1" s="1"/>
  <c r="R86" i="1" s="1"/>
  <c r="J85" i="1"/>
  <c r="N85" i="1" s="1"/>
  <c r="P85" i="1" s="1"/>
  <c r="J84" i="1"/>
  <c r="N84" i="1" s="1"/>
  <c r="R84" i="1" s="1"/>
  <c r="J83" i="1"/>
  <c r="N83" i="1" s="1"/>
  <c r="J82" i="1"/>
  <c r="N82" i="1" s="1"/>
  <c r="R82" i="1" s="1"/>
  <c r="J81" i="1"/>
  <c r="N81" i="1" s="1"/>
  <c r="J80" i="1"/>
  <c r="N80" i="1" s="1"/>
  <c r="R80" i="1" s="1"/>
  <c r="J79" i="1"/>
  <c r="N79" i="1" s="1"/>
  <c r="J78" i="1"/>
  <c r="N78" i="1" s="1"/>
  <c r="R78" i="1" s="1"/>
  <c r="J77" i="1"/>
  <c r="N77" i="1" s="1"/>
  <c r="P77" i="1" s="1"/>
  <c r="J76" i="1"/>
  <c r="N76" i="1" s="1"/>
  <c r="R76" i="1" s="1"/>
  <c r="J75" i="1"/>
  <c r="N75" i="1" s="1"/>
  <c r="J74" i="1"/>
  <c r="N74" i="1" s="1"/>
  <c r="R74" i="1" s="1"/>
  <c r="J73" i="1"/>
  <c r="N73" i="1" s="1"/>
  <c r="J72" i="1"/>
  <c r="N72" i="1" s="1"/>
  <c r="R72" i="1" s="1"/>
  <c r="J71" i="1"/>
  <c r="N71" i="1" s="1"/>
  <c r="J70" i="1"/>
  <c r="N70" i="1" s="1"/>
  <c r="R70" i="1" s="1"/>
  <c r="J69" i="1"/>
  <c r="N69" i="1" s="1"/>
  <c r="P69" i="1" s="1"/>
  <c r="J68" i="1"/>
  <c r="N68" i="1" s="1"/>
  <c r="R68" i="1" s="1"/>
  <c r="J67" i="1"/>
  <c r="N67" i="1" s="1"/>
  <c r="J66" i="1"/>
  <c r="N66" i="1" s="1"/>
  <c r="R66" i="1" s="1"/>
  <c r="J65" i="1"/>
  <c r="N65" i="1" s="1"/>
  <c r="J64" i="1"/>
  <c r="N64" i="1" s="1"/>
  <c r="R64" i="1" s="1"/>
  <c r="J63" i="1"/>
  <c r="N63" i="1" s="1"/>
  <c r="J62" i="1"/>
  <c r="N62" i="1" s="1"/>
  <c r="Q62" i="1" s="1"/>
  <c r="J61" i="1"/>
  <c r="N61" i="1" s="1"/>
  <c r="R61" i="1" s="1"/>
  <c r="J60" i="1"/>
  <c r="N60" i="1" s="1"/>
  <c r="R60" i="1" s="1"/>
  <c r="J59" i="1"/>
  <c r="N59" i="1" s="1"/>
  <c r="P59" i="1" s="1"/>
  <c r="J58" i="1"/>
  <c r="N58" i="1" s="1"/>
  <c r="J57" i="1"/>
  <c r="N57" i="1" s="1"/>
  <c r="R57" i="1" s="1"/>
  <c r="J56" i="1"/>
  <c r="N56" i="1" s="1"/>
  <c r="P56" i="1" s="1"/>
  <c r="J55" i="1"/>
  <c r="N55" i="1" s="1"/>
  <c r="P55" i="1" s="1"/>
  <c r="J54" i="1"/>
  <c r="N54" i="1" s="1"/>
  <c r="J53" i="1"/>
  <c r="N53" i="1" s="1"/>
  <c r="J52" i="1"/>
  <c r="N52" i="1" s="1"/>
  <c r="Q52" i="1" s="1"/>
  <c r="J51" i="1"/>
  <c r="N51" i="1" s="1"/>
  <c r="P51" i="1" s="1"/>
  <c r="J50" i="1"/>
  <c r="N50" i="1" s="1"/>
  <c r="Q50" i="1" s="1"/>
  <c r="J49" i="1"/>
  <c r="N49" i="1" s="1"/>
  <c r="J48" i="1"/>
  <c r="N48" i="1" s="1"/>
  <c r="R48" i="1" s="1"/>
  <c r="J47" i="1"/>
  <c r="N47" i="1" s="1"/>
  <c r="J46" i="1"/>
  <c r="N46" i="1" s="1"/>
  <c r="Q46" i="1" s="1"/>
  <c r="J45" i="1"/>
  <c r="N45" i="1" s="1"/>
  <c r="R45" i="1" s="1"/>
  <c r="J44" i="1"/>
  <c r="N44" i="1" s="1"/>
  <c r="Q44" i="1" s="1"/>
  <c r="J43" i="1"/>
  <c r="N43" i="1" s="1"/>
  <c r="J42" i="1"/>
  <c r="N42" i="1" s="1"/>
  <c r="J41" i="1"/>
  <c r="N41" i="1" s="1"/>
  <c r="R41" i="1" s="1"/>
  <c r="J40" i="1"/>
  <c r="N40" i="1" s="1"/>
  <c r="P40" i="1" s="1"/>
  <c r="J39" i="1"/>
  <c r="N39" i="1" s="1"/>
  <c r="J38" i="1"/>
  <c r="N38" i="1" s="1"/>
  <c r="Q38" i="1" s="1"/>
  <c r="J37" i="1"/>
  <c r="N37" i="1" s="1"/>
  <c r="J36" i="1"/>
  <c r="N36" i="1" s="1"/>
  <c r="Q36" i="1" s="1"/>
  <c r="J35" i="1"/>
  <c r="N35" i="1" s="1"/>
  <c r="P35" i="1" s="1"/>
  <c r="J34" i="1"/>
  <c r="N34" i="1" s="1"/>
  <c r="Q34" i="1" s="1"/>
  <c r="J33" i="1"/>
  <c r="N33" i="1" s="1"/>
  <c r="J32" i="1"/>
  <c r="N32" i="1" s="1"/>
  <c r="R32" i="1" s="1"/>
  <c r="J31" i="1"/>
  <c r="N31" i="1" s="1"/>
  <c r="J30" i="1"/>
  <c r="N30" i="1" s="1"/>
  <c r="Q30" i="1" s="1"/>
  <c r="J29" i="1"/>
  <c r="N29" i="1" s="1"/>
  <c r="R29" i="1" s="1"/>
  <c r="J28" i="1"/>
  <c r="N28" i="1" s="1"/>
  <c r="J27" i="1"/>
  <c r="N27" i="1" s="1"/>
  <c r="J26" i="1"/>
  <c r="N26" i="1" s="1"/>
  <c r="R26" i="1" s="1"/>
  <c r="J25" i="1"/>
  <c r="N25" i="1" s="1"/>
  <c r="J24" i="1"/>
  <c r="N24" i="1" s="1"/>
  <c r="J23" i="1"/>
  <c r="N23" i="1" s="1"/>
  <c r="J22" i="1"/>
  <c r="N22" i="1" s="1"/>
  <c r="R22" i="1" s="1"/>
  <c r="J21" i="1"/>
  <c r="N21" i="1" s="1"/>
  <c r="J20" i="1"/>
  <c r="N20" i="1" s="1"/>
  <c r="J19" i="1"/>
  <c r="N19" i="1" s="1"/>
  <c r="J18" i="1"/>
  <c r="N18" i="1" s="1"/>
  <c r="R18" i="1" s="1"/>
  <c r="J17" i="1"/>
  <c r="N17" i="1" s="1"/>
  <c r="R17" i="1" s="1"/>
  <c r="J16" i="1"/>
  <c r="N16" i="1" s="1"/>
  <c r="J15" i="1"/>
  <c r="N15" i="1" s="1"/>
  <c r="J14" i="1"/>
  <c r="N14" i="1" s="1"/>
  <c r="R14" i="1" s="1"/>
  <c r="J13" i="1"/>
  <c r="N13" i="1" s="1"/>
  <c r="R13" i="1" s="1"/>
  <c r="J12" i="1"/>
  <c r="N12" i="1" s="1"/>
  <c r="J11" i="1"/>
  <c r="N11" i="1" s="1"/>
  <c r="J10" i="1"/>
  <c r="N10" i="1" s="1"/>
  <c r="R10" i="1" s="1"/>
  <c r="J9" i="1"/>
  <c r="N9" i="1" s="1"/>
  <c r="J8" i="1"/>
  <c r="N8" i="1" s="1"/>
  <c r="J7" i="1"/>
  <c r="N7" i="1" s="1"/>
  <c r="J6" i="1"/>
  <c r="N6" i="1" s="1"/>
  <c r="R6" i="1" s="1"/>
  <c r="J5" i="1"/>
  <c r="N5" i="1" s="1"/>
  <c r="J4" i="1"/>
  <c r="N4" i="1" s="1"/>
  <c r="J3" i="1"/>
  <c r="N3" i="1" s="1"/>
  <c r="N173" i="6" l="1"/>
  <c r="N18" i="6"/>
  <c r="O17" i="6"/>
  <c r="N13" i="6"/>
  <c r="P9" i="6"/>
  <c r="N157" i="6"/>
  <c r="P147" i="6"/>
  <c r="P17" i="6"/>
  <c r="P40" i="6"/>
  <c r="N16" i="6"/>
  <c r="O175" i="6"/>
  <c r="O154" i="2"/>
  <c r="P154" i="2" s="1"/>
  <c r="S154" i="2" s="1"/>
  <c r="O61" i="2"/>
  <c r="P61" i="2" s="1"/>
  <c r="R61" i="2" s="1"/>
  <c r="M137" i="2"/>
  <c r="O13" i="2"/>
  <c r="M43" i="2"/>
  <c r="O54" i="2"/>
  <c r="O158" i="2"/>
  <c r="P158" i="2" s="1"/>
  <c r="S158" i="2" s="1"/>
  <c r="R43" i="2"/>
  <c r="T43" i="2"/>
  <c r="S43" i="2"/>
  <c r="R10" i="2"/>
  <c r="T10" i="2"/>
  <c r="S10" i="2"/>
  <c r="R137" i="2"/>
  <c r="S137" i="2"/>
  <c r="T137" i="2"/>
  <c r="R184" i="2"/>
  <c r="T184" i="2"/>
  <c r="S184" i="2"/>
  <c r="T154" i="2"/>
  <c r="R103" i="2"/>
  <c r="T103" i="2"/>
  <c r="S103" i="2"/>
  <c r="O106" i="2"/>
  <c r="P106" i="2" s="1"/>
  <c r="R216" i="2"/>
  <c r="T216" i="2"/>
  <c r="S216" i="2"/>
  <c r="O87" i="2"/>
  <c r="M216" i="2"/>
  <c r="O98" i="2"/>
  <c r="R67" i="2"/>
  <c r="T67" i="2"/>
  <c r="S67" i="2"/>
  <c r="O40" i="2"/>
  <c r="P40" i="2" s="1"/>
  <c r="R153" i="2"/>
  <c r="S153" i="2"/>
  <c r="T153" i="2"/>
  <c r="R136" i="2"/>
  <c r="T136" i="2"/>
  <c r="S136" i="2"/>
  <c r="R78" i="2"/>
  <c r="T78" i="2"/>
  <c r="S78" i="2"/>
  <c r="R18" i="2"/>
  <c r="T18" i="2"/>
  <c r="S18" i="2"/>
  <c r="R72" i="2"/>
  <c r="T72" i="2"/>
  <c r="S72" i="2"/>
  <c r="R198" i="2"/>
  <c r="T198" i="2"/>
  <c r="S198" i="2"/>
  <c r="R143" i="2"/>
  <c r="T143" i="2"/>
  <c r="S143" i="2"/>
  <c r="R149" i="2"/>
  <c r="S149" i="2"/>
  <c r="T149" i="2"/>
  <c r="R5" i="2"/>
  <c r="S5" i="2"/>
  <c r="T5" i="2"/>
  <c r="O207" i="2"/>
  <c r="P207" i="2" s="1"/>
  <c r="R160" i="2"/>
  <c r="T160" i="2"/>
  <c r="S160" i="2"/>
  <c r="O3" i="2"/>
  <c r="P3" i="2" s="1"/>
  <c r="R122" i="2"/>
  <c r="T122" i="2"/>
  <c r="S122" i="2"/>
  <c r="M103" i="2"/>
  <c r="R201" i="2"/>
  <c r="S201" i="2"/>
  <c r="T201" i="2"/>
  <c r="R89" i="2"/>
  <c r="S89" i="2"/>
  <c r="T89" i="2"/>
  <c r="R35" i="2"/>
  <c r="T35" i="2"/>
  <c r="S35" i="2"/>
  <c r="R47" i="2"/>
  <c r="T47" i="2"/>
  <c r="S47" i="2"/>
  <c r="R15" i="2"/>
  <c r="T15" i="2"/>
  <c r="S15" i="2"/>
  <c r="R141" i="1"/>
  <c r="N174" i="6"/>
  <c r="N158" i="6"/>
  <c r="N38" i="6"/>
  <c r="N42" i="6"/>
  <c r="N12" i="6"/>
  <c r="N87" i="6"/>
  <c r="P211" i="6"/>
  <c r="O15" i="6"/>
  <c r="N172" i="6"/>
  <c r="O207" i="6"/>
  <c r="P42" i="6"/>
  <c r="N95" i="6"/>
  <c r="S149" i="5"/>
  <c r="R104" i="5"/>
  <c r="T104" i="5"/>
  <c r="S104" i="5"/>
  <c r="T149" i="5"/>
  <c r="P154" i="1"/>
  <c r="R44" i="1"/>
  <c r="R12" i="5"/>
  <c r="T12" i="5"/>
  <c r="S12" i="5"/>
  <c r="R152" i="5"/>
  <c r="T152" i="5"/>
  <c r="S152" i="5"/>
  <c r="R194" i="5"/>
  <c r="S194" i="5"/>
  <c r="T194" i="5"/>
  <c r="R216" i="5"/>
  <c r="T216" i="5"/>
  <c r="S216" i="5"/>
  <c r="R84" i="5"/>
  <c r="S84" i="5"/>
  <c r="T84" i="5"/>
  <c r="R112" i="5"/>
  <c r="T112" i="5"/>
  <c r="S112" i="5"/>
  <c r="R4" i="5"/>
  <c r="S4" i="5"/>
  <c r="T4" i="5"/>
  <c r="R20" i="5"/>
  <c r="S20" i="5"/>
  <c r="T20" i="5"/>
  <c r="R144" i="5"/>
  <c r="T144" i="5"/>
  <c r="S144" i="5"/>
  <c r="R192" i="5"/>
  <c r="T192" i="5"/>
  <c r="S192" i="5"/>
  <c r="R128" i="5"/>
  <c r="T128" i="5"/>
  <c r="S128" i="5"/>
  <c r="R60" i="5"/>
  <c r="T60" i="5"/>
  <c r="S60" i="5"/>
  <c r="R76" i="5"/>
  <c r="T76" i="5"/>
  <c r="S76" i="5"/>
  <c r="R32" i="5"/>
  <c r="T32" i="5"/>
  <c r="S32" i="5"/>
  <c r="R212" i="5"/>
  <c r="S212" i="5"/>
  <c r="T212" i="5"/>
  <c r="O13" i="6"/>
  <c r="O11" i="6"/>
  <c r="P127" i="5"/>
  <c r="R127" i="5" s="1"/>
  <c r="R36" i="5"/>
  <c r="S36" i="5"/>
  <c r="T36" i="5"/>
  <c r="R8" i="5"/>
  <c r="T8" i="5"/>
  <c r="S8" i="5"/>
  <c r="R176" i="5"/>
  <c r="T176" i="5"/>
  <c r="S176" i="5"/>
  <c r="R108" i="5"/>
  <c r="T108" i="5"/>
  <c r="S108" i="5"/>
  <c r="R56" i="5"/>
  <c r="T56" i="5"/>
  <c r="S56" i="5"/>
  <c r="R120" i="5"/>
  <c r="T120" i="5"/>
  <c r="S120" i="5"/>
  <c r="R40" i="5"/>
  <c r="T40" i="5"/>
  <c r="S40" i="5"/>
  <c r="R198" i="5"/>
  <c r="S198" i="5"/>
  <c r="T198" i="5"/>
  <c r="R16" i="5"/>
  <c r="T16" i="5"/>
  <c r="S16" i="5"/>
  <c r="R184" i="5"/>
  <c r="T184" i="5"/>
  <c r="S184" i="5"/>
  <c r="R64" i="5"/>
  <c r="T64" i="5"/>
  <c r="S64" i="5"/>
  <c r="O143" i="6"/>
  <c r="N83" i="6"/>
  <c r="P83" i="6"/>
  <c r="N14" i="6"/>
  <c r="P173" i="6"/>
  <c r="O173" i="6"/>
  <c r="O83" i="6"/>
  <c r="O9" i="6"/>
  <c r="P15" i="6"/>
  <c r="R168" i="5"/>
  <c r="T168" i="5"/>
  <c r="S168" i="5"/>
  <c r="R28" i="5"/>
  <c r="T28" i="5"/>
  <c r="S28" i="5"/>
  <c r="R48" i="5"/>
  <c r="T48" i="5"/>
  <c r="S48" i="5"/>
  <c r="N58" i="6"/>
  <c r="N19" i="6"/>
  <c r="P19" i="6"/>
  <c r="P191" i="6"/>
  <c r="O191" i="6"/>
  <c r="P11" i="6"/>
  <c r="O165" i="6"/>
  <c r="O51" i="6"/>
  <c r="P51" i="6"/>
  <c r="O19" i="6"/>
  <c r="O42" i="6"/>
  <c r="R148" i="5"/>
  <c r="S148" i="5"/>
  <c r="T148" i="5"/>
  <c r="R196" i="5"/>
  <c r="S196" i="5"/>
  <c r="T196" i="5"/>
  <c r="R208" i="5"/>
  <c r="T208" i="5"/>
  <c r="S208" i="5"/>
  <c r="R136" i="5"/>
  <c r="T136" i="5"/>
  <c r="S136" i="5"/>
  <c r="R202" i="5"/>
  <c r="S202" i="5"/>
  <c r="T202" i="5"/>
  <c r="P115" i="6"/>
  <c r="P165" i="6"/>
  <c r="P13" i="6"/>
  <c r="O40" i="6"/>
  <c r="R174" i="5"/>
  <c r="T174" i="5"/>
  <c r="R215" i="5"/>
  <c r="T215" i="5"/>
  <c r="S215" i="5"/>
  <c r="R166" i="5"/>
  <c r="T166" i="5"/>
  <c r="R161" i="5"/>
  <c r="S161" i="5"/>
  <c r="T161" i="5"/>
  <c r="R162" i="5"/>
  <c r="T162" i="5"/>
  <c r="R63" i="5"/>
  <c r="T63" i="5"/>
  <c r="S63" i="5"/>
  <c r="R110" i="5"/>
  <c r="T110" i="5"/>
  <c r="R83" i="5"/>
  <c r="T83" i="5"/>
  <c r="S83" i="5"/>
  <c r="R62" i="5"/>
  <c r="T62" i="5"/>
  <c r="R33" i="5"/>
  <c r="S33" i="5"/>
  <c r="T33" i="5"/>
  <c r="R19" i="5"/>
  <c r="T19" i="5"/>
  <c r="S19" i="5"/>
  <c r="R9" i="5"/>
  <c r="S9" i="5"/>
  <c r="T9" i="5"/>
  <c r="R73" i="5"/>
  <c r="S73" i="5"/>
  <c r="T73" i="5"/>
  <c r="R89" i="5"/>
  <c r="S89" i="5"/>
  <c r="T89" i="5"/>
  <c r="R67" i="5"/>
  <c r="T67" i="5"/>
  <c r="S67" i="5"/>
  <c r="R199" i="5"/>
  <c r="T199" i="5"/>
  <c r="S199" i="5"/>
  <c r="R195" i="5"/>
  <c r="T195" i="5"/>
  <c r="S195" i="5"/>
  <c r="R179" i="5"/>
  <c r="T179" i="5"/>
  <c r="S179" i="5"/>
  <c r="R158" i="5"/>
  <c r="T158" i="5"/>
  <c r="R151" i="5"/>
  <c r="T151" i="5"/>
  <c r="S151" i="5"/>
  <c r="R137" i="5"/>
  <c r="S137" i="5"/>
  <c r="T137" i="5"/>
  <c r="R99" i="5"/>
  <c r="T99" i="5"/>
  <c r="S99" i="5"/>
  <c r="R78" i="5"/>
  <c r="T78" i="5"/>
  <c r="R193" i="5"/>
  <c r="S193" i="5"/>
  <c r="T193" i="5"/>
  <c r="R175" i="5"/>
  <c r="T175" i="5"/>
  <c r="S175" i="5"/>
  <c r="R153" i="5"/>
  <c r="S153" i="5"/>
  <c r="T153" i="5"/>
  <c r="R142" i="5"/>
  <c r="T142" i="5"/>
  <c r="R135" i="5"/>
  <c r="T135" i="5"/>
  <c r="S135" i="5"/>
  <c r="R122" i="5"/>
  <c r="T122" i="5"/>
  <c r="R101" i="5"/>
  <c r="S101" i="5"/>
  <c r="T101" i="5"/>
  <c r="R75" i="5"/>
  <c r="T75" i="5"/>
  <c r="S75" i="5"/>
  <c r="R71" i="5"/>
  <c r="T71" i="5"/>
  <c r="S71" i="5"/>
  <c r="R65" i="5"/>
  <c r="S65" i="5"/>
  <c r="T65" i="5"/>
  <c r="R59" i="5"/>
  <c r="T59" i="5"/>
  <c r="S59" i="5"/>
  <c r="R42" i="5"/>
  <c r="T42" i="5"/>
  <c r="R129" i="5"/>
  <c r="S129" i="5"/>
  <c r="T129" i="5"/>
  <c r="R25" i="5"/>
  <c r="S25" i="5"/>
  <c r="T25" i="5"/>
  <c r="R10" i="5"/>
  <c r="T10" i="5"/>
  <c r="R103" i="5"/>
  <c r="T103" i="5"/>
  <c r="S103" i="5"/>
  <c r="R34" i="5"/>
  <c r="T34" i="5"/>
  <c r="R23" i="5"/>
  <c r="T23" i="5"/>
  <c r="S23" i="5"/>
  <c r="R11" i="5"/>
  <c r="T11" i="5"/>
  <c r="S11" i="5"/>
  <c r="R5" i="5"/>
  <c r="S5" i="5"/>
  <c r="T5" i="5"/>
  <c r="R3" i="5"/>
  <c r="S3" i="5"/>
  <c r="T3" i="5"/>
  <c r="R167" i="5"/>
  <c r="T167" i="5"/>
  <c r="S167" i="5"/>
  <c r="R145" i="5"/>
  <c r="S145" i="5"/>
  <c r="T145" i="5"/>
  <c r="R130" i="5"/>
  <c r="T130" i="5"/>
  <c r="R203" i="5"/>
  <c r="T203" i="5"/>
  <c r="S203" i="5"/>
  <c r="R150" i="5"/>
  <c r="T150" i="5"/>
  <c r="R209" i="5"/>
  <c r="S209" i="5"/>
  <c r="T209" i="5"/>
  <c r="R185" i="5"/>
  <c r="S185" i="5"/>
  <c r="T185" i="5"/>
  <c r="R147" i="5"/>
  <c r="T147" i="5"/>
  <c r="S147" i="5"/>
  <c r="R119" i="5"/>
  <c r="T119" i="5"/>
  <c r="S119" i="5"/>
  <c r="R70" i="5"/>
  <c r="T70" i="5"/>
  <c r="R191" i="5"/>
  <c r="T191" i="5"/>
  <c r="S191" i="5"/>
  <c r="R133" i="5"/>
  <c r="S133" i="5"/>
  <c r="T133" i="5"/>
  <c r="R85" i="5"/>
  <c r="S85" i="5"/>
  <c r="T85" i="5"/>
  <c r="R50" i="5"/>
  <c r="T50" i="5"/>
  <c r="R43" i="5"/>
  <c r="T43" i="5"/>
  <c r="S43" i="5"/>
  <c r="R170" i="5"/>
  <c r="T170" i="5"/>
  <c r="R126" i="5"/>
  <c r="T126" i="5"/>
  <c r="R47" i="5"/>
  <c r="T47" i="5"/>
  <c r="S47" i="5"/>
  <c r="R38" i="5"/>
  <c r="T38" i="5"/>
  <c r="R15" i="5"/>
  <c r="T15" i="5"/>
  <c r="S15" i="5"/>
  <c r="R138" i="5"/>
  <c r="T138" i="5"/>
  <c r="R45" i="5"/>
  <c r="S45" i="5"/>
  <c r="T45" i="5"/>
  <c r="R22" i="5"/>
  <c r="T22" i="5"/>
  <c r="R18" i="5"/>
  <c r="T18" i="5"/>
  <c r="R189" i="5"/>
  <c r="S189" i="5"/>
  <c r="T189" i="5"/>
  <c r="R106" i="5"/>
  <c r="T106" i="5"/>
  <c r="R79" i="5"/>
  <c r="T79" i="5"/>
  <c r="S79" i="5"/>
  <c r="R29" i="5"/>
  <c r="S29" i="5"/>
  <c r="T29" i="5"/>
  <c r="R49" i="5"/>
  <c r="S49" i="5"/>
  <c r="T49" i="5"/>
  <c r="R123" i="5"/>
  <c r="T123" i="5"/>
  <c r="S123" i="5"/>
  <c r="R207" i="5"/>
  <c r="T207" i="5"/>
  <c r="S207" i="5"/>
  <c r="N201" i="6"/>
  <c r="P201" i="6"/>
  <c r="O201" i="6"/>
  <c r="N179" i="6"/>
  <c r="O179" i="6"/>
  <c r="N212" i="6"/>
  <c r="P212" i="6"/>
  <c r="O212" i="6"/>
  <c r="N208" i="6"/>
  <c r="P208" i="6"/>
  <c r="O208" i="6"/>
  <c r="N204" i="6"/>
  <c r="P204" i="6"/>
  <c r="O204" i="6"/>
  <c r="N200" i="6"/>
  <c r="P200" i="6"/>
  <c r="O200" i="6"/>
  <c r="N182" i="6"/>
  <c r="P182" i="6"/>
  <c r="O182" i="6"/>
  <c r="N178" i="6"/>
  <c r="O178" i="6"/>
  <c r="P178" i="6"/>
  <c r="N169" i="6"/>
  <c r="P169" i="6"/>
  <c r="O169" i="6"/>
  <c r="N168" i="6"/>
  <c r="P168" i="6"/>
  <c r="O168" i="6"/>
  <c r="N167" i="6"/>
  <c r="P167" i="6"/>
  <c r="O167" i="6"/>
  <c r="N214" i="6"/>
  <c r="P214" i="6"/>
  <c r="O214" i="6"/>
  <c r="N210" i="6"/>
  <c r="O210" i="6"/>
  <c r="P210" i="6"/>
  <c r="N206" i="6"/>
  <c r="P206" i="6"/>
  <c r="O206" i="6"/>
  <c r="N198" i="6"/>
  <c r="P198" i="6"/>
  <c r="O198" i="6"/>
  <c r="N194" i="6"/>
  <c r="O194" i="6"/>
  <c r="P194" i="6"/>
  <c r="N187" i="6"/>
  <c r="O187" i="6"/>
  <c r="P187" i="6"/>
  <c r="N185" i="6"/>
  <c r="P185" i="6"/>
  <c r="O185" i="6"/>
  <c r="N184" i="6"/>
  <c r="P184" i="6"/>
  <c r="O184" i="6"/>
  <c r="N170" i="6"/>
  <c r="P170" i="6"/>
  <c r="O170" i="6"/>
  <c r="N166" i="6"/>
  <c r="P166" i="6"/>
  <c r="O166" i="6"/>
  <c r="N159" i="6"/>
  <c r="P159" i="6"/>
  <c r="N213" i="6"/>
  <c r="P213" i="6"/>
  <c r="O213" i="6"/>
  <c r="N205" i="6"/>
  <c r="P205" i="6"/>
  <c r="O205" i="6"/>
  <c r="N203" i="6"/>
  <c r="P203" i="6"/>
  <c r="O203" i="6"/>
  <c r="N199" i="6"/>
  <c r="P199" i="6"/>
  <c r="O199" i="6"/>
  <c r="P197" i="6"/>
  <c r="O197" i="6"/>
  <c r="N193" i="6"/>
  <c r="P193" i="6"/>
  <c r="O193" i="6"/>
  <c r="N186" i="6"/>
  <c r="P186" i="6"/>
  <c r="O186" i="6"/>
  <c r="N183" i="6"/>
  <c r="O183" i="6"/>
  <c r="N164" i="6"/>
  <c r="P164" i="6"/>
  <c r="O164" i="6"/>
  <c r="N163" i="6"/>
  <c r="O163" i="6"/>
  <c r="P163" i="6"/>
  <c r="N162" i="6"/>
  <c r="O162" i="6"/>
  <c r="P162" i="6"/>
  <c r="N148" i="6"/>
  <c r="P148" i="6"/>
  <c r="O148" i="6"/>
  <c r="N146" i="6"/>
  <c r="O146" i="6"/>
  <c r="P146" i="6"/>
  <c r="N144" i="6"/>
  <c r="P144" i="6"/>
  <c r="O144" i="6"/>
  <c r="N143" i="6"/>
  <c r="P143" i="6"/>
  <c r="N215" i="6"/>
  <c r="P215" i="6"/>
  <c r="O215" i="6"/>
  <c r="N188" i="6"/>
  <c r="P188" i="6"/>
  <c r="O188" i="6"/>
  <c r="N152" i="6"/>
  <c r="P152" i="6"/>
  <c r="O152" i="6"/>
  <c r="N149" i="6"/>
  <c r="P149" i="6"/>
  <c r="O149" i="6"/>
  <c r="N147" i="6"/>
  <c r="O147" i="6"/>
  <c r="N145" i="6"/>
  <c r="P145" i="6"/>
  <c r="O145" i="6"/>
  <c r="N211" i="6"/>
  <c r="O211" i="6"/>
  <c r="N207" i="6"/>
  <c r="P207" i="6"/>
  <c r="N154" i="6"/>
  <c r="P154" i="6"/>
  <c r="O154" i="6"/>
  <c r="P151" i="6"/>
  <c r="O151" i="6"/>
  <c r="N140" i="6"/>
  <c r="P140" i="6"/>
  <c r="O140" i="6"/>
  <c r="N138" i="6"/>
  <c r="P138" i="6"/>
  <c r="O138" i="6"/>
  <c r="N136" i="6"/>
  <c r="P136" i="6"/>
  <c r="O136" i="6"/>
  <c r="N129" i="6"/>
  <c r="P129" i="6"/>
  <c r="O129" i="6"/>
  <c r="N127" i="6"/>
  <c r="O127" i="6"/>
  <c r="P127" i="6"/>
  <c r="N125" i="6"/>
  <c r="P125" i="6"/>
  <c r="N181" i="6"/>
  <c r="P181" i="6"/>
  <c r="O181" i="6"/>
  <c r="N171" i="6"/>
  <c r="P171" i="6"/>
  <c r="O171" i="6"/>
  <c r="P153" i="6"/>
  <c r="O153" i="6"/>
  <c r="N135" i="6"/>
  <c r="P135" i="6"/>
  <c r="O135" i="6"/>
  <c r="N134" i="6"/>
  <c r="P134" i="6"/>
  <c r="O134" i="6"/>
  <c r="N112" i="6"/>
  <c r="P112" i="6"/>
  <c r="O112" i="6"/>
  <c r="N110" i="6"/>
  <c r="O110" i="6"/>
  <c r="P110" i="6"/>
  <c r="N108" i="6"/>
  <c r="P108" i="6"/>
  <c r="O108" i="6"/>
  <c r="N94" i="6"/>
  <c r="O94" i="6"/>
  <c r="P94" i="6"/>
  <c r="N92" i="6"/>
  <c r="P92" i="6"/>
  <c r="O92" i="6"/>
  <c r="N82" i="6"/>
  <c r="O82" i="6"/>
  <c r="P82" i="6"/>
  <c r="N78" i="6"/>
  <c r="O78" i="6"/>
  <c r="P78" i="6"/>
  <c r="N76" i="6"/>
  <c r="P76" i="6"/>
  <c r="O76" i="6"/>
  <c r="N61" i="6"/>
  <c r="P61" i="6"/>
  <c r="N139" i="6"/>
  <c r="P139" i="6"/>
  <c r="O139" i="6"/>
  <c r="N126" i="6"/>
  <c r="O126" i="6"/>
  <c r="P126" i="6"/>
  <c r="N123" i="6"/>
  <c r="O123" i="6"/>
  <c r="P123" i="6"/>
  <c r="N119" i="6"/>
  <c r="O119" i="6"/>
  <c r="P119" i="6"/>
  <c r="N118" i="6"/>
  <c r="O118" i="6"/>
  <c r="P118" i="6"/>
  <c r="N115" i="6"/>
  <c r="O115" i="6"/>
  <c r="N114" i="6"/>
  <c r="O114" i="6"/>
  <c r="P114" i="6"/>
  <c r="N111" i="6"/>
  <c r="O111" i="6"/>
  <c r="P111" i="6"/>
  <c r="N105" i="6"/>
  <c r="P105" i="6"/>
  <c r="O105" i="6"/>
  <c r="N90" i="6"/>
  <c r="O90" i="6"/>
  <c r="P90" i="6"/>
  <c r="N89" i="6"/>
  <c r="P89" i="6"/>
  <c r="O89" i="6"/>
  <c r="N88" i="6"/>
  <c r="P88" i="6"/>
  <c r="O88" i="6"/>
  <c r="N81" i="6"/>
  <c r="P81" i="6"/>
  <c r="O81" i="6"/>
  <c r="N71" i="6"/>
  <c r="O71" i="6"/>
  <c r="P71" i="6"/>
  <c r="N67" i="6"/>
  <c r="O67" i="6"/>
  <c r="P67" i="6"/>
  <c r="N63" i="6"/>
  <c r="O63" i="6"/>
  <c r="P63" i="6"/>
  <c r="N55" i="6"/>
  <c r="O55" i="6"/>
  <c r="P55" i="6"/>
  <c r="N52" i="6"/>
  <c r="P52" i="6"/>
  <c r="O52" i="6"/>
  <c r="N46" i="6"/>
  <c r="O46" i="6"/>
  <c r="P46" i="6"/>
  <c r="O103" i="6"/>
  <c r="P103" i="6"/>
  <c r="N101" i="6"/>
  <c r="P101" i="6"/>
  <c r="O101" i="6"/>
  <c r="N97" i="6"/>
  <c r="P97" i="6"/>
  <c r="O97" i="6"/>
  <c r="N175" i="6"/>
  <c r="P175" i="6"/>
  <c r="N124" i="6"/>
  <c r="P124" i="6"/>
  <c r="O124" i="6"/>
  <c r="N120" i="6"/>
  <c r="P120" i="6"/>
  <c r="O120" i="6"/>
  <c r="P117" i="6"/>
  <c r="O117" i="6"/>
  <c r="N116" i="6"/>
  <c r="P116" i="6"/>
  <c r="O116" i="6"/>
  <c r="N104" i="6"/>
  <c r="P104" i="6"/>
  <c r="O104" i="6"/>
  <c r="O91" i="6"/>
  <c r="P91" i="6"/>
  <c r="N85" i="6"/>
  <c r="P85" i="6"/>
  <c r="O85" i="6"/>
  <c r="N79" i="6"/>
  <c r="O79" i="6"/>
  <c r="P79" i="6"/>
  <c r="N74" i="6"/>
  <c r="O74" i="6"/>
  <c r="P74" i="6"/>
  <c r="N70" i="6"/>
  <c r="O70" i="6"/>
  <c r="P70" i="6"/>
  <c r="N66" i="6"/>
  <c r="O66" i="6"/>
  <c r="P66" i="6"/>
  <c r="N62" i="6"/>
  <c r="O62" i="6"/>
  <c r="P62" i="6"/>
  <c r="N60" i="6"/>
  <c r="P60" i="6"/>
  <c r="O60" i="6"/>
  <c r="N57" i="6"/>
  <c r="P57" i="6"/>
  <c r="O57" i="6"/>
  <c r="N56" i="6"/>
  <c r="P56" i="6"/>
  <c r="O56" i="6"/>
  <c r="N209" i="6"/>
  <c r="P209" i="6"/>
  <c r="O209" i="6"/>
  <c r="P132" i="6"/>
  <c r="O132" i="6"/>
  <c r="N128" i="6"/>
  <c r="P128" i="6"/>
  <c r="O128" i="6"/>
  <c r="N121" i="6"/>
  <c r="P121" i="6"/>
  <c r="O121" i="6"/>
  <c r="P109" i="6"/>
  <c r="O109" i="6"/>
  <c r="N102" i="6"/>
  <c r="O102" i="6"/>
  <c r="P102" i="6"/>
  <c r="N99" i="6"/>
  <c r="O99" i="6"/>
  <c r="P99" i="6"/>
  <c r="N96" i="6"/>
  <c r="P96" i="6"/>
  <c r="O96" i="6"/>
  <c r="N84" i="6"/>
  <c r="P84" i="6"/>
  <c r="O84" i="6"/>
  <c r="N59" i="6"/>
  <c r="O59" i="6"/>
  <c r="P59" i="6"/>
  <c r="N44" i="6"/>
  <c r="P44" i="6"/>
  <c r="O44" i="6"/>
  <c r="N131" i="6"/>
  <c r="O131" i="6"/>
  <c r="P131" i="6"/>
  <c r="N122" i="6"/>
  <c r="O122" i="6"/>
  <c r="P122" i="6"/>
  <c r="P41" i="6"/>
  <c r="O41" i="6"/>
  <c r="N34" i="6"/>
  <c r="O34" i="6"/>
  <c r="P34" i="6"/>
  <c r="N32" i="6"/>
  <c r="P32" i="6"/>
  <c r="O32" i="6"/>
  <c r="N30" i="6"/>
  <c r="O30" i="6"/>
  <c r="P30" i="6"/>
  <c r="N28" i="6"/>
  <c r="P28" i="6"/>
  <c r="O28" i="6"/>
  <c r="N24" i="6"/>
  <c r="P24" i="6"/>
  <c r="O24" i="6"/>
  <c r="N20" i="6"/>
  <c r="P20" i="6"/>
  <c r="O20" i="6"/>
  <c r="N8" i="6"/>
  <c r="P8" i="6"/>
  <c r="O8" i="6"/>
  <c r="O195" i="6"/>
  <c r="P195" i="6"/>
  <c r="N100" i="6"/>
  <c r="P100" i="6"/>
  <c r="O100" i="6"/>
  <c r="N37" i="6"/>
  <c r="P37" i="6"/>
  <c r="O37" i="6"/>
  <c r="N29" i="6"/>
  <c r="P29" i="6"/>
  <c r="N27" i="6"/>
  <c r="O27" i="6"/>
  <c r="P27" i="6"/>
  <c r="N23" i="6"/>
  <c r="O23" i="6"/>
  <c r="P23" i="6"/>
  <c r="N6" i="6"/>
  <c r="O6" i="6"/>
  <c r="P6" i="6"/>
  <c r="N98" i="6"/>
  <c r="O98" i="6"/>
  <c r="P98" i="6"/>
  <c r="N50" i="6"/>
  <c r="O50" i="6"/>
  <c r="P50" i="6"/>
  <c r="O43" i="6"/>
  <c r="P43" i="6"/>
  <c r="N39" i="6"/>
  <c r="O39" i="6"/>
  <c r="P39" i="6"/>
  <c r="N36" i="6"/>
  <c r="P36" i="6"/>
  <c r="O36" i="6"/>
  <c r="N33" i="6"/>
  <c r="P33" i="6"/>
  <c r="O33" i="6"/>
  <c r="N31" i="6"/>
  <c r="O31" i="6"/>
  <c r="P31" i="6"/>
  <c r="N26" i="6"/>
  <c r="O26" i="6"/>
  <c r="P26" i="6"/>
  <c r="N22" i="6"/>
  <c r="O22" i="6"/>
  <c r="P22" i="6"/>
  <c r="N5" i="6"/>
  <c r="P5" i="6"/>
  <c r="O5" i="6"/>
  <c r="N156" i="6"/>
  <c r="P156" i="6"/>
  <c r="O156" i="6"/>
  <c r="P53" i="6"/>
  <c r="O53" i="6"/>
  <c r="N25" i="6"/>
  <c r="P25" i="6"/>
  <c r="O25" i="6"/>
  <c r="N21" i="6"/>
  <c r="P21" i="6"/>
  <c r="O21" i="6"/>
  <c r="P190" i="6"/>
  <c r="O190" i="6"/>
  <c r="P176" i="6"/>
  <c r="O176" i="6"/>
  <c r="P174" i="6"/>
  <c r="O174" i="6"/>
  <c r="N216" i="6"/>
  <c r="P216" i="6"/>
  <c r="O216" i="6"/>
  <c r="P192" i="6"/>
  <c r="O192" i="6"/>
  <c r="N161" i="6"/>
  <c r="P161" i="6"/>
  <c r="O161" i="6"/>
  <c r="P157" i="6"/>
  <c r="O157" i="6"/>
  <c r="N137" i="6"/>
  <c r="P137" i="6"/>
  <c r="O137" i="6"/>
  <c r="N86" i="6"/>
  <c r="O86" i="6"/>
  <c r="P86" i="6"/>
  <c r="P196" i="6"/>
  <c r="O196" i="6"/>
  <c r="N180" i="6"/>
  <c r="P180" i="6"/>
  <c r="O180" i="6"/>
  <c r="P158" i="6"/>
  <c r="O158" i="6"/>
  <c r="N150" i="6"/>
  <c r="P150" i="6"/>
  <c r="O150" i="6"/>
  <c r="N141" i="6"/>
  <c r="P141" i="6"/>
  <c r="O141" i="6"/>
  <c r="N106" i="6"/>
  <c r="O106" i="6"/>
  <c r="P106" i="6"/>
  <c r="N93" i="6"/>
  <c r="P93" i="6"/>
  <c r="P80" i="6"/>
  <c r="O80" i="6"/>
  <c r="N73" i="6"/>
  <c r="P73" i="6"/>
  <c r="O73" i="6"/>
  <c r="N72" i="6"/>
  <c r="P72" i="6"/>
  <c r="O72" i="6"/>
  <c r="N65" i="6"/>
  <c r="P65" i="6"/>
  <c r="O65" i="6"/>
  <c r="N64" i="6"/>
  <c r="P64" i="6"/>
  <c r="O64" i="6"/>
  <c r="N68" i="6"/>
  <c r="P68" i="6"/>
  <c r="O68" i="6"/>
  <c r="O54" i="6"/>
  <c r="P54" i="6"/>
  <c r="P160" i="6"/>
  <c r="O160" i="6"/>
  <c r="N160" i="6"/>
  <c r="O95" i="6"/>
  <c r="P95" i="6"/>
  <c r="N69" i="6"/>
  <c r="P69" i="6"/>
  <c r="O69" i="6"/>
  <c r="O58" i="6"/>
  <c r="P58" i="6"/>
  <c r="O38" i="6"/>
  <c r="P38" i="6"/>
  <c r="O18" i="6"/>
  <c r="P18" i="6"/>
  <c r="P16" i="6"/>
  <c r="O16" i="6"/>
  <c r="O14" i="6"/>
  <c r="P14" i="6"/>
  <c r="P12" i="6"/>
  <c r="O12" i="6"/>
  <c r="O10" i="6"/>
  <c r="P10" i="6"/>
  <c r="N7" i="6"/>
  <c r="O7" i="6"/>
  <c r="P7" i="6"/>
  <c r="P202" i="6"/>
  <c r="O202" i="6"/>
  <c r="N133" i="6"/>
  <c r="P133" i="6"/>
  <c r="O133" i="6"/>
  <c r="N77" i="6"/>
  <c r="P77" i="6"/>
  <c r="O77" i="6"/>
  <c r="O47" i="6"/>
  <c r="P47" i="6"/>
  <c r="N45" i="6"/>
  <c r="P45" i="6"/>
  <c r="O45" i="6"/>
  <c r="N35" i="6"/>
  <c r="O35" i="6"/>
  <c r="P35" i="6"/>
  <c r="P172" i="6"/>
  <c r="O172" i="6"/>
  <c r="N113" i="6"/>
  <c r="P113" i="6"/>
  <c r="O113" i="6"/>
  <c r="N107" i="6"/>
  <c r="O107" i="6"/>
  <c r="P107" i="6"/>
  <c r="O87" i="6"/>
  <c r="P87" i="6"/>
  <c r="N49" i="6"/>
  <c r="P49" i="6"/>
  <c r="O49" i="6"/>
  <c r="N91" i="6"/>
  <c r="N151" i="6"/>
  <c r="N195" i="6"/>
  <c r="N41" i="6"/>
  <c r="N117" i="6"/>
  <c r="N53" i="6"/>
  <c r="N197" i="6"/>
  <c r="N132" i="6"/>
  <c r="N153" i="6"/>
  <c r="N103" i="6"/>
  <c r="N109" i="6"/>
  <c r="N43" i="6"/>
  <c r="P132" i="5"/>
  <c r="P134" i="5"/>
  <c r="S134" i="5" s="1"/>
  <c r="P61" i="5"/>
  <c r="P92" i="5"/>
  <c r="P51" i="5"/>
  <c r="P97" i="5"/>
  <c r="P169" i="5"/>
  <c r="P154" i="5"/>
  <c r="S154" i="5" s="1"/>
  <c r="P181" i="5"/>
  <c r="P165" i="5"/>
  <c r="P39" i="5"/>
  <c r="P190" i="5"/>
  <c r="P211" i="5"/>
  <c r="P186" i="5"/>
  <c r="P100" i="5"/>
  <c r="P113" i="5"/>
  <c r="P125" i="5"/>
  <c r="P143" i="5"/>
  <c r="N44" i="5"/>
  <c r="O44" i="5" s="1"/>
  <c r="P44" i="5" s="1"/>
  <c r="P160" i="5"/>
  <c r="P115" i="5"/>
  <c r="P81" i="5"/>
  <c r="P201" i="5"/>
  <c r="P80" i="5"/>
  <c r="P27" i="5"/>
  <c r="P35" i="5"/>
  <c r="N111" i="5"/>
  <c r="O111" i="5" s="1"/>
  <c r="P111" i="5" s="1"/>
  <c r="N26" i="5"/>
  <c r="O26" i="5" s="1"/>
  <c r="P26" i="5" s="1"/>
  <c r="S26" i="5" s="1"/>
  <c r="N90" i="5"/>
  <c r="O90" i="5" s="1"/>
  <c r="P90" i="5" s="1"/>
  <c r="S90" i="5" s="1"/>
  <c r="P107" i="5"/>
  <c r="P6" i="5"/>
  <c r="S6" i="5" s="1"/>
  <c r="N121" i="5"/>
  <c r="O121" i="5" s="1"/>
  <c r="P121" i="5" s="1"/>
  <c r="P197" i="5"/>
  <c r="P82" i="5"/>
  <c r="S82" i="5" s="1"/>
  <c r="N214" i="5"/>
  <c r="O214" i="5" s="1"/>
  <c r="P214" i="5" s="1"/>
  <c r="N118" i="5"/>
  <c r="O118" i="5" s="1"/>
  <c r="P118" i="5" s="1"/>
  <c r="S118" i="5" s="1"/>
  <c r="N58" i="5"/>
  <c r="O58" i="5" s="1"/>
  <c r="P58" i="5" s="1"/>
  <c r="S58" i="5" s="1"/>
  <c r="N46" i="5"/>
  <c r="O46" i="5" s="1"/>
  <c r="P46" i="5" s="1"/>
  <c r="S46" i="5" s="1"/>
  <c r="N204" i="5"/>
  <c r="O204" i="5" s="1"/>
  <c r="P204" i="5" s="1"/>
  <c r="N91" i="5"/>
  <c r="O91" i="5" s="1"/>
  <c r="P91" i="5" s="1"/>
  <c r="N102" i="5"/>
  <c r="O102" i="5" s="1"/>
  <c r="P102" i="5" s="1"/>
  <c r="S102" i="5" s="1"/>
  <c r="N164" i="5"/>
  <c r="O164" i="5" s="1"/>
  <c r="P164" i="5" s="1"/>
  <c r="N72" i="5"/>
  <c r="O72" i="5" s="1"/>
  <c r="P72" i="5" s="1"/>
  <c r="M206" i="2"/>
  <c r="M15" i="2"/>
  <c r="M198" i="2"/>
  <c r="O204" i="2"/>
  <c r="O127" i="2"/>
  <c r="P127" i="2" s="1"/>
  <c r="O99" i="2"/>
  <c r="P99" i="2" s="1"/>
  <c r="M72" i="2"/>
  <c r="O141" i="2"/>
  <c r="M68" i="2"/>
  <c r="M18" i="2"/>
  <c r="O25" i="2"/>
  <c r="P25" i="2" s="1"/>
  <c r="O148" i="2"/>
  <c r="P148" i="2" s="1"/>
  <c r="M160" i="2"/>
  <c r="M17" i="2"/>
  <c r="O14" i="2"/>
  <c r="M187" i="2"/>
  <c r="M136" i="2"/>
  <c r="M149" i="2"/>
  <c r="M201" i="2"/>
  <c r="M146" i="2"/>
  <c r="M167" i="2"/>
  <c r="O162" i="2"/>
  <c r="P162" i="2" s="1"/>
  <c r="O110" i="2"/>
  <c r="P110" i="2" s="1"/>
  <c r="O92" i="2"/>
  <c r="P92" i="2" s="1"/>
  <c r="M47" i="2"/>
  <c r="O22" i="2"/>
  <c r="P22" i="2" s="1"/>
  <c r="M74" i="2"/>
  <c r="O116" i="2"/>
  <c r="M125" i="2"/>
  <c r="P125" i="2"/>
  <c r="M102" i="2"/>
  <c r="O121" i="2"/>
  <c r="P121" i="2" s="1"/>
  <c r="M121" i="2"/>
  <c r="O212" i="2"/>
  <c r="M212" i="2"/>
  <c r="O173" i="2"/>
  <c r="M173" i="2"/>
  <c r="O178" i="2"/>
  <c r="M178" i="2"/>
  <c r="O21" i="2"/>
  <c r="M21" i="2"/>
  <c r="O118" i="2"/>
  <c r="M118" i="2"/>
  <c r="M60" i="2"/>
  <c r="O60" i="2"/>
  <c r="P102" i="2"/>
  <c r="P60" i="1"/>
  <c r="P30" i="1"/>
  <c r="R36" i="1"/>
  <c r="Q48" i="1"/>
  <c r="Q60" i="1"/>
  <c r="P44" i="1"/>
  <c r="Q32" i="1"/>
  <c r="P39" i="1"/>
  <c r="Q39" i="1"/>
  <c r="R134" i="1"/>
  <c r="R140" i="1"/>
  <c r="P32" i="1"/>
  <c r="Q51" i="1"/>
  <c r="P57" i="1"/>
  <c r="R154" i="1"/>
  <c r="P61" i="1"/>
  <c r="Q134" i="1"/>
  <c r="P140" i="1"/>
  <c r="M208" i="2"/>
  <c r="O208" i="2"/>
  <c r="P208" i="2" s="1"/>
  <c r="M202" i="2"/>
  <c r="O202" i="2"/>
  <c r="P202" i="2" s="1"/>
  <c r="O183" i="2"/>
  <c r="P183" i="2" s="1"/>
  <c r="M183" i="2"/>
  <c r="O144" i="2"/>
  <c r="P144" i="2" s="1"/>
  <c r="M144" i="2"/>
  <c r="O134" i="2"/>
  <c r="P134" i="2" s="1"/>
  <c r="M134" i="2"/>
  <c r="M161" i="2"/>
  <c r="O161" i="2"/>
  <c r="P161" i="2" s="1"/>
  <c r="N23" i="2"/>
  <c r="M132" i="2"/>
  <c r="O132" i="2"/>
  <c r="P132" i="2" s="1"/>
  <c r="O27" i="2"/>
  <c r="M27" i="2"/>
  <c r="M75" i="2"/>
  <c r="O75" i="2"/>
  <c r="P75" i="2" s="1"/>
  <c r="M9" i="2"/>
  <c r="O9" i="2"/>
  <c r="P9" i="2" s="1"/>
  <c r="M84" i="2"/>
  <c r="O84" i="2"/>
  <c r="P84" i="2" s="1"/>
  <c r="O32" i="2"/>
  <c r="P32" i="2" s="1"/>
  <c r="M32" i="2"/>
  <c r="O140" i="2"/>
  <c r="P140" i="2" s="1"/>
  <c r="M140" i="2"/>
  <c r="O115" i="2"/>
  <c r="P115" i="2" s="1"/>
  <c r="M115" i="2"/>
  <c r="O176" i="2"/>
  <c r="P176" i="2" s="1"/>
  <c r="M176" i="2"/>
  <c r="O124" i="2"/>
  <c r="M124" i="2"/>
  <c r="M119" i="2"/>
  <c r="O119" i="2"/>
  <c r="P119" i="2" s="1"/>
  <c r="M214" i="2"/>
  <c r="O214" i="2"/>
  <c r="P214" i="2" s="1"/>
  <c r="O196" i="2"/>
  <c r="P196" i="2" s="1"/>
  <c r="M196" i="2"/>
  <c r="O64" i="2"/>
  <c r="M64" i="2"/>
  <c r="O135" i="2"/>
  <c r="P135" i="2" s="1"/>
  <c r="M135" i="2"/>
  <c r="N104" i="2"/>
  <c r="N46" i="2"/>
  <c r="O80" i="2"/>
  <c r="P80" i="2" s="1"/>
  <c r="M80" i="2"/>
  <c r="M34" i="2"/>
  <c r="O34" i="2"/>
  <c r="P34" i="2" s="1"/>
  <c r="N36" i="2"/>
  <c r="O100" i="2"/>
  <c r="P100" i="2" s="1"/>
  <c r="M100" i="2"/>
  <c r="O193" i="2"/>
  <c r="P193" i="2" s="1"/>
  <c r="M193" i="2"/>
  <c r="O139" i="2"/>
  <c r="M139" i="2"/>
  <c r="O156" i="2"/>
  <c r="M156" i="2"/>
  <c r="M170" i="2"/>
  <c r="O170" i="2"/>
  <c r="P170" i="2" s="1"/>
  <c r="N111" i="2"/>
  <c r="M164" i="2"/>
  <c r="O164" i="2"/>
  <c r="P164" i="2" s="1"/>
  <c r="O37" i="2"/>
  <c r="M37" i="2"/>
  <c r="N38" i="2"/>
  <c r="O194" i="2"/>
  <c r="P194" i="2" s="1"/>
  <c r="M194" i="2"/>
  <c r="N108" i="2"/>
  <c r="N59" i="2"/>
  <c r="N42" i="2"/>
  <c r="N28" i="2"/>
  <c r="M112" i="2"/>
  <c r="O112" i="2"/>
  <c r="P112" i="2" s="1"/>
  <c r="M73" i="2"/>
  <c r="O73" i="2"/>
  <c r="P73" i="2" s="1"/>
  <c r="M65" i="2"/>
  <c r="O65" i="2"/>
  <c r="P65" i="2" s="1"/>
  <c r="M39" i="2"/>
  <c r="O39" i="2"/>
  <c r="P39" i="2" s="1"/>
  <c r="O7" i="2"/>
  <c r="M7" i="2"/>
  <c r="O58" i="2"/>
  <c r="P58" i="2" s="1"/>
  <c r="M58" i="2"/>
  <c r="M126" i="2"/>
  <c r="O126" i="2"/>
  <c r="P126" i="2" s="1"/>
  <c r="O45" i="2"/>
  <c r="P45" i="2" s="1"/>
  <c r="M45" i="2"/>
  <c r="M186" i="2"/>
  <c r="O186" i="2"/>
  <c r="P186" i="2" s="1"/>
  <c r="O101" i="2"/>
  <c r="P101" i="2" s="1"/>
  <c r="M101" i="2"/>
  <c r="O79" i="2"/>
  <c r="P79" i="2" s="1"/>
  <c r="M79" i="2"/>
  <c r="O71" i="2"/>
  <c r="P71" i="2" s="1"/>
  <c r="M71" i="2"/>
  <c r="O44" i="2"/>
  <c r="P44" i="2" s="1"/>
  <c r="M44" i="2"/>
  <c r="O26" i="2"/>
  <c r="P26" i="2" s="1"/>
  <c r="M26" i="2"/>
  <c r="N185" i="2"/>
  <c r="N181" i="2"/>
  <c r="M215" i="2"/>
  <c r="O215" i="2"/>
  <c r="P215" i="2" s="1"/>
  <c r="M174" i="2"/>
  <c r="O174" i="2"/>
  <c r="P174" i="2" s="1"/>
  <c r="M165" i="2"/>
  <c r="O165" i="2"/>
  <c r="P165" i="2" s="1"/>
  <c r="M142" i="2"/>
  <c r="O142" i="2"/>
  <c r="P142" i="2" s="1"/>
  <c r="M130" i="2"/>
  <c r="O130" i="2"/>
  <c r="P130" i="2" s="1"/>
  <c r="N33" i="2"/>
  <c r="N109" i="2"/>
  <c r="O190" i="2"/>
  <c r="P190" i="2" s="1"/>
  <c r="M190" i="2"/>
  <c r="O123" i="2"/>
  <c r="P123" i="2" s="1"/>
  <c r="M123" i="2"/>
  <c r="O49" i="2"/>
  <c r="P49" i="2" s="1"/>
  <c r="M49" i="2"/>
  <c r="N12" i="2"/>
  <c r="O151" i="2"/>
  <c r="P151" i="2" s="1"/>
  <c r="M151" i="2"/>
  <c r="M56" i="2"/>
  <c r="O56" i="2"/>
  <c r="P56" i="2" s="1"/>
  <c r="N195" i="2"/>
  <c r="N203" i="2"/>
  <c r="O152" i="2"/>
  <c r="P152" i="2" s="1"/>
  <c r="M152" i="2"/>
  <c r="N133" i="2"/>
  <c r="O145" i="2"/>
  <c r="P145" i="2" s="1"/>
  <c r="M145" i="2"/>
  <c r="O138" i="2"/>
  <c r="P138" i="2" s="1"/>
  <c r="M138" i="2"/>
  <c r="N107" i="2"/>
  <c r="M199" i="2"/>
  <c r="O199" i="2"/>
  <c r="P199" i="2" s="1"/>
  <c r="N82" i="2"/>
  <c r="N97" i="2"/>
  <c r="O85" i="2"/>
  <c r="P85" i="2" s="1"/>
  <c r="M85" i="2"/>
  <c r="O50" i="2"/>
  <c r="P50" i="2" s="1"/>
  <c r="M50" i="2"/>
  <c r="N8" i="2"/>
  <c r="N168" i="2"/>
  <c r="O197" i="2"/>
  <c r="P197" i="2" s="1"/>
  <c r="M197" i="2"/>
  <c r="O209" i="2"/>
  <c r="P209" i="2" s="1"/>
  <c r="M209" i="2"/>
  <c r="M191" i="2"/>
  <c r="O191" i="2"/>
  <c r="P191" i="2" s="1"/>
  <c r="M128" i="2"/>
  <c r="O128" i="2"/>
  <c r="P128" i="2" s="1"/>
  <c r="M120" i="2"/>
  <c r="O120" i="2"/>
  <c r="P120" i="2" s="1"/>
  <c r="M179" i="2"/>
  <c r="O179" i="2"/>
  <c r="P179" i="2" s="1"/>
  <c r="M169" i="2"/>
  <c r="O169" i="2"/>
  <c r="P169" i="2" s="1"/>
  <c r="O147" i="2"/>
  <c r="P147" i="2" s="1"/>
  <c r="M147" i="2"/>
  <c r="M129" i="2"/>
  <c r="O129" i="2"/>
  <c r="P129" i="2" s="1"/>
  <c r="M211" i="2"/>
  <c r="O211" i="2"/>
  <c r="P211" i="2" s="1"/>
  <c r="O166" i="2"/>
  <c r="P166" i="2" s="1"/>
  <c r="M166" i="2"/>
  <c r="N51" i="2"/>
  <c r="O180" i="2"/>
  <c r="P180" i="2" s="1"/>
  <c r="M180" i="2"/>
  <c r="O175" i="2"/>
  <c r="P175" i="2" s="1"/>
  <c r="M175" i="2"/>
  <c r="O96" i="2"/>
  <c r="M96" i="2"/>
  <c r="M189" i="2"/>
  <c r="O189" i="2"/>
  <c r="P189" i="2" s="1"/>
  <c r="O95" i="2"/>
  <c r="M95" i="2"/>
  <c r="M83" i="2"/>
  <c r="O83" i="2"/>
  <c r="P83" i="2" s="1"/>
  <c r="O70" i="2"/>
  <c r="P70" i="2" s="1"/>
  <c r="M70" i="2"/>
  <c r="O48" i="2"/>
  <c r="P48" i="2" s="1"/>
  <c r="M48" i="2"/>
  <c r="O91" i="2"/>
  <c r="P91" i="2" s="1"/>
  <c r="M91" i="2"/>
  <c r="O19" i="2"/>
  <c r="P19" i="2" s="1"/>
  <c r="M19" i="2"/>
  <c r="M150" i="2"/>
  <c r="O150" i="2"/>
  <c r="P150" i="2" s="1"/>
  <c r="M29" i="2"/>
  <c r="O29" i="2"/>
  <c r="P29" i="2" s="1"/>
  <c r="M16" i="2"/>
  <c r="O16" i="2"/>
  <c r="P16" i="2" s="1"/>
  <c r="O6" i="2"/>
  <c r="M6" i="2"/>
  <c r="M192" i="2"/>
  <c r="O192" i="2"/>
  <c r="P192" i="2" s="1"/>
  <c r="O90" i="2"/>
  <c r="P90" i="2" s="1"/>
  <c r="M90" i="2"/>
  <c r="O81" i="2"/>
  <c r="P81" i="2" s="1"/>
  <c r="M81" i="2"/>
  <c r="M4" i="2"/>
  <c r="O4" i="2"/>
  <c r="P4" i="2" s="1"/>
  <c r="O11" i="2"/>
  <c r="P11" i="2" s="1"/>
  <c r="M11" i="2"/>
  <c r="Q42" i="1"/>
  <c r="P42" i="1"/>
  <c r="R49" i="1"/>
  <c r="P49" i="1"/>
  <c r="R9" i="1"/>
  <c r="P9" i="1"/>
  <c r="R25" i="1"/>
  <c r="P25" i="1"/>
  <c r="P47" i="1"/>
  <c r="Q47" i="1"/>
  <c r="Q58" i="1"/>
  <c r="P58" i="1"/>
  <c r="P31" i="1"/>
  <c r="Q31" i="1"/>
  <c r="R33" i="1"/>
  <c r="P33" i="1"/>
  <c r="R53" i="1"/>
  <c r="P53" i="1"/>
  <c r="P169" i="1"/>
  <c r="Q169" i="1"/>
  <c r="P185" i="1"/>
  <c r="Q185" i="1"/>
  <c r="P201" i="1"/>
  <c r="Q201" i="1"/>
  <c r="Q54" i="1"/>
  <c r="P54" i="1"/>
  <c r="R65" i="1"/>
  <c r="P65" i="1"/>
  <c r="R143" i="1"/>
  <c r="Q143" i="1"/>
  <c r="P143" i="1"/>
  <c r="R37" i="1"/>
  <c r="P37" i="1"/>
  <c r="R139" i="1"/>
  <c r="Q139" i="1"/>
  <c r="P139" i="1"/>
  <c r="R5" i="1"/>
  <c r="P5" i="1"/>
  <c r="P43" i="1"/>
  <c r="Q43" i="1"/>
  <c r="R21" i="1"/>
  <c r="P21" i="1"/>
  <c r="P63" i="1"/>
  <c r="Q63" i="1"/>
  <c r="P75" i="1"/>
  <c r="R75" i="1"/>
  <c r="P91" i="1"/>
  <c r="R91" i="1"/>
  <c r="P107" i="1"/>
  <c r="R107" i="1"/>
  <c r="P123" i="1"/>
  <c r="R123" i="1"/>
  <c r="Q136" i="1"/>
  <c r="R136" i="1"/>
  <c r="P142" i="1"/>
  <c r="R142" i="1"/>
  <c r="P177" i="1"/>
  <c r="Q177" i="1"/>
  <c r="P193" i="1"/>
  <c r="Q193" i="1"/>
  <c r="P209" i="1"/>
  <c r="Q209" i="1"/>
  <c r="P13" i="1"/>
  <c r="Q35" i="1"/>
  <c r="P38" i="1"/>
  <c r="P41" i="1"/>
  <c r="P45" i="1"/>
  <c r="Q56" i="1"/>
  <c r="Q59" i="1"/>
  <c r="P71" i="1"/>
  <c r="R71" i="1"/>
  <c r="P87" i="1"/>
  <c r="R87" i="1"/>
  <c r="P103" i="1"/>
  <c r="R103" i="1"/>
  <c r="P119" i="1"/>
  <c r="R119" i="1"/>
  <c r="Q133" i="1"/>
  <c r="Q142" i="1"/>
  <c r="P146" i="1"/>
  <c r="R146" i="1"/>
  <c r="Q150" i="1"/>
  <c r="P150" i="1"/>
  <c r="P17" i="1"/>
  <c r="P29" i="1"/>
  <c r="Q40" i="1"/>
  <c r="P50" i="1"/>
  <c r="P52" i="1"/>
  <c r="R56" i="1"/>
  <c r="P62" i="1"/>
  <c r="P64" i="1"/>
  <c r="P67" i="1"/>
  <c r="R67" i="1"/>
  <c r="P83" i="1"/>
  <c r="R83" i="1"/>
  <c r="P99" i="1"/>
  <c r="R99" i="1"/>
  <c r="P115" i="1"/>
  <c r="R115" i="1"/>
  <c r="P131" i="1"/>
  <c r="R131" i="1"/>
  <c r="P135" i="1"/>
  <c r="P138" i="1"/>
  <c r="R138" i="1"/>
  <c r="P144" i="1"/>
  <c r="Q146" i="1"/>
  <c r="R150" i="1"/>
  <c r="Q158" i="1"/>
  <c r="R158" i="1"/>
  <c r="Q162" i="1"/>
  <c r="R162" i="1"/>
  <c r="P162" i="1"/>
  <c r="P34" i="1"/>
  <c r="P36" i="1"/>
  <c r="R40" i="1"/>
  <c r="P46" i="1"/>
  <c r="P48" i="1"/>
  <c r="R52" i="1"/>
  <c r="Q55" i="1"/>
  <c r="Q64" i="1"/>
  <c r="P79" i="1"/>
  <c r="R79" i="1"/>
  <c r="P95" i="1"/>
  <c r="R95" i="1"/>
  <c r="P111" i="1"/>
  <c r="R111" i="1"/>
  <c r="P127" i="1"/>
  <c r="R127" i="1"/>
  <c r="Q135" i="1"/>
  <c r="Q138" i="1"/>
  <c r="P145" i="1"/>
  <c r="Q145" i="1"/>
  <c r="P158" i="1"/>
  <c r="P173" i="1"/>
  <c r="Q173" i="1"/>
  <c r="Q181" i="1"/>
  <c r="P189" i="1"/>
  <c r="Q189" i="1"/>
  <c r="Q197" i="1"/>
  <c r="P205" i="1"/>
  <c r="Q205" i="1"/>
  <c r="Q213" i="1"/>
  <c r="Q19" i="1"/>
  <c r="P19" i="1"/>
  <c r="R19" i="1"/>
  <c r="Q15" i="1"/>
  <c r="R15" i="1"/>
  <c r="P15" i="1"/>
  <c r="Q11" i="1"/>
  <c r="P11" i="1"/>
  <c r="R11" i="1"/>
  <c r="P16" i="1"/>
  <c r="R16" i="1"/>
  <c r="Q16" i="1"/>
  <c r="Q27" i="1"/>
  <c r="P27" i="1"/>
  <c r="R27" i="1"/>
  <c r="Q3" i="1"/>
  <c r="R3" i="1"/>
  <c r="P3" i="1"/>
  <c r="P24" i="1"/>
  <c r="R24" i="1"/>
  <c r="Q24" i="1"/>
  <c r="P4" i="1"/>
  <c r="Q4" i="1"/>
  <c r="R4" i="1"/>
  <c r="P20" i="1"/>
  <c r="R20" i="1"/>
  <c r="Q20" i="1"/>
  <c r="Q7" i="1"/>
  <c r="P7" i="1"/>
  <c r="R7" i="1"/>
  <c r="P12" i="1"/>
  <c r="R12" i="1"/>
  <c r="Q12" i="1"/>
  <c r="Q23" i="1"/>
  <c r="P23" i="1"/>
  <c r="R23" i="1"/>
  <c r="P28" i="1"/>
  <c r="R28" i="1"/>
  <c r="Q28" i="1"/>
  <c r="P8" i="1"/>
  <c r="Q8" i="1"/>
  <c r="R8" i="1"/>
  <c r="P161" i="1"/>
  <c r="R161" i="1"/>
  <c r="Q161" i="1"/>
  <c r="R190" i="1"/>
  <c r="Q190" i="1"/>
  <c r="P190" i="1"/>
  <c r="R206" i="1"/>
  <c r="Q206" i="1"/>
  <c r="P206" i="1"/>
  <c r="Q25" i="1"/>
  <c r="Q29" i="1"/>
  <c r="R31" i="1"/>
  <c r="R34" i="1"/>
  <c r="R35" i="1"/>
  <c r="R39" i="1"/>
  <c r="R47" i="1"/>
  <c r="Q49" i="1"/>
  <c r="R51" i="1"/>
  <c r="Q53" i="1"/>
  <c r="R55" i="1"/>
  <c r="Q65" i="1"/>
  <c r="P84" i="1"/>
  <c r="P88" i="1"/>
  <c r="P96" i="1"/>
  <c r="P100" i="1"/>
  <c r="P104" i="1"/>
  <c r="P108" i="1"/>
  <c r="P112" i="1"/>
  <c r="P116" i="1"/>
  <c r="P120" i="1"/>
  <c r="P124" i="1"/>
  <c r="P128" i="1"/>
  <c r="P132" i="1"/>
  <c r="R133" i="1"/>
  <c r="Q137" i="1"/>
  <c r="R144" i="1"/>
  <c r="P149" i="1"/>
  <c r="R149" i="1"/>
  <c r="Q149" i="1"/>
  <c r="Q156" i="1"/>
  <c r="R156" i="1"/>
  <c r="P156" i="1"/>
  <c r="P165" i="1"/>
  <c r="R165" i="1"/>
  <c r="Q165" i="1"/>
  <c r="R179" i="1"/>
  <c r="Q179" i="1"/>
  <c r="P179" i="1"/>
  <c r="R195" i="1"/>
  <c r="Q195" i="1"/>
  <c r="P195" i="1"/>
  <c r="R211" i="1"/>
  <c r="Q211" i="1"/>
  <c r="P211" i="1"/>
  <c r="R69" i="1"/>
  <c r="Q69" i="1"/>
  <c r="R73" i="1"/>
  <c r="Q73" i="1"/>
  <c r="R77" i="1"/>
  <c r="Q77" i="1"/>
  <c r="R81" i="1"/>
  <c r="Q81" i="1"/>
  <c r="R85" i="1"/>
  <c r="Q85" i="1"/>
  <c r="R89" i="1"/>
  <c r="Q89" i="1"/>
  <c r="R93" i="1"/>
  <c r="Q93" i="1"/>
  <c r="R97" i="1"/>
  <c r="Q97" i="1"/>
  <c r="R101" i="1"/>
  <c r="Q101" i="1"/>
  <c r="R105" i="1"/>
  <c r="Q105" i="1"/>
  <c r="R109" i="1"/>
  <c r="Q109" i="1"/>
  <c r="R113" i="1"/>
  <c r="Q113" i="1"/>
  <c r="R117" i="1"/>
  <c r="Q117" i="1"/>
  <c r="R121" i="1"/>
  <c r="Q121" i="1"/>
  <c r="R125" i="1"/>
  <c r="Q125" i="1"/>
  <c r="R129" i="1"/>
  <c r="Q129" i="1"/>
  <c r="Q152" i="1"/>
  <c r="R152" i="1"/>
  <c r="P152" i="1"/>
  <c r="R174" i="1"/>
  <c r="Q174" i="1"/>
  <c r="P174" i="1"/>
  <c r="Q5" i="1"/>
  <c r="P6" i="1"/>
  <c r="Q9" i="1"/>
  <c r="P10" i="1"/>
  <c r="Q13" i="1"/>
  <c r="P14" i="1"/>
  <c r="Q17" i="1"/>
  <c r="P18" i="1"/>
  <c r="Q21" i="1"/>
  <c r="P22" i="1"/>
  <c r="P26" i="1"/>
  <c r="R30" i="1"/>
  <c r="Q33" i="1"/>
  <c r="Q37" i="1"/>
  <c r="R38" i="1"/>
  <c r="Q41" i="1"/>
  <c r="R42" i="1"/>
  <c r="R43" i="1"/>
  <c r="Q45" i="1"/>
  <c r="R46" i="1"/>
  <c r="R50" i="1"/>
  <c r="R54" i="1"/>
  <c r="Q57" i="1"/>
  <c r="R58" i="1"/>
  <c r="R59" i="1"/>
  <c r="Q61" i="1"/>
  <c r="R62" i="1"/>
  <c r="R63" i="1"/>
  <c r="P68" i="1"/>
  <c r="P72" i="1"/>
  <c r="P73" i="1"/>
  <c r="P76" i="1"/>
  <c r="P80" i="1"/>
  <c r="P81" i="1"/>
  <c r="P92" i="1"/>
  <c r="P93" i="1"/>
  <c r="P97" i="1"/>
  <c r="Q6" i="1"/>
  <c r="Q10" i="1"/>
  <c r="Q14" i="1"/>
  <c r="Q18" i="1"/>
  <c r="Q22" i="1"/>
  <c r="Q26" i="1"/>
  <c r="Q67" i="1"/>
  <c r="Q68" i="1"/>
  <c r="Q71" i="1"/>
  <c r="Q72" i="1"/>
  <c r="Q75" i="1"/>
  <c r="Q76" i="1"/>
  <c r="Q79" i="1"/>
  <c r="Q80" i="1"/>
  <c r="Q83" i="1"/>
  <c r="Q84" i="1"/>
  <c r="Q87" i="1"/>
  <c r="Q88" i="1"/>
  <c r="Q91" i="1"/>
  <c r="Q92" i="1"/>
  <c r="Q95" i="1"/>
  <c r="Q96" i="1"/>
  <c r="Q99" i="1"/>
  <c r="Q100" i="1"/>
  <c r="Q103" i="1"/>
  <c r="Q104" i="1"/>
  <c r="Q107" i="1"/>
  <c r="Q108" i="1"/>
  <c r="Q111" i="1"/>
  <c r="Q112" i="1"/>
  <c r="Q115" i="1"/>
  <c r="Q116" i="1"/>
  <c r="Q119" i="1"/>
  <c r="Q120" i="1"/>
  <c r="Q123" i="1"/>
  <c r="Q124" i="1"/>
  <c r="Q127" i="1"/>
  <c r="Q128" i="1"/>
  <c r="Q131" i="1"/>
  <c r="R132" i="1"/>
  <c r="P136" i="1"/>
  <c r="R137" i="1"/>
  <c r="Q141" i="1"/>
  <c r="P153" i="1"/>
  <c r="R153" i="1"/>
  <c r="Q153" i="1"/>
  <c r="Q160" i="1"/>
  <c r="R160" i="1"/>
  <c r="P160" i="1"/>
  <c r="R175" i="1"/>
  <c r="Q175" i="1"/>
  <c r="P175" i="1"/>
  <c r="R191" i="1"/>
  <c r="Q191" i="1"/>
  <c r="P191" i="1"/>
  <c r="R207" i="1"/>
  <c r="Q207" i="1"/>
  <c r="P207" i="1"/>
  <c r="Q66" i="1"/>
  <c r="P66" i="1"/>
  <c r="Q70" i="1"/>
  <c r="P70" i="1"/>
  <c r="Q74" i="1"/>
  <c r="P74" i="1"/>
  <c r="Q78" i="1"/>
  <c r="P78" i="1"/>
  <c r="Q82" i="1"/>
  <c r="P82" i="1"/>
  <c r="Q86" i="1"/>
  <c r="P86" i="1"/>
  <c r="Q90" i="1"/>
  <c r="P90" i="1"/>
  <c r="Q94" i="1"/>
  <c r="P94" i="1"/>
  <c r="Q98" i="1"/>
  <c r="P98" i="1"/>
  <c r="Q102" i="1"/>
  <c r="P102" i="1"/>
  <c r="Q106" i="1"/>
  <c r="P106" i="1"/>
  <c r="Q110" i="1"/>
  <c r="P110" i="1"/>
  <c r="Q114" i="1"/>
  <c r="P114" i="1"/>
  <c r="Q118" i="1"/>
  <c r="P118" i="1"/>
  <c r="Q122" i="1"/>
  <c r="P122" i="1"/>
  <c r="Q126" i="1"/>
  <c r="P126" i="1"/>
  <c r="Q130" i="1"/>
  <c r="P130" i="1"/>
  <c r="Q148" i="1"/>
  <c r="R148" i="1"/>
  <c r="P148" i="1"/>
  <c r="P157" i="1"/>
  <c r="R157" i="1"/>
  <c r="Q157" i="1"/>
  <c r="Q164" i="1"/>
  <c r="R164" i="1"/>
  <c r="P164" i="1"/>
  <c r="R170" i="1"/>
  <c r="Q170" i="1"/>
  <c r="Q172" i="1"/>
  <c r="P172" i="1"/>
  <c r="Q176" i="1"/>
  <c r="P176" i="1"/>
  <c r="R176" i="1"/>
  <c r="R186" i="1"/>
  <c r="Q186" i="1"/>
  <c r="Q188" i="1"/>
  <c r="P188" i="1"/>
  <c r="Q192" i="1"/>
  <c r="P192" i="1"/>
  <c r="R192" i="1"/>
  <c r="R202" i="1"/>
  <c r="Q202" i="1"/>
  <c r="Q204" i="1"/>
  <c r="P204" i="1"/>
  <c r="Q208" i="1"/>
  <c r="P208" i="1"/>
  <c r="R208" i="1"/>
  <c r="R167" i="1"/>
  <c r="Q167" i="1"/>
  <c r="P167" i="1"/>
  <c r="R178" i="1"/>
  <c r="Q178" i="1"/>
  <c r="Q180" i="1"/>
  <c r="P180" i="1"/>
  <c r="R183" i="1"/>
  <c r="Q183" i="1"/>
  <c r="P183" i="1"/>
  <c r="R194" i="1"/>
  <c r="Q194" i="1"/>
  <c r="Q196" i="1"/>
  <c r="P196" i="1"/>
  <c r="R199" i="1"/>
  <c r="Q199" i="1"/>
  <c r="P199" i="1"/>
  <c r="R210" i="1"/>
  <c r="Q210" i="1"/>
  <c r="Q212" i="1"/>
  <c r="P212" i="1"/>
  <c r="R215" i="1"/>
  <c r="Q215" i="1"/>
  <c r="P215" i="1"/>
  <c r="R147" i="1"/>
  <c r="P147" i="1"/>
  <c r="R151" i="1"/>
  <c r="P151" i="1"/>
  <c r="R155" i="1"/>
  <c r="P155" i="1"/>
  <c r="R159" i="1"/>
  <c r="P159" i="1"/>
  <c r="R163" i="1"/>
  <c r="P163" i="1"/>
  <c r="R166" i="1"/>
  <c r="Q166" i="1"/>
  <c r="Q168" i="1"/>
  <c r="P168" i="1"/>
  <c r="R171" i="1"/>
  <c r="Q171" i="1"/>
  <c r="P171" i="1"/>
  <c r="P178" i="1"/>
  <c r="R180" i="1"/>
  <c r="R182" i="1"/>
  <c r="Q182" i="1"/>
  <c r="Q184" i="1"/>
  <c r="P184" i="1"/>
  <c r="R187" i="1"/>
  <c r="Q187" i="1"/>
  <c r="P187" i="1"/>
  <c r="P194" i="1"/>
  <c r="R196" i="1"/>
  <c r="R198" i="1"/>
  <c r="Q198" i="1"/>
  <c r="Q200" i="1"/>
  <c r="P200" i="1"/>
  <c r="R203" i="1"/>
  <c r="Q203" i="1"/>
  <c r="P203" i="1"/>
  <c r="P210" i="1"/>
  <c r="R212" i="1"/>
  <c r="R214" i="1"/>
  <c r="Q214" i="1"/>
  <c r="Q216" i="1"/>
  <c r="P216" i="1"/>
  <c r="R169" i="1"/>
  <c r="R173" i="1"/>
  <c r="R177" i="1"/>
  <c r="R181" i="1"/>
  <c r="R185" i="1"/>
  <c r="R189" i="1"/>
  <c r="R193" i="1"/>
  <c r="R197" i="1"/>
  <c r="R201" i="1"/>
  <c r="R205" i="1"/>
  <c r="R209" i="1"/>
  <c r="R213" i="1"/>
  <c r="R154" i="2" l="1"/>
  <c r="T127" i="5"/>
  <c r="S61" i="2"/>
  <c r="T61" i="2"/>
  <c r="T158" i="2"/>
  <c r="R158" i="2"/>
  <c r="R81" i="2"/>
  <c r="S81" i="2"/>
  <c r="T81" i="2"/>
  <c r="R70" i="2"/>
  <c r="T70" i="2"/>
  <c r="S70" i="2"/>
  <c r="R211" i="2"/>
  <c r="T211" i="2"/>
  <c r="S211" i="2"/>
  <c r="R179" i="2"/>
  <c r="T179" i="2"/>
  <c r="S179" i="2"/>
  <c r="R138" i="2"/>
  <c r="T138" i="2"/>
  <c r="S138" i="2"/>
  <c r="R123" i="2"/>
  <c r="T123" i="2"/>
  <c r="S123" i="2"/>
  <c r="R79" i="2"/>
  <c r="T79" i="2"/>
  <c r="S79" i="2"/>
  <c r="R34" i="2"/>
  <c r="T34" i="2"/>
  <c r="S34" i="2"/>
  <c r="R214" i="2"/>
  <c r="T214" i="2"/>
  <c r="S214" i="2"/>
  <c r="R183" i="2"/>
  <c r="T183" i="2"/>
  <c r="S183" i="2"/>
  <c r="R207" i="2"/>
  <c r="T207" i="2"/>
  <c r="S207" i="2"/>
  <c r="R40" i="2"/>
  <c r="T40" i="2"/>
  <c r="S40" i="2"/>
  <c r="R4" i="2"/>
  <c r="T4" i="2"/>
  <c r="S4" i="2"/>
  <c r="R29" i="2"/>
  <c r="S29" i="2"/>
  <c r="T29" i="2"/>
  <c r="R189" i="2"/>
  <c r="S189" i="2"/>
  <c r="T189" i="2"/>
  <c r="R85" i="2"/>
  <c r="S85" i="2"/>
  <c r="T85" i="2"/>
  <c r="R130" i="2"/>
  <c r="T130" i="2"/>
  <c r="S130" i="2"/>
  <c r="R215" i="2"/>
  <c r="T215" i="2"/>
  <c r="S215" i="2"/>
  <c r="R39" i="2"/>
  <c r="T39" i="2"/>
  <c r="S39" i="2"/>
  <c r="R170" i="2"/>
  <c r="T170" i="2"/>
  <c r="S170" i="2"/>
  <c r="R32" i="2"/>
  <c r="T32" i="2"/>
  <c r="S32" i="2"/>
  <c r="R202" i="2"/>
  <c r="T202" i="2"/>
  <c r="S202" i="2"/>
  <c r="R121" i="2"/>
  <c r="S121" i="2"/>
  <c r="T121" i="2"/>
  <c r="R92" i="2"/>
  <c r="T92" i="2"/>
  <c r="S92" i="2"/>
  <c r="R148" i="2"/>
  <c r="T148" i="2"/>
  <c r="S148" i="2"/>
  <c r="R3" i="2"/>
  <c r="S3" i="2"/>
  <c r="T3" i="2"/>
  <c r="R90" i="2"/>
  <c r="T90" i="2"/>
  <c r="S90" i="2"/>
  <c r="R19" i="2"/>
  <c r="T19" i="2"/>
  <c r="S19" i="2"/>
  <c r="R48" i="2"/>
  <c r="S48" i="2"/>
  <c r="T48" i="2"/>
  <c r="R175" i="2"/>
  <c r="T175" i="2"/>
  <c r="S175" i="2"/>
  <c r="R129" i="2"/>
  <c r="S129" i="2"/>
  <c r="T129" i="2"/>
  <c r="R169" i="2"/>
  <c r="S169" i="2"/>
  <c r="T169" i="2"/>
  <c r="R120" i="2"/>
  <c r="T120" i="2"/>
  <c r="S120" i="2"/>
  <c r="R191" i="2"/>
  <c r="T191" i="2"/>
  <c r="S191" i="2"/>
  <c r="R145" i="2"/>
  <c r="S145" i="2"/>
  <c r="T145" i="2"/>
  <c r="R49" i="2"/>
  <c r="S49" i="2"/>
  <c r="T49" i="2"/>
  <c r="R190" i="2"/>
  <c r="T190" i="2"/>
  <c r="S190" i="2"/>
  <c r="R26" i="2"/>
  <c r="T26" i="2"/>
  <c r="S26" i="2"/>
  <c r="R71" i="2"/>
  <c r="T71" i="2"/>
  <c r="S71" i="2"/>
  <c r="R101" i="2"/>
  <c r="S101" i="2"/>
  <c r="T101" i="2"/>
  <c r="R45" i="2"/>
  <c r="S45" i="2"/>
  <c r="T45" i="2"/>
  <c r="R58" i="2"/>
  <c r="T58" i="2"/>
  <c r="S58" i="2"/>
  <c r="R194" i="2"/>
  <c r="T194" i="2"/>
  <c r="S194" i="2"/>
  <c r="R164" i="2"/>
  <c r="T164" i="2"/>
  <c r="S164" i="2"/>
  <c r="R100" i="2"/>
  <c r="T100" i="2"/>
  <c r="S100" i="2"/>
  <c r="R119" i="2"/>
  <c r="T119" i="2"/>
  <c r="S119" i="2"/>
  <c r="R84" i="2"/>
  <c r="T84" i="2"/>
  <c r="S84" i="2"/>
  <c r="R75" i="2"/>
  <c r="T75" i="2"/>
  <c r="S75" i="2"/>
  <c r="R132" i="2"/>
  <c r="T132" i="2"/>
  <c r="S132" i="2"/>
  <c r="R144" i="2"/>
  <c r="T144" i="2"/>
  <c r="S144" i="2"/>
  <c r="R110" i="2"/>
  <c r="T110" i="2"/>
  <c r="S110" i="2"/>
  <c r="R25" i="2"/>
  <c r="S25" i="2"/>
  <c r="T25" i="2"/>
  <c r="R106" i="2"/>
  <c r="T106" i="2"/>
  <c r="S106" i="2"/>
  <c r="R11" i="2"/>
  <c r="T11" i="2"/>
  <c r="S11" i="2"/>
  <c r="R91" i="2"/>
  <c r="T91" i="2"/>
  <c r="S91" i="2"/>
  <c r="R180" i="2"/>
  <c r="T180" i="2"/>
  <c r="S180" i="2"/>
  <c r="R128" i="2"/>
  <c r="T128" i="2"/>
  <c r="S128" i="2"/>
  <c r="R199" i="2"/>
  <c r="T199" i="2"/>
  <c r="S199" i="2"/>
  <c r="R56" i="2"/>
  <c r="S56" i="2"/>
  <c r="T56" i="2"/>
  <c r="R44" i="2"/>
  <c r="T44" i="2"/>
  <c r="S44" i="2"/>
  <c r="R193" i="2"/>
  <c r="S193" i="2"/>
  <c r="T193" i="2"/>
  <c r="R9" i="2"/>
  <c r="S9" i="2"/>
  <c r="T9" i="2"/>
  <c r="R134" i="2"/>
  <c r="T134" i="2"/>
  <c r="S134" i="2"/>
  <c r="R127" i="2"/>
  <c r="T127" i="2"/>
  <c r="S127" i="2"/>
  <c r="R83" i="2"/>
  <c r="T83" i="2"/>
  <c r="S83" i="2"/>
  <c r="R147" i="2"/>
  <c r="T147" i="2"/>
  <c r="S147" i="2"/>
  <c r="R209" i="2"/>
  <c r="S209" i="2"/>
  <c r="T209" i="2"/>
  <c r="R152" i="2"/>
  <c r="T152" i="2"/>
  <c r="S152" i="2"/>
  <c r="R165" i="2"/>
  <c r="S165" i="2"/>
  <c r="T165" i="2"/>
  <c r="R73" i="2"/>
  <c r="S73" i="2"/>
  <c r="T73" i="2"/>
  <c r="R115" i="2"/>
  <c r="T115" i="2"/>
  <c r="S115" i="2"/>
  <c r="R161" i="2"/>
  <c r="S161" i="2"/>
  <c r="T161" i="2"/>
  <c r="R192" i="2"/>
  <c r="T192" i="2"/>
  <c r="S192" i="2"/>
  <c r="R16" i="2"/>
  <c r="T16" i="2"/>
  <c r="S16" i="2"/>
  <c r="R150" i="2"/>
  <c r="T150" i="2"/>
  <c r="S150" i="2"/>
  <c r="R166" i="2"/>
  <c r="T166" i="2"/>
  <c r="S166" i="2"/>
  <c r="R197" i="2"/>
  <c r="S197" i="2"/>
  <c r="T197" i="2"/>
  <c r="R50" i="2"/>
  <c r="T50" i="2"/>
  <c r="S50" i="2"/>
  <c r="R151" i="2"/>
  <c r="T151" i="2"/>
  <c r="S151" i="2"/>
  <c r="R142" i="2"/>
  <c r="T142" i="2"/>
  <c r="S142" i="2"/>
  <c r="R174" i="2"/>
  <c r="T174" i="2"/>
  <c r="S174" i="2"/>
  <c r="R186" i="2"/>
  <c r="T186" i="2"/>
  <c r="S186" i="2"/>
  <c r="R126" i="2"/>
  <c r="T126" i="2"/>
  <c r="S126" i="2"/>
  <c r="R65" i="2"/>
  <c r="S65" i="2"/>
  <c r="T65" i="2"/>
  <c r="R112" i="2"/>
  <c r="T112" i="2"/>
  <c r="S112" i="2"/>
  <c r="R80" i="2"/>
  <c r="T80" i="2"/>
  <c r="S80" i="2"/>
  <c r="R135" i="2"/>
  <c r="T135" i="2"/>
  <c r="S135" i="2"/>
  <c r="R196" i="2"/>
  <c r="T196" i="2"/>
  <c r="S196" i="2"/>
  <c r="R176" i="2"/>
  <c r="T176" i="2"/>
  <c r="S176" i="2"/>
  <c r="R140" i="2"/>
  <c r="T140" i="2"/>
  <c r="S140" i="2"/>
  <c r="R208" i="2"/>
  <c r="T208" i="2"/>
  <c r="S208" i="2"/>
  <c r="R102" i="2"/>
  <c r="T102" i="2"/>
  <c r="S102" i="2"/>
  <c r="R125" i="2"/>
  <c r="S125" i="2"/>
  <c r="T125" i="2"/>
  <c r="R22" i="2"/>
  <c r="T22" i="2"/>
  <c r="S22" i="2"/>
  <c r="R162" i="2"/>
  <c r="T162" i="2"/>
  <c r="S162" i="2"/>
  <c r="R99" i="2"/>
  <c r="T99" i="2"/>
  <c r="S99" i="2"/>
  <c r="R44" i="5"/>
  <c r="T44" i="5"/>
  <c r="S44" i="5"/>
  <c r="R186" i="5"/>
  <c r="S186" i="5"/>
  <c r="T186" i="5"/>
  <c r="R164" i="5"/>
  <c r="S164" i="5"/>
  <c r="T164" i="5"/>
  <c r="R190" i="5"/>
  <c r="S190" i="5"/>
  <c r="T190" i="5"/>
  <c r="R92" i="5"/>
  <c r="T92" i="5"/>
  <c r="S92" i="5"/>
  <c r="R100" i="5"/>
  <c r="S100" i="5"/>
  <c r="T100" i="5"/>
  <c r="S127" i="5"/>
  <c r="R72" i="5"/>
  <c r="T72" i="5"/>
  <c r="S72" i="5"/>
  <c r="R204" i="5"/>
  <c r="S204" i="5"/>
  <c r="T204" i="5"/>
  <c r="R214" i="5"/>
  <c r="S214" i="5"/>
  <c r="T214" i="5"/>
  <c r="R80" i="5"/>
  <c r="T80" i="5"/>
  <c r="S80" i="5"/>
  <c r="R160" i="5"/>
  <c r="T160" i="5"/>
  <c r="S160" i="5"/>
  <c r="R132" i="5"/>
  <c r="S132" i="5"/>
  <c r="T132" i="5"/>
  <c r="R102" i="5"/>
  <c r="T102" i="5"/>
  <c r="R91" i="5"/>
  <c r="T91" i="5"/>
  <c r="S91" i="5"/>
  <c r="R46" i="5"/>
  <c r="T46" i="5"/>
  <c r="R58" i="5"/>
  <c r="T58" i="5"/>
  <c r="R118" i="5"/>
  <c r="T118" i="5"/>
  <c r="R82" i="5"/>
  <c r="T82" i="5"/>
  <c r="R197" i="5"/>
  <c r="S197" i="5"/>
  <c r="T197" i="5"/>
  <c r="R121" i="5"/>
  <c r="S121" i="5"/>
  <c r="T121" i="5"/>
  <c r="R6" i="5"/>
  <c r="T6" i="5"/>
  <c r="R107" i="5"/>
  <c r="T107" i="5"/>
  <c r="S107" i="5"/>
  <c r="R90" i="5"/>
  <c r="T90" i="5"/>
  <c r="R26" i="5"/>
  <c r="T26" i="5"/>
  <c r="R111" i="5"/>
  <c r="T111" i="5"/>
  <c r="S111" i="5"/>
  <c r="R35" i="5"/>
  <c r="T35" i="5"/>
  <c r="S35" i="5"/>
  <c r="R27" i="5"/>
  <c r="T27" i="5"/>
  <c r="S27" i="5"/>
  <c r="R201" i="5"/>
  <c r="S201" i="5"/>
  <c r="T201" i="5"/>
  <c r="R81" i="5"/>
  <c r="S81" i="5"/>
  <c r="T81" i="5"/>
  <c r="R115" i="5"/>
  <c r="T115" i="5"/>
  <c r="S115" i="5"/>
  <c r="R143" i="5"/>
  <c r="T143" i="5"/>
  <c r="S143" i="5"/>
  <c r="R125" i="5"/>
  <c r="S125" i="5"/>
  <c r="T125" i="5"/>
  <c r="R113" i="5"/>
  <c r="S113" i="5"/>
  <c r="T113" i="5"/>
  <c r="R211" i="5"/>
  <c r="T211" i="5"/>
  <c r="S211" i="5"/>
  <c r="R39" i="5"/>
  <c r="T39" i="5"/>
  <c r="S39" i="5"/>
  <c r="R165" i="5"/>
  <c r="S165" i="5"/>
  <c r="T165" i="5"/>
  <c r="R181" i="5"/>
  <c r="S181" i="5"/>
  <c r="T181" i="5"/>
  <c r="R154" i="5"/>
  <c r="T154" i="5"/>
  <c r="R169" i="5"/>
  <c r="S169" i="5"/>
  <c r="T169" i="5"/>
  <c r="R97" i="5"/>
  <c r="S97" i="5"/>
  <c r="T97" i="5"/>
  <c r="R51" i="5"/>
  <c r="T51" i="5"/>
  <c r="S51" i="5"/>
  <c r="R61" i="5"/>
  <c r="S61" i="5"/>
  <c r="T61" i="5"/>
  <c r="R134" i="5"/>
  <c r="T134" i="5"/>
  <c r="M133" i="2"/>
  <c r="O133" i="2"/>
  <c r="P133" i="2" s="1"/>
  <c r="O8" i="2"/>
  <c r="P8" i="2" s="1"/>
  <c r="M8" i="2"/>
  <c r="M82" i="2"/>
  <c r="O82" i="2"/>
  <c r="P82" i="2" s="1"/>
  <c r="M195" i="2"/>
  <c r="O195" i="2"/>
  <c r="P195" i="2" s="1"/>
  <c r="O33" i="2"/>
  <c r="P33" i="2" s="1"/>
  <c r="M33" i="2"/>
  <c r="O59" i="2"/>
  <c r="P59" i="2" s="1"/>
  <c r="M59" i="2"/>
  <c r="O111" i="2"/>
  <c r="P111" i="2" s="1"/>
  <c r="M111" i="2"/>
  <c r="M104" i="2"/>
  <c r="O104" i="2"/>
  <c r="P104" i="2" s="1"/>
  <c r="M23" i="2"/>
  <c r="O23" i="2"/>
  <c r="P23" i="2" s="1"/>
  <c r="O51" i="2"/>
  <c r="P51" i="2" s="1"/>
  <c r="M51" i="2"/>
  <c r="O168" i="2"/>
  <c r="P168" i="2" s="1"/>
  <c r="M168" i="2"/>
  <c r="O97" i="2"/>
  <c r="P97" i="2" s="1"/>
  <c r="M97" i="2"/>
  <c r="O12" i="2"/>
  <c r="P12" i="2" s="1"/>
  <c r="M12" i="2"/>
  <c r="O109" i="2"/>
  <c r="P109" i="2" s="1"/>
  <c r="M109" i="2"/>
  <c r="O185" i="2"/>
  <c r="P185" i="2" s="1"/>
  <c r="M185" i="2"/>
  <c r="O42" i="2"/>
  <c r="P42" i="2" s="1"/>
  <c r="M42" i="2"/>
  <c r="M108" i="2"/>
  <c r="O108" i="2"/>
  <c r="P108" i="2" s="1"/>
  <c r="M38" i="2"/>
  <c r="O38" i="2"/>
  <c r="P38" i="2" s="1"/>
  <c r="M46" i="2"/>
  <c r="O46" i="2"/>
  <c r="P46" i="2" s="1"/>
  <c r="M203" i="2"/>
  <c r="O203" i="2"/>
  <c r="P203" i="2" s="1"/>
  <c r="O181" i="2"/>
  <c r="P181" i="2" s="1"/>
  <c r="M181" i="2"/>
  <c r="M28" i="2"/>
  <c r="O28" i="2"/>
  <c r="P28" i="2" s="1"/>
  <c r="O107" i="2"/>
  <c r="P107" i="2" s="1"/>
  <c r="M107" i="2"/>
  <c r="O36" i="2"/>
  <c r="P36" i="2" s="1"/>
  <c r="M36" i="2"/>
  <c r="R28" i="2" l="1"/>
  <c r="T28" i="2"/>
  <c r="S28" i="2"/>
  <c r="R38" i="2"/>
  <c r="T38" i="2"/>
  <c r="S38" i="2"/>
  <c r="R104" i="2"/>
  <c r="T104" i="2"/>
  <c r="S104" i="2"/>
  <c r="R36" i="2"/>
  <c r="S36" i="2"/>
  <c r="T36" i="2"/>
  <c r="R109" i="2"/>
  <c r="S109" i="2"/>
  <c r="T109" i="2"/>
  <c r="R51" i="2"/>
  <c r="T51" i="2"/>
  <c r="S51" i="2"/>
  <c r="R59" i="2"/>
  <c r="T59" i="2"/>
  <c r="S59" i="2"/>
  <c r="R46" i="2"/>
  <c r="T46" i="2"/>
  <c r="S46" i="2"/>
  <c r="R108" i="2"/>
  <c r="T108" i="2"/>
  <c r="S108" i="2"/>
  <c r="R23" i="2"/>
  <c r="T23" i="2"/>
  <c r="S23" i="2"/>
  <c r="R82" i="2"/>
  <c r="T82" i="2"/>
  <c r="S82" i="2"/>
  <c r="R133" i="2"/>
  <c r="S133" i="2"/>
  <c r="T133" i="2"/>
  <c r="R203" i="2"/>
  <c r="T203" i="2"/>
  <c r="S203" i="2"/>
  <c r="R195" i="2"/>
  <c r="T195" i="2"/>
  <c r="S195" i="2"/>
  <c r="R42" i="2"/>
  <c r="T42" i="2"/>
  <c r="S42" i="2"/>
  <c r="R97" i="2"/>
  <c r="S97" i="2"/>
  <c r="T97" i="2"/>
  <c r="R8" i="2"/>
  <c r="T8" i="2"/>
  <c r="S8" i="2"/>
  <c r="R107" i="2"/>
  <c r="T107" i="2"/>
  <c r="S107" i="2"/>
  <c r="R181" i="2"/>
  <c r="S181" i="2"/>
  <c r="T181" i="2"/>
  <c r="R185" i="2"/>
  <c r="S185" i="2"/>
  <c r="T185" i="2"/>
  <c r="R12" i="2"/>
  <c r="T12" i="2"/>
  <c r="S12" i="2"/>
  <c r="R168" i="2"/>
  <c r="T168" i="2"/>
  <c r="S168" i="2"/>
  <c r="R111" i="2"/>
  <c r="T111" i="2"/>
  <c r="S111" i="2"/>
  <c r="R33" i="2"/>
  <c r="S33" i="2"/>
  <c r="T33" i="2"/>
  <c r="V10" i="22" l="1"/>
  <c r="R10" i="22"/>
  <c r="N10" i="22"/>
  <c r="J10" i="22"/>
  <c r="F10" i="22"/>
  <c r="B10" i="22"/>
  <c r="X10" i="22"/>
  <c r="T10" i="22"/>
  <c r="P10" i="22"/>
  <c r="L10" i="22"/>
  <c r="H10" i="22"/>
  <c r="D10" i="22"/>
  <c r="Y10" i="22"/>
  <c r="Q10" i="22"/>
  <c r="I10" i="22"/>
  <c r="O10" i="22"/>
  <c r="S10" i="22"/>
  <c r="K10" i="22"/>
  <c r="C10" i="22"/>
  <c r="W10" i="22"/>
  <c r="G10" i="22"/>
  <c r="E10" i="22"/>
  <c r="U10" i="22"/>
  <c r="M10" i="22"/>
  <c r="V9" i="22"/>
  <c r="R9" i="22"/>
  <c r="N9" i="22"/>
  <c r="J9" i="22"/>
  <c r="F9" i="22"/>
  <c r="B9" i="22"/>
  <c r="X9" i="22"/>
  <c r="T9" i="22"/>
  <c r="P9" i="22"/>
  <c r="L9" i="22"/>
  <c r="H9" i="22"/>
  <c r="D9" i="22"/>
  <c r="Y9" i="22"/>
  <c r="Q9" i="22"/>
  <c r="I9" i="22"/>
  <c r="W9" i="22"/>
  <c r="S9" i="22"/>
  <c r="K9" i="22"/>
  <c r="C9" i="22"/>
  <c r="G9" i="22"/>
  <c r="U9" i="22"/>
  <c r="E9" i="22"/>
  <c r="O9" i="22"/>
  <c r="M9" i="22"/>
  <c r="V12" i="22"/>
  <c r="R12" i="22"/>
  <c r="N12" i="22"/>
  <c r="J12" i="22"/>
  <c r="F12" i="22"/>
  <c r="B12" i="22"/>
  <c r="X12" i="22"/>
  <c r="T12" i="22"/>
  <c r="P12" i="22"/>
  <c r="L12" i="22"/>
  <c r="H12" i="22"/>
  <c r="D12" i="22"/>
  <c r="Y12" i="22"/>
  <c r="Q12" i="22"/>
  <c r="I12" i="22"/>
  <c r="W12" i="22"/>
  <c r="G12" i="22"/>
  <c r="S12" i="22"/>
  <c r="K12" i="22"/>
  <c r="C12" i="22"/>
  <c r="O12" i="22"/>
  <c r="U12" i="22"/>
  <c r="M12" i="22"/>
  <c r="E12" i="22"/>
  <c r="V13" i="22"/>
  <c r="R13" i="22"/>
  <c r="N13" i="22"/>
  <c r="J13" i="22"/>
  <c r="F13" i="22"/>
  <c r="B13" i="22"/>
  <c r="X13" i="22"/>
  <c r="T13" i="22"/>
  <c r="P13" i="22"/>
  <c r="L13" i="22"/>
  <c r="H13" i="22"/>
  <c r="D13" i="22"/>
  <c r="Y13" i="22"/>
  <c r="Q13" i="22"/>
  <c r="I13" i="22"/>
  <c r="O13" i="22"/>
  <c r="S13" i="22"/>
  <c r="K13" i="22"/>
  <c r="C13" i="22"/>
  <c r="W13" i="22"/>
  <c r="G13" i="22"/>
  <c r="U13" i="22"/>
  <c r="M13" i="22"/>
  <c r="E13" i="22"/>
  <c r="V11" i="22"/>
  <c r="R11" i="22"/>
  <c r="N11" i="22"/>
  <c r="J11" i="22"/>
  <c r="F11" i="22"/>
  <c r="B11" i="22"/>
  <c r="X11" i="22"/>
  <c r="T11" i="22"/>
  <c r="P11" i="22"/>
  <c r="L11" i="22"/>
  <c r="H11" i="22"/>
  <c r="D11" i="22"/>
  <c r="Y11" i="22"/>
  <c r="Q11" i="22"/>
  <c r="I11" i="22"/>
  <c r="W11" i="22"/>
  <c r="G11" i="22"/>
  <c r="S11" i="22"/>
  <c r="K11" i="22"/>
  <c r="C11" i="22"/>
  <c r="O11" i="22"/>
  <c r="M11" i="22"/>
  <c r="E11" i="22"/>
  <c r="U11" i="22"/>
  <c r="Y30" i="22" l="1"/>
  <c r="U30" i="22"/>
  <c r="Q30" i="22"/>
  <c r="M30" i="22"/>
  <c r="I30" i="22"/>
  <c r="E30" i="22"/>
  <c r="V30" i="22"/>
  <c r="R30" i="22"/>
  <c r="N30" i="22"/>
  <c r="J30" i="22"/>
  <c r="F30" i="22"/>
  <c r="B30" i="22"/>
  <c r="X30" i="22"/>
  <c r="P30" i="22"/>
  <c r="H30" i="22"/>
  <c r="T30" i="22"/>
  <c r="L30" i="22"/>
  <c r="D30" i="22"/>
  <c r="W30" i="22"/>
  <c r="G30" i="22"/>
  <c r="S30" i="22"/>
  <c r="K30" i="22"/>
  <c r="C30" i="22"/>
  <c r="O30" i="22"/>
  <c r="Y25" i="22"/>
  <c r="U25" i="22"/>
  <c r="Q25" i="22"/>
  <c r="M25" i="22"/>
  <c r="I25" i="22"/>
  <c r="E25" i="22"/>
  <c r="V25" i="22"/>
  <c r="R25" i="22"/>
  <c r="N25" i="22"/>
  <c r="J25" i="22"/>
  <c r="F25" i="22"/>
  <c r="B25" i="22"/>
  <c r="X25" i="22"/>
  <c r="P25" i="22"/>
  <c r="H25" i="22"/>
  <c r="T25" i="22"/>
  <c r="L25" i="22"/>
  <c r="D25" i="22"/>
  <c r="O25" i="22"/>
  <c r="S25" i="22"/>
  <c r="C25" i="22"/>
  <c r="K25" i="22"/>
  <c r="W25" i="22"/>
  <c r="G25" i="22"/>
  <c r="Y24" i="22"/>
  <c r="U24" i="22"/>
  <c r="Q24" i="22"/>
  <c r="M24" i="22"/>
  <c r="I24" i="22"/>
  <c r="E24" i="22"/>
  <c r="V24" i="22"/>
  <c r="R24" i="22"/>
  <c r="N24" i="22"/>
  <c r="J24" i="22"/>
  <c r="F24" i="22"/>
  <c r="B24" i="22"/>
  <c r="X24" i="22"/>
  <c r="P24" i="22"/>
  <c r="H24" i="22"/>
  <c r="T24" i="22"/>
  <c r="L24" i="22"/>
  <c r="D24" i="22"/>
  <c r="W24" i="22"/>
  <c r="G24" i="22"/>
  <c r="S24" i="22"/>
  <c r="K24" i="22"/>
  <c r="C24" i="22"/>
  <c r="O24" i="22"/>
  <c r="Y16" i="22"/>
  <c r="V16" i="22"/>
  <c r="R16" i="22"/>
  <c r="N16" i="22"/>
  <c r="J16" i="22"/>
  <c r="F16" i="22"/>
  <c r="B16" i="22"/>
  <c r="X16" i="22"/>
  <c r="T16" i="22"/>
  <c r="P16" i="22"/>
  <c r="L16" i="22"/>
  <c r="H16" i="22"/>
  <c r="D16" i="22"/>
  <c r="Q16" i="22"/>
  <c r="I16" i="22"/>
  <c r="W16" i="22"/>
  <c r="G16" i="22"/>
  <c r="S16" i="22"/>
  <c r="K16" i="22"/>
  <c r="C16" i="22"/>
  <c r="O16" i="22"/>
  <c r="E16" i="22"/>
  <c r="U16" i="22"/>
  <c r="M16" i="22"/>
  <c r="Y23" i="22"/>
  <c r="U23" i="22"/>
  <c r="Q23" i="22"/>
  <c r="M23" i="22"/>
  <c r="I23" i="22"/>
  <c r="E23" i="22"/>
  <c r="V23" i="22"/>
  <c r="R23" i="22"/>
  <c r="N23" i="22"/>
  <c r="J23" i="22"/>
  <c r="F23" i="22"/>
  <c r="B23" i="22"/>
  <c r="X23" i="22"/>
  <c r="P23" i="22"/>
  <c r="H23" i="22"/>
  <c r="T23" i="22"/>
  <c r="L23" i="22"/>
  <c r="D23" i="22"/>
  <c r="O23" i="22"/>
  <c r="K23" i="22"/>
  <c r="S23" i="22"/>
  <c r="C23" i="22"/>
  <c r="W23" i="22"/>
  <c r="G23" i="22"/>
  <c r="Y32" i="22"/>
  <c r="U32" i="22"/>
  <c r="Q32" i="22"/>
  <c r="M32" i="22"/>
  <c r="I32" i="22"/>
  <c r="E32" i="22"/>
  <c r="V32" i="22"/>
  <c r="R32" i="22"/>
  <c r="N32" i="22"/>
  <c r="J32" i="22"/>
  <c r="F32" i="22"/>
  <c r="B32" i="22"/>
  <c r="X32" i="22"/>
  <c r="P32" i="22"/>
  <c r="H32" i="22"/>
  <c r="T32" i="22"/>
  <c r="L32" i="22"/>
  <c r="D32" i="22"/>
  <c r="W32" i="22"/>
  <c r="G32" i="22"/>
  <c r="C32" i="22"/>
  <c r="K32" i="22"/>
  <c r="S32" i="22"/>
  <c r="O32" i="22"/>
  <c r="Y17" i="22"/>
  <c r="U17" i="22"/>
  <c r="Q17" i="22"/>
  <c r="M17" i="22"/>
  <c r="I17" i="22"/>
  <c r="E17" i="22"/>
  <c r="X17" i="22"/>
  <c r="S17" i="22"/>
  <c r="N17" i="22"/>
  <c r="H17" i="22"/>
  <c r="C17" i="22"/>
  <c r="V17" i="22"/>
  <c r="P17" i="22"/>
  <c r="K17" i="22"/>
  <c r="F17" i="22"/>
  <c r="W17" i="22"/>
  <c r="L17" i="22"/>
  <c r="B17" i="22"/>
  <c r="T17" i="22"/>
  <c r="O17" i="22"/>
  <c r="D17" i="22"/>
  <c r="J17" i="22"/>
  <c r="R17" i="22"/>
  <c r="G17" i="22"/>
  <c r="Y26" i="22"/>
  <c r="U26" i="22"/>
  <c r="Q26" i="22"/>
  <c r="M26" i="22"/>
  <c r="I26" i="22"/>
  <c r="E26" i="22"/>
  <c r="V26" i="22"/>
  <c r="R26" i="22"/>
  <c r="N26" i="22"/>
  <c r="J26" i="22"/>
  <c r="F26" i="22"/>
  <c r="B26" i="22"/>
  <c r="X26" i="22"/>
  <c r="P26" i="22"/>
  <c r="H26" i="22"/>
  <c r="T26" i="22"/>
  <c r="L26" i="22"/>
  <c r="D26" i="22"/>
  <c r="W26" i="22"/>
  <c r="G26" i="22"/>
  <c r="C26" i="22"/>
  <c r="K26" i="22"/>
  <c r="S26" i="22"/>
  <c r="O26" i="22"/>
  <c r="Y31" i="22"/>
  <c r="U31" i="22"/>
  <c r="Q31" i="22"/>
  <c r="M31" i="22"/>
  <c r="I31" i="22"/>
  <c r="E31" i="22"/>
  <c r="V31" i="22"/>
  <c r="R31" i="22"/>
  <c r="N31" i="22"/>
  <c r="J31" i="22"/>
  <c r="F31" i="22"/>
  <c r="B31" i="22"/>
  <c r="X31" i="22"/>
  <c r="P31" i="22"/>
  <c r="H31" i="22"/>
  <c r="T31" i="22"/>
  <c r="L31" i="22"/>
  <c r="D31" i="22"/>
  <c r="O31" i="22"/>
  <c r="S31" i="22"/>
  <c r="C31" i="22"/>
  <c r="K31" i="22"/>
  <c r="W31" i="22"/>
  <c r="G31" i="22"/>
  <c r="Y27" i="22"/>
  <c r="U27" i="22"/>
  <c r="Q27" i="22"/>
  <c r="M27" i="22"/>
  <c r="I27" i="22"/>
  <c r="E27" i="22"/>
  <c r="V27" i="22"/>
  <c r="R27" i="22"/>
  <c r="N27" i="22"/>
  <c r="J27" i="22"/>
  <c r="F27" i="22"/>
  <c r="B27" i="22"/>
  <c r="X27" i="22"/>
  <c r="P27" i="22"/>
  <c r="H27" i="22"/>
  <c r="T27" i="22"/>
  <c r="L27" i="22"/>
  <c r="D27" i="22"/>
  <c r="O27" i="22"/>
  <c r="K27" i="22"/>
  <c r="S27" i="22"/>
  <c r="C27" i="22"/>
  <c r="G27" i="22"/>
  <c r="W27" i="22"/>
  <c r="Y18" i="22"/>
  <c r="U18" i="22"/>
  <c r="Q18" i="22"/>
  <c r="M18" i="22"/>
  <c r="I18" i="22"/>
  <c r="E18" i="22"/>
  <c r="V18" i="22"/>
  <c r="R18" i="22"/>
  <c r="X18" i="22"/>
  <c r="P18" i="22"/>
  <c r="K18" i="22"/>
  <c r="F18" i="22"/>
  <c r="T18" i="22"/>
  <c r="N18" i="22"/>
  <c r="H18" i="22"/>
  <c r="C18" i="22"/>
  <c r="W18" i="22"/>
  <c r="J18" i="22"/>
  <c r="S18" i="22"/>
  <c r="L18" i="22"/>
  <c r="B18" i="22"/>
  <c r="G18" i="22"/>
  <c r="O18" i="22"/>
  <c r="D18" i="22"/>
  <c r="Y33" i="22"/>
  <c r="U33" i="22"/>
  <c r="Q33" i="22"/>
  <c r="M33" i="22"/>
  <c r="I33" i="22"/>
  <c r="E33" i="22"/>
  <c r="V33" i="22"/>
  <c r="R33" i="22"/>
  <c r="N33" i="22"/>
  <c r="J33" i="22"/>
  <c r="F33" i="22"/>
  <c r="B33" i="22"/>
  <c r="X33" i="22"/>
  <c r="P33" i="22"/>
  <c r="H33" i="22"/>
  <c r="T33" i="22"/>
  <c r="L33" i="22"/>
  <c r="D33" i="22"/>
  <c r="O33" i="22"/>
  <c r="K33" i="22"/>
  <c r="S33" i="22"/>
  <c r="C33" i="22"/>
  <c r="W33" i="22"/>
  <c r="G33" i="22"/>
  <c r="Y34" i="22"/>
  <c r="U34" i="22"/>
  <c r="Q34" i="22"/>
  <c r="M34" i="22"/>
  <c r="I34" i="22"/>
  <c r="E34" i="22"/>
  <c r="V34" i="22"/>
  <c r="R34" i="22"/>
  <c r="N34" i="22"/>
  <c r="J34" i="22"/>
  <c r="F34" i="22"/>
  <c r="B34" i="22"/>
  <c r="X34" i="22"/>
  <c r="P34" i="22"/>
  <c r="H34" i="22"/>
  <c r="T34" i="22"/>
  <c r="L34" i="22"/>
  <c r="D34" i="22"/>
  <c r="W34" i="22"/>
  <c r="G34" i="22"/>
  <c r="S34" i="22"/>
  <c r="K34" i="22"/>
  <c r="C34" i="22"/>
  <c r="O34" i="22"/>
  <c r="Y19" i="22"/>
  <c r="U19" i="22"/>
  <c r="Q19" i="22"/>
  <c r="M19" i="22"/>
  <c r="I19" i="22"/>
  <c r="E19" i="22"/>
  <c r="V19" i="22"/>
  <c r="R19" i="22"/>
  <c r="N19" i="22"/>
  <c r="J19" i="22"/>
  <c r="F19" i="22"/>
  <c r="B19" i="22"/>
  <c r="X19" i="22"/>
  <c r="P19" i="22"/>
  <c r="H19" i="22"/>
  <c r="T19" i="22"/>
  <c r="L19" i="22"/>
  <c r="D19" i="22"/>
  <c r="O19" i="22"/>
  <c r="S19" i="22"/>
  <c r="C19" i="22"/>
  <c r="K19" i="22"/>
  <c r="W19" i="22"/>
  <c r="G19" i="22"/>
  <c r="Y20" i="22"/>
  <c r="U20" i="22"/>
  <c r="Q20" i="22"/>
  <c r="M20" i="22"/>
  <c r="I20" i="22"/>
  <c r="E20" i="22"/>
  <c r="V20" i="22"/>
  <c r="R20" i="22"/>
  <c r="N20" i="22"/>
  <c r="J20" i="22"/>
  <c r="F20" i="22"/>
  <c r="B20" i="22"/>
  <c r="X20" i="22"/>
  <c r="P20" i="22"/>
  <c r="H20" i="22"/>
  <c r="T20" i="22"/>
  <c r="L20" i="22"/>
  <c r="D20" i="22"/>
  <c r="W20" i="22"/>
  <c r="G20" i="22"/>
  <c r="C20" i="22"/>
  <c r="K20" i="22"/>
  <c r="S20" i="22"/>
  <c r="O20" i="22"/>
  <c r="W5" i="22" l="1"/>
  <c r="S5" i="22"/>
  <c r="O5" i="22"/>
  <c r="K5" i="22"/>
  <c r="G5" i="22"/>
  <c r="C5" i="22"/>
  <c r="X5" i="22"/>
  <c r="T5" i="22"/>
  <c r="P5" i="22"/>
  <c r="L5" i="22"/>
  <c r="H5" i="22"/>
  <c r="D5" i="22"/>
  <c r="R5" i="22"/>
  <c r="J5" i="22"/>
  <c r="B5" i="22"/>
  <c r="Y5" i="22"/>
  <c r="Q5" i="22"/>
  <c r="I5" i="22"/>
  <c r="V5" i="22"/>
  <c r="N5" i="22"/>
  <c r="F5" i="22"/>
  <c r="U5" i="22"/>
  <c r="M5" i="22"/>
  <c r="E5" i="22"/>
  <c r="W4" i="22"/>
  <c r="S4" i="22"/>
  <c r="O4" i="22"/>
  <c r="K4" i="22"/>
  <c r="G4" i="22"/>
  <c r="C4" i="22"/>
  <c r="X4" i="22"/>
  <c r="T4" i="22"/>
  <c r="P4" i="22"/>
  <c r="L4" i="22"/>
  <c r="H4" i="22"/>
  <c r="D4" i="22"/>
  <c r="R4" i="22"/>
  <c r="J4" i="22"/>
  <c r="B4" i="22"/>
  <c r="Y4" i="22"/>
  <c r="Q4" i="22"/>
  <c r="I4" i="22"/>
  <c r="V4" i="22"/>
  <c r="N4" i="22"/>
  <c r="F4" i="22"/>
  <c r="U4" i="22"/>
  <c r="M4" i="22"/>
  <c r="E4" i="22"/>
  <c r="V6" i="22"/>
  <c r="R6" i="22"/>
  <c r="N6" i="22"/>
  <c r="J6" i="22"/>
  <c r="F6" i="22"/>
  <c r="X6" i="22"/>
  <c r="T6" i="22"/>
  <c r="P6" i="22"/>
  <c r="L6" i="22"/>
  <c r="H6" i="22"/>
  <c r="Y6" i="22"/>
  <c r="Q6" i="22"/>
  <c r="I6" i="22"/>
  <c r="C6" i="22"/>
  <c r="S6" i="22"/>
  <c r="K6" i="22"/>
  <c r="D6" i="22"/>
  <c r="O6" i="22"/>
  <c r="B6" i="22"/>
  <c r="M6" i="22"/>
  <c r="W6" i="22"/>
  <c r="G6" i="22"/>
  <c r="U6" i="22"/>
  <c r="E6" i="22"/>
  <c r="W2" i="22"/>
  <c r="S2" i="22"/>
  <c r="O2" i="22"/>
  <c r="K2" i="22"/>
  <c r="G2" i="22"/>
  <c r="C2" i="22"/>
  <c r="X2" i="22"/>
  <c r="T2" i="22"/>
  <c r="P2" i="22"/>
  <c r="L2" i="22"/>
  <c r="H2" i="22"/>
  <c r="D2" i="22"/>
  <c r="R2" i="22"/>
  <c r="J2" i="22"/>
  <c r="B2" i="22"/>
  <c r="Y2" i="22"/>
  <c r="Q2" i="22"/>
  <c r="I2" i="22"/>
  <c r="V2" i="22"/>
  <c r="N2" i="22"/>
  <c r="F2" i="22"/>
  <c r="U2" i="22"/>
  <c r="M2" i="22"/>
  <c r="E2" i="22"/>
  <c r="W3" i="22"/>
  <c r="S3" i="22"/>
  <c r="O3" i="22"/>
  <c r="K3" i="22"/>
  <c r="G3" i="22"/>
  <c r="C3" i="22"/>
  <c r="X3" i="22"/>
  <c r="T3" i="22"/>
  <c r="P3" i="22"/>
  <c r="L3" i="22"/>
  <c r="H3" i="22"/>
  <c r="D3" i="22"/>
  <c r="R3" i="22"/>
  <c r="J3" i="22"/>
  <c r="B3" i="22"/>
  <c r="Y3" i="22"/>
  <c r="Q3" i="22"/>
  <c r="I3" i="22"/>
  <c r="V3" i="22"/>
  <c r="N3" i="22"/>
  <c r="F3" i="22"/>
  <c r="U3" i="22"/>
  <c r="M3" i="22"/>
  <c r="E3" i="22"/>
</calcChain>
</file>

<file path=xl/comments1.xml><?xml version="1.0" encoding="utf-8"?>
<comments xmlns="http://schemas.openxmlformats.org/spreadsheetml/2006/main">
  <authors>
    <author>Annika Marxen</author>
  </authors>
  <commentList>
    <comment ref="F4" authorId="0">
      <text>
        <r>
          <rPr>
            <b/>
            <sz val="9"/>
            <color indexed="81"/>
            <rFont val="Tahoma"/>
            <family val="2"/>
          </rPr>
          <t>Annika Marxen:</t>
        </r>
        <r>
          <rPr>
            <sz val="9"/>
            <color indexed="81"/>
            <rFont val="Tahoma"/>
            <family val="2"/>
          </rPr>
          <t xml:space="preserve">
Annahme: CCA costs</t>
        </r>
      </text>
    </comment>
    <comment ref="F50" authorId="0">
      <text>
        <r>
          <rPr>
            <b/>
            <sz val="9"/>
            <color indexed="81"/>
            <rFont val="Tahoma"/>
            <family val="2"/>
          </rPr>
          <t>Annika Marxen:</t>
        </r>
        <r>
          <rPr>
            <sz val="9"/>
            <color indexed="81"/>
            <rFont val="Tahoma"/>
            <family val="2"/>
          </rPr>
          <t xml:space="preserve">
Annahme: CCA costs</t>
        </r>
      </text>
    </comment>
    <comment ref="F56" authorId="0">
      <text>
        <r>
          <rPr>
            <b/>
            <sz val="9"/>
            <color indexed="81"/>
            <rFont val="Tahoma"/>
            <family val="2"/>
          </rPr>
          <t>Annika Marxen:</t>
        </r>
        <r>
          <rPr>
            <sz val="9"/>
            <color indexed="81"/>
            <rFont val="Tahoma"/>
            <family val="2"/>
          </rPr>
          <t xml:space="preserve">
Annahme: N Africa</t>
        </r>
      </text>
    </comment>
    <comment ref="F86" authorId="0">
      <text>
        <r>
          <rPr>
            <b/>
            <sz val="9"/>
            <color indexed="81"/>
            <rFont val="Tahoma"/>
            <family val="2"/>
          </rPr>
          <t>Annika Marxen:</t>
        </r>
        <r>
          <rPr>
            <sz val="9"/>
            <color indexed="81"/>
            <rFont val="Tahoma"/>
            <family val="2"/>
          </rPr>
          <t xml:space="preserve">
Annahme: Oceania (High Income Country, low costs)</t>
        </r>
      </text>
    </comment>
    <comment ref="F95" authorId="0">
      <text>
        <r>
          <rPr>
            <b/>
            <sz val="9"/>
            <color indexed="81"/>
            <rFont val="Tahoma"/>
            <family val="2"/>
          </rPr>
          <t>Annika Marxen:</t>
        </r>
        <r>
          <rPr>
            <sz val="9"/>
            <color indexed="81"/>
            <rFont val="Tahoma"/>
            <family val="2"/>
          </rPr>
          <t xml:space="preserve">
Annahme: Wie United Arab Emirates (High Income non OECD country)</t>
        </r>
      </text>
    </comment>
    <comment ref="F98" authorId="0">
      <text>
        <r>
          <rPr>
            <b/>
            <sz val="9"/>
            <color indexed="81"/>
            <rFont val="Tahoma"/>
            <family val="2"/>
          </rPr>
          <t>Annika Marxen:</t>
        </r>
        <r>
          <rPr>
            <sz val="9"/>
            <color indexed="81"/>
            <rFont val="Tahoma"/>
            <family val="2"/>
          </rPr>
          <t xml:space="preserve">
Annahme : Oceania (High Income Country , low costs)</t>
        </r>
      </text>
    </comment>
    <comment ref="F102" authorId="0">
      <text>
        <r>
          <rPr>
            <b/>
            <sz val="9"/>
            <color indexed="81"/>
            <rFont val="Tahoma"/>
            <family val="2"/>
          </rPr>
          <t>Annika Marxen:</t>
        </r>
        <r>
          <rPr>
            <sz val="9"/>
            <color indexed="81"/>
            <rFont val="Tahoma"/>
            <family val="2"/>
          </rPr>
          <t xml:space="preserve">
Annahme : Oceania </t>
        </r>
      </text>
    </comment>
    <comment ref="F109" authorId="0">
      <text>
        <r>
          <rPr>
            <b/>
            <sz val="9"/>
            <color indexed="81"/>
            <rFont val="Tahoma"/>
            <family val="2"/>
          </rPr>
          <t>Annika Marxen:</t>
        </r>
        <r>
          <rPr>
            <sz val="9"/>
            <color indexed="81"/>
            <rFont val="Tahoma"/>
            <family val="2"/>
          </rPr>
          <t xml:space="preserve">
Annahme: CCA costs</t>
        </r>
      </text>
    </comment>
    <comment ref="F115" authorId="0">
      <text>
        <r>
          <rPr>
            <b/>
            <sz val="9"/>
            <color indexed="81"/>
            <rFont val="Tahoma"/>
            <family val="2"/>
          </rPr>
          <t>Annika Marxen:</t>
        </r>
        <r>
          <rPr>
            <sz val="9"/>
            <color indexed="81"/>
            <rFont val="Tahoma"/>
            <family val="2"/>
          </rPr>
          <t xml:space="preserve">
Annahme: CCA costs</t>
        </r>
      </text>
    </comment>
    <comment ref="F117" authorId="0">
      <text>
        <r>
          <rPr>
            <b/>
            <sz val="9"/>
            <color indexed="81"/>
            <rFont val="Tahoma"/>
            <family val="2"/>
          </rPr>
          <t>Annika Marxen:</t>
        </r>
        <r>
          <rPr>
            <sz val="9"/>
            <color indexed="81"/>
            <rFont val="Tahoma"/>
            <family val="2"/>
          </rPr>
          <t xml:space="preserve">
Annahme : Oceania (High Income Country , low costs)</t>
        </r>
      </text>
    </comment>
    <comment ref="F125" authorId="0">
      <text>
        <r>
          <rPr>
            <b/>
            <sz val="9"/>
            <color indexed="81"/>
            <rFont val="Tahoma"/>
            <family val="2"/>
          </rPr>
          <t>Annika Marxen:</t>
        </r>
        <r>
          <rPr>
            <sz val="9"/>
            <color indexed="81"/>
            <rFont val="Tahoma"/>
            <family val="2"/>
          </rPr>
          <t xml:space="preserve">
Annahme : Oceania </t>
        </r>
      </text>
    </comment>
    <comment ref="F129" authorId="0">
      <text>
        <r>
          <rPr>
            <b/>
            <sz val="9"/>
            <color indexed="81"/>
            <rFont val="Tahoma"/>
            <family val="2"/>
          </rPr>
          <t>Annika Marxen:</t>
        </r>
        <r>
          <rPr>
            <sz val="9"/>
            <color indexed="81"/>
            <rFont val="Tahoma"/>
            <family val="2"/>
          </rPr>
          <t xml:space="preserve">
Annahme : Oceania </t>
        </r>
      </text>
    </comment>
    <comment ref="F130" authorId="0">
      <text>
        <r>
          <rPr>
            <b/>
            <sz val="9"/>
            <color indexed="81"/>
            <rFont val="Tahoma"/>
            <family val="2"/>
          </rPr>
          <t>Annika Marxen:</t>
        </r>
        <r>
          <rPr>
            <sz val="9"/>
            <color indexed="81"/>
            <rFont val="Tahoma"/>
            <family val="2"/>
          </rPr>
          <t xml:space="preserve">
Annahme: CCA costs</t>
        </r>
      </text>
    </comment>
    <comment ref="F133" authorId="0">
      <text>
        <r>
          <rPr>
            <b/>
            <sz val="9"/>
            <color indexed="81"/>
            <rFont val="Tahoma"/>
            <family val="2"/>
          </rPr>
          <t>Annika Marxen:</t>
        </r>
        <r>
          <rPr>
            <sz val="9"/>
            <color indexed="81"/>
            <rFont val="Tahoma"/>
            <family val="2"/>
          </rPr>
          <t xml:space="preserve">
Annahme: CCA costs</t>
        </r>
      </text>
    </comment>
    <comment ref="F140" authorId="0">
      <text>
        <r>
          <rPr>
            <b/>
            <sz val="9"/>
            <color indexed="81"/>
            <rFont val="Tahoma"/>
            <family val="2"/>
          </rPr>
          <t>Annika Marxen:</t>
        </r>
        <r>
          <rPr>
            <sz val="9"/>
            <color indexed="81"/>
            <rFont val="Tahoma"/>
            <family val="2"/>
          </rPr>
          <t xml:space="preserve">
Annahme : Oceania (High Income Country , low costs)</t>
        </r>
      </text>
    </comment>
    <comment ref="F141" authorId="0">
      <text>
        <r>
          <rPr>
            <b/>
            <sz val="9"/>
            <color indexed="81"/>
            <rFont val="Tahoma"/>
            <family val="2"/>
          </rPr>
          <t>Annika Marxen:</t>
        </r>
        <r>
          <rPr>
            <sz val="9"/>
            <color indexed="81"/>
            <rFont val="Tahoma"/>
            <family val="2"/>
          </rPr>
          <t xml:space="preserve">
Annahme : Oceania (High Income Country , low costs)</t>
        </r>
      </text>
    </comment>
    <comment ref="F145" authorId="0">
      <text>
        <r>
          <rPr>
            <b/>
            <sz val="9"/>
            <color indexed="81"/>
            <rFont val="Tahoma"/>
            <family val="2"/>
          </rPr>
          <t>Annika Marxen:</t>
        </r>
        <r>
          <rPr>
            <sz val="9"/>
            <color indexed="81"/>
            <rFont val="Tahoma"/>
            <family val="2"/>
          </rPr>
          <t xml:space="preserve">
Annahme : Oceania (High Income Country , low costs)</t>
        </r>
      </text>
    </comment>
    <comment ref="F160" authorId="0">
      <text>
        <r>
          <rPr>
            <b/>
            <sz val="9"/>
            <color indexed="81"/>
            <rFont val="Tahoma"/>
            <family val="2"/>
          </rPr>
          <t>Annika Marxen:</t>
        </r>
        <r>
          <rPr>
            <sz val="9"/>
            <color indexed="81"/>
            <rFont val="Tahoma"/>
            <family val="2"/>
          </rPr>
          <t xml:space="preserve">
Annahme: CCA costs</t>
        </r>
      </text>
    </comment>
    <comment ref="F203" authorId="0">
      <text>
        <r>
          <rPr>
            <b/>
            <sz val="9"/>
            <color indexed="81"/>
            <rFont val="Tahoma"/>
            <family val="2"/>
          </rPr>
          <t>Annika Marxen:</t>
        </r>
        <r>
          <rPr>
            <sz val="9"/>
            <color indexed="81"/>
            <rFont val="Tahoma"/>
            <family val="2"/>
          </rPr>
          <t xml:space="preserve">
Annahme: CCA costs</t>
        </r>
      </text>
    </comment>
  </commentList>
</comments>
</file>

<file path=xl/comments2.xml><?xml version="1.0" encoding="utf-8"?>
<comments xmlns="http://schemas.openxmlformats.org/spreadsheetml/2006/main">
  <authors>
    <author>Annika Marxen</author>
  </authors>
  <commentList>
    <comment ref="I2" authorId="0">
      <text>
        <r>
          <rPr>
            <b/>
            <sz val="9"/>
            <color indexed="81"/>
            <rFont val="Tahoma"/>
            <family val="2"/>
          </rPr>
          <t>Annika Marxen:</t>
        </r>
        <r>
          <rPr>
            <sz val="9"/>
            <color indexed="81"/>
            <rFont val="Tahoma"/>
            <family val="2"/>
          </rPr>
          <t xml:space="preserve">
by assumptiom
</t>
        </r>
      </text>
    </comment>
  </commentList>
</comments>
</file>

<file path=xl/sharedStrings.xml><?xml version="1.0" encoding="utf-8"?>
<sst xmlns="http://schemas.openxmlformats.org/spreadsheetml/2006/main" count="7159" uniqueCount="600">
  <si>
    <t>Electricity</t>
  </si>
  <si>
    <t>Country Name</t>
  </si>
  <si>
    <t>Country Code</t>
  </si>
  <si>
    <t>Income Group</t>
  </si>
  <si>
    <t>Region</t>
  </si>
  <si>
    <t xml:space="preserve"> total population 2010</t>
  </si>
  <si>
    <t>total population 2030</t>
  </si>
  <si>
    <t>deflator</t>
  </si>
  <si>
    <t>costs/new connection 2010 USD</t>
  </si>
  <si>
    <t>% with access 2010 WDI (urban+rural)</t>
  </si>
  <si>
    <t>pop w/o access in 2030</t>
  </si>
  <si>
    <t>recurrent costs (O&amp;M) [% of total costs] ! included in total costs !</t>
  </si>
  <si>
    <t>Afghanistan</t>
  </si>
  <si>
    <t>AFG</t>
  </si>
  <si>
    <t>Low income</t>
  </si>
  <si>
    <t>South Asia</t>
  </si>
  <si>
    <t>Albania</t>
  </si>
  <si>
    <t>ALB</t>
  </si>
  <si>
    <t>Upper middle income</t>
  </si>
  <si>
    <t>Europe &amp; Central Asia</t>
  </si>
  <si>
    <t>Algeria</t>
  </si>
  <si>
    <t>DZA</t>
  </si>
  <si>
    <t>Middle East &amp; North Africa</t>
  </si>
  <si>
    <t>North Africa</t>
  </si>
  <si>
    <t>American Samoa</t>
  </si>
  <si>
    <t>ASM</t>
  </si>
  <si>
    <t>East Asia &amp; Pacific</t>
  </si>
  <si>
    <t>Andorra</t>
  </si>
  <si>
    <t>ADO</t>
  </si>
  <si>
    <t>High income: nonOECD</t>
  </si>
  <si>
    <t>Angola</t>
  </si>
  <si>
    <t>AGO</t>
  </si>
  <si>
    <t>Sub-Saharan Africa</t>
  </si>
  <si>
    <t>Antigua and Barbuda</t>
  </si>
  <si>
    <t>ATG</t>
  </si>
  <si>
    <t>Latin America &amp; Caribbean</t>
  </si>
  <si>
    <t>Argentina</t>
  </si>
  <si>
    <t>ARG</t>
  </si>
  <si>
    <t>Armenia</t>
  </si>
  <si>
    <t>ARM</t>
  </si>
  <si>
    <t>Lower middle income</t>
  </si>
  <si>
    <t>Aruba</t>
  </si>
  <si>
    <t>ABW</t>
  </si>
  <si>
    <t>Australia</t>
  </si>
  <si>
    <t>AUS</t>
  </si>
  <si>
    <t>High income: OECD</t>
  </si>
  <si>
    <t>Austria</t>
  </si>
  <si>
    <t>AUT</t>
  </si>
  <si>
    <t>Azerbaijan</t>
  </si>
  <si>
    <t>AZE</t>
  </si>
  <si>
    <t>Bahamas, The</t>
  </si>
  <si>
    <t>BHS</t>
  </si>
  <si>
    <t>Bahrain</t>
  </si>
  <si>
    <t>BHR</t>
  </si>
  <si>
    <t>Middle East</t>
  </si>
  <si>
    <t>Bangladesh</t>
  </si>
  <si>
    <t>BGD</t>
  </si>
  <si>
    <t>Barbados</t>
  </si>
  <si>
    <t>BRB</t>
  </si>
  <si>
    <t>Belarus</t>
  </si>
  <si>
    <t>BLR</t>
  </si>
  <si>
    <t>Belgium</t>
  </si>
  <si>
    <t>BEL</t>
  </si>
  <si>
    <t>Belize</t>
  </si>
  <si>
    <t>BLZ</t>
  </si>
  <si>
    <t>Benin</t>
  </si>
  <si>
    <t>BEN</t>
  </si>
  <si>
    <t>Bermuda</t>
  </si>
  <si>
    <t>BMU</t>
  </si>
  <si>
    <t>North America</t>
  </si>
  <si>
    <t>Bhutan</t>
  </si>
  <si>
    <t>BTN</t>
  </si>
  <si>
    <t>Bolivia</t>
  </si>
  <si>
    <t>BOL</t>
  </si>
  <si>
    <t>Bosnia and Herzegovina</t>
  </si>
  <si>
    <t>BIH</t>
  </si>
  <si>
    <t>Botswana</t>
  </si>
  <si>
    <t>BWA</t>
  </si>
  <si>
    <t>Brazil</t>
  </si>
  <si>
    <t>BRA</t>
  </si>
  <si>
    <t>Brunei Darussalam</t>
  </si>
  <si>
    <t>BRN</t>
  </si>
  <si>
    <t>Bulgaria</t>
  </si>
  <si>
    <t>BGR</t>
  </si>
  <si>
    <t>Burkina Faso</t>
  </si>
  <si>
    <t>BFA</t>
  </si>
  <si>
    <t>Burundi</t>
  </si>
  <si>
    <t>BDI</t>
  </si>
  <si>
    <t>Cabo Verde</t>
  </si>
  <si>
    <t>CPV</t>
  </si>
  <si>
    <t>Cambodia</t>
  </si>
  <si>
    <t>KHM</t>
  </si>
  <si>
    <t>Cameroon</t>
  </si>
  <si>
    <t>CMR</t>
  </si>
  <si>
    <t>Canada</t>
  </si>
  <si>
    <t>CAN</t>
  </si>
  <si>
    <t>Cayman Islands</t>
  </si>
  <si>
    <t>CYM</t>
  </si>
  <si>
    <t>Central African Republic</t>
  </si>
  <si>
    <t>CAF</t>
  </si>
  <si>
    <t>Chad</t>
  </si>
  <si>
    <t>TCD</t>
  </si>
  <si>
    <t>Channel Islands</t>
  </si>
  <si>
    <t>CHI</t>
  </si>
  <si>
    <t>Chile</t>
  </si>
  <si>
    <t>CHL</t>
  </si>
  <si>
    <t>China</t>
  </si>
  <si>
    <t>CHN</t>
  </si>
  <si>
    <t>Colombia</t>
  </si>
  <si>
    <t>COL</t>
  </si>
  <si>
    <t>Comoros</t>
  </si>
  <si>
    <t>COM</t>
  </si>
  <si>
    <t>Congo, Dem. Rep.</t>
  </si>
  <si>
    <t>ZAR</t>
  </si>
  <si>
    <t>Congo, Rep.</t>
  </si>
  <si>
    <t>COG</t>
  </si>
  <si>
    <t>Costa Rica</t>
  </si>
  <si>
    <t>CRI</t>
  </si>
  <si>
    <t>Cote d'Ivoire</t>
  </si>
  <si>
    <t>CIV</t>
  </si>
  <si>
    <t>Croatia</t>
  </si>
  <si>
    <t>HRV</t>
  </si>
  <si>
    <t>Cuba</t>
  </si>
  <si>
    <t>CUB</t>
  </si>
  <si>
    <t>Curacao</t>
  </si>
  <si>
    <t>CUW</t>
  </si>
  <si>
    <t>Cyprus</t>
  </si>
  <si>
    <t>CYP</t>
  </si>
  <si>
    <t>Czech Republic</t>
  </si>
  <si>
    <t>CZE</t>
  </si>
  <si>
    <t>Denmark</t>
  </si>
  <si>
    <t>DNK</t>
  </si>
  <si>
    <t>Djibouti</t>
  </si>
  <si>
    <t>DJI</t>
  </si>
  <si>
    <t>Dominica</t>
  </si>
  <si>
    <t>DMA</t>
  </si>
  <si>
    <t>Dominican Republic</t>
  </si>
  <si>
    <t>DOM</t>
  </si>
  <si>
    <t>Ecuador</t>
  </si>
  <si>
    <t>ECU</t>
  </si>
  <si>
    <t>Egypt, Arab Rep.</t>
  </si>
  <si>
    <t>EGY</t>
  </si>
  <si>
    <t>El Salvador</t>
  </si>
  <si>
    <t>SLV</t>
  </si>
  <si>
    <t>Equatorial Guinea</t>
  </si>
  <si>
    <t>GNQ</t>
  </si>
  <si>
    <t>Eritrea</t>
  </si>
  <si>
    <t>ERI</t>
  </si>
  <si>
    <t>Estonia</t>
  </si>
  <si>
    <t>EST</t>
  </si>
  <si>
    <t>Ethiopia</t>
  </si>
  <si>
    <t>ETH</t>
  </si>
  <si>
    <t>Faeroe Islands</t>
  </si>
  <si>
    <t>FRO</t>
  </si>
  <si>
    <t>Fiji</t>
  </si>
  <si>
    <t>FJI</t>
  </si>
  <si>
    <t>Finland</t>
  </si>
  <si>
    <t>FIN</t>
  </si>
  <si>
    <t>France</t>
  </si>
  <si>
    <t>FRA</t>
  </si>
  <si>
    <t>French Polynesia</t>
  </si>
  <si>
    <t>PYF</t>
  </si>
  <si>
    <t>Gabon</t>
  </si>
  <si>
    <t>GAB</t>
  </si>
  <si>
    <t>Gambia, The</t>
  </si>
  <si>
    <t>GMB</t>
  </si>
  <si>
    <t>Georgia</t>
  </si>
  <si>
    <t>GEO</t>
  </si>
  <si>
    <t>Germany</t>
  </si>
  <si>
    <t>DEU</t>
  </si>
  <si>
    <t>Ghana</t>
  </si>
  <si>
    <t>GHA</t>
  </si>
  <si>
    <t>Greece</t>
  </si>
  <si>
    <t>GRC</t>
  </si>
  <si>
    <t>Greenland</t>
  </si>
  <si>
    <t>GRL</t>
  </si>
  <si>
    <t>Grenada</t>
  </si>
  <si>
    <t>GRD</t>
  </si>
  <si>
    <t>Guam</t>
  </si>
  <si>
    <t>GUM</t>
  </si>
  <si>
    <t>Guatemala</t>
  </si>
  <si>
    <t>GTM</t>
  </si>
  <si>
    <t>Guinea</t>
  </si>
  <si>
    <t>GIN</t>
  </si>
  <si>
    <t>Guinea-Bissau</t>
  </si>
  <si>
    <t>GNB</t>
  </si>
  <si>
    <t>Guyana</t>
  </si>
  <si>
    <t>GUY</t>
  </si>
  <si>
    <t>Haiti</t>
  </si>
  <si>
    <t>HTI</t>
  </si>
  <si>
    <t>Honduras</t>
  </si>
  <si>
    <t>HND</t>
  </si>
  <si>
    <t>Hong Kong SAR, China</t>
  </si>
  <si>
    <t>HKG</t>
  </si>
  <si>
    <t>Hungary</t>
  </si>
  <si>
    <t>HUN</t>
  </si>
  <si>
    <t>Iceland</t>
  </si>
  <si>
    <t>ISL</t>
  </si>
  <si>
    <t>India</t>
  </si>
  <si>
    <t>IND</t>
  </si>
  <si>
    <t>Indonesia</t>
  </si>
  <si>
    <t>IDN</t>
  </si>
  <si>
    <t>Iran, Islamic Rep.</t>
  </si>
  <si>
    <t>IRN</t>
  </si>
  <si>
    <t>Iraq</t>
  </si>
  <si>
    <t>IRQ</t>
  </si>
  <si>
    <t>Ireland</t>
  </si>
  <si>
    <t>IRL</t>
  </si>
  <si>
    <t>Isle of Man</t>
  </si>
  <si>
    <t>IMY</t>
  </si>
  <si>
    <t>Israel</t>
  </si>
  <si>
    <t>ISR</t>
  </si>
  <si>
    <t>Italy</t>
  </si>
  <si>
    <t>ITA</t>
  </si>
  <si>
    <t>Jamaica</t>
  </si>
  <si>
    <t>JAM</t>
  </si>
  <si>
    <t>Japan</t>
  </si>
  <si>
    <t>JPN</t>
  </si>
  <si>
    <t>Jordan</t>
  </si>
  <si>
    <t>JOR</t>
  </si>
  <si>
    <t>Kazakhstan</t>
  </si>
  <si>
    <t>KAZ</t>
  </si>
  <si>
    <t>Kenya</t>
  </si>
  <si>
    <t>KEN</t>
  </si>
  <si>
    <t>Kiribati</t>
  </si>
  <si>
    <t>KIR</t>
  </si>
  <si>
    <t>Korea, Dem. Rep.</t>
  </si>
  <si>
    <t>PRK</t>
  </si>
  <si>
    <t>Korea, Rep.</t>
  </si>
  <si>
    <t>KOR</t>
  </si>
  <si>
    <t>Kosovo</t>
  </si>
  <si>
    <t>KSV</t>
  </si>
  <si>
    <t>N/A</t>
  </si>
  <si>
    <t>Kuwait</t>
  </si>
  <si>
    <t>KWT</t>
  </si>
  <si>
    <t>Kyrgyz Republic</t>
  </si>
  <si>
    <t>KGZ</t>
  </si>
  <si>
    <t>Lao PDR</t>
  </si>
  <si>
    <t>LAO</t>
  </si>
  <si>
    <t>Latvia</t>
  </si>
  <si>
    <t>LVA</t>
  </si>
  <si>
    <t>Lebanon</t>
  </si>
  <si>
    <t>LBN</t>
  </si>
  <si>
    <t>Lesotho</t>
  </si>
  <si>
    <t>LSO</t>
  </si>
  <si>
    <t>Liberia</t>
  </si>
  <si>
    <t>LBR</t>
  </si>
  <si>
    <t>Libya</t>
  </si>
  <si>
    <t>LBY</t>
  </si>
  <si>
    <t>Liechtenstein</t>
  </si>
  <si>
    <t>LIE</t>
  </si>
  <si>
    <t>Lithuania</t>
  </si>
  <si>
    <t>LTU</t>
  </si>
  <si>
    <t>Luxembourg</t>
  </si>
  <si>
    <t>LUX</t>
  </si>
  <si>
    <t>Macao SAR, China</t>
  </si>
  <si>
    <t>MAC</t>
  </si>
  <si>
    <t>Macedonia, FYR</t>
  </si>
  <si>
    <t>MKD</t>
  </si>
  <si>
    <t>Madagascar</t>
  </si>
  <si>
    <t>MDG</t>
  </si>
  <si>
    <t>Malawi</t>
  </si>
  <si>
    <t>MWI</t>
  </si>
  <si>
    <t>Malaysia</t>
  </si>
  <si>
    <t>MYS</t>
  </si>
  <si>
    <t>Maldives</t>
  </si>
  <si>
    <t>MDV</t>
  </si>
  <si>
    <t>Mali</t>
  </si>
  <si>
    <t>MLI</t>
  </si>
  <si>
    <t>Malta</t>
  </si>
  <si>
    <t>MLT</t>
  </si>
  <si>
    <t>Marshall Islands</t>
  </si>
  <si>
    <t>MHL</t>
  </si>
  <si>
    <t>Mauritania</t>
  </si>
  <si>
    <t>MRT</t>
  </si>
  <si>
    <t>Mauritius</t>
  </si>
  <si>
    <t>MUS</t>
  </si>
  <si>
    <t>Mexico</t>
  </si>
  <si>
    <t>MEX</t>
  </si>
  <si>
    <t>Micronesia, Fed. Sts.</t>
  </si>
  <si>
    <t>FSM</t>
  </si>
  <si>
    <t>Moldova</t>
  </si>
  <si>
    <t>MDA</t>
  </si>
  <si>
    <t>Monaco</t>
  </si>
  <si>
    <t>MCO</t>
  </si>
  <si>
    <t>Mongolia</t>
  </si>
  <si>
    <t>MNG</t>
  </si>
  <si>
    <t>Montenegro</t>
  </si>
  <si>
    <t>MNE</t>
  </si>
  <si>
    <t>Morocco</t>
  </si>
  <si>
    <t>MAR</t>
  </si>
  <si>
    <t>Mozambique</t>
  </si>
  <si>
    <t>MOZ</t>
  </si>
  <si>
    <t>Myanmar</t>
  </si>
  <si>
    <t>MMR</t>
  </si>
  <si>
    <t>Namibia</t>
  </si>
  <si>
    <t>NAM</t>
  </si>
  <si>
    <t>Nepal</t>
  </si>
  <si>
    <t>NPL</t>
  </si>
  <si>
    <t>Netherlands</t>
  </si>
  <si>
    <t>NLD</t>
  </si>
  <si>
    <t>New Caledonia</t>
  </si>
  <si>
    <t>NCL</t>
  </si>
  <si>
    <t>New Zealand</t>
  </si>
  <si>
    <t>NZL</t>
  </si>
  <si>
    <t>Nicaragua</t>
  </si>
  <si>
    <t>NIC</t>
  </si>
  <si>
    <t>Niger</t>
  </si>
  <si>
    <t>NER</t>
  </si>
  <si>
    <t>Nigeria</t>
  </si>
  <si>
    <t>NGA</t>
  </si>
  <si>
    <t>Northern Mariana Islands</t>
  </si>
  <si>
    <t>MNP</t>
  </si>
  <si>
    <t>..</t>
  </si>
  <si>
    <t>Norway</t>
  </si>
  <si>
    <t>NOR</t>
  </si>
  <si>
    <t>Oman</t>
  </si>
  <si>
    <t>OMN</t>
  </si>
  <si>
    <t>Pakistan</t>
  </si>
  <si>
    <t>PAK</t>
  </si>
  <si>
    <t>Palau</t>
  </si>
  <si>
    <t>PLW</t>
  </si>
  <si>
    <t>Panama</t>
  </si>
  <si>
    <t>PAN</t>
  </si>
  <si>
    <t>Papua New Guinea</t>
  </si>
  <si>
    <t>PNG</t>
  </si>
  <si>
    <t>Paraguay</t>
  </si>
  <si>
    <t>PRY</t>
  </si>
  <si>
    <t>Peru</t>
  </si>
  <si>
    <t>PER</t>
  </si>
  <si>
    <t>Philippines</t>
  </si>
  <si>
    <t>PHL</t>
  </si>
  <si>
    <t>Poland</t>
  </si>
  <si>
    <t>POL</t>
  </si>
  <si>
    <t>Portugal</t>
  </si>
  <si>
    <t>PRT</t>
  </si>
  <si>
    <t>Puerto Rico</t>
  </si>
  <si>
    <t>PRI</t>
  </si>
  <si>
    <t>Qatar</t>
  </si>
  <si>
    <t>QAT</t>
  </si>
  <si>
    <t>Romania</t>
  </si>
  <si>
    <t>ROM</t>
  </si>
  <si>
    <t>Russian Federation</t>
  </si>
  <si>
    <t>RUS</t>
  </si>
  <si>
    <t>Rwanda</t>
  </si>
  <si>
    <t>RWA</t>
  </si>
  <si>
    <t>Samoa</t>
  </si>
  <si>
    <t>WSM</t>
  </si>
  <si>
    <t>San Marino</t>
  </si>
  <si>
    <t>SMR</t>
  </si>
  <si>
    <t>Sao Tome and Principe</t>
  </si>
  <si>
    <t>STP</t>
  </si>
  <si>
    <t>Saudi Arabia</t>
  </si>
  <si>
    <t>SAU</t>
  </si>
  <si>
    <t>Senegal</t>
  </si>
  <si>
    <t>SEN</t>
  </si>
  <si>
    <t>Serbia</t>
  </si>
  <si>
    <t>SRB</t>
  </si>
  <si>
    <t>Seychelles</t>
  </si>
  <si>
    <t>SYC</t>
  </si>
  <si>
    <t>Sierra Leone</t>
  </si>
  <si>
    <t>SLE</t>
  </si>
  <si>
    <t>Singapore</t>
  </si>
  <si>
    <t>SGP</t>
  </si>
  <si>
    <t>Sint Maarten (Dutch part)</t>
  </si>
  <si>
    <t>SXM</t>
  </si>
  <si>
    <t>Slovak Republic</t>
  </si>
  <si>
    <t>SVK</t>
  </si>
  <si>
    <t>Slovenia</t>
  </si>
  <si>
    <t>SVN</t>
  </si>
  <si>
    <t>Solomon Islands</t>
  </si>
  <si>
    <t>SLB</t>
  </si>
  <si>
    <t>Somalia</t>
  </si>
  <si>
    <t>SOM</t>
  </si>
  <si>
    <t>South Africa</t>
  </si>
  <si>
    <t>ZAF</t>
  </si>
  <si>
    <t>South Sudan</t>
  </si>
  <si>
    <t>SSD</t>
  </si>
  <si>
    <t>Spain</t>
  </si>
  <si>
    <t>ESP</t>
  </si>
  <si>
    <t>Sri Lanka</t>
  </si>
  <si>
    <t>LKA</t>
  </si>
  <si>
    <t>St. Kitts and Nevis</t>
  </si>
  <si>
    <t>KNA</t>
  </si>
  <si>
    <t>St. Lucia</t>
  </si>
  <si>
    <t>LCA</t>
  </si>
  <si>
    <t>St. Martin (French part)</t>
  </si>
  <si>
    <t>MAF</t>
  </si>
  <si>
    <t>St. Vincent and the Grenadines</t>
  </si>
  <si>
    <t>VCT</t>
  </si>
  <si>
    <t>Sudan</t>
  </si>
  <si>
    <t>SDN</t>
  </si>
  <si>
    <t>Suriname</t>
  </si>
  <si>
    <t>SUR</t>
  </si>
  <si>
    <t>Swaziland</t>
  </si>
  <si>
    <t>SWZ</t>
  </si>
  <si>
    <t>Sweden</t>
  </si>
  <si>
    <t>SWE</t>
  </si>
  <si>
    <t>Switzerland</t>
  </si>
  <si>
    <t>CHE</t>
  </si>
  <si>
    <t>Syrian Arab Republic</t>
  </si>
  <si>
    <t>SYR</t>
  </si>
  <si>
    <t>Tajikistan</t>
  </si>
  <si>
    <t>TJK</t>
  </si>
  <si>
    <t>Tanzania</t>
  </si>
  <si>
    <t>TZA</t>
  </si>
  <si>
    <t>Thailand</t>
  </si>
  <si>
    <t>THA</t>
  </si>
  <si>
    <t>Timor-Leste</t>
  </si>
  <si>
    <t>TMP</t>
  </si>
  <si>
    <t>Togo</t>
  </si>
  <si>
    <t>TGO</t>
  </si>
  <si>
    <t>Tonga</t>
  </si>
  <si>
    <t>TON</t>
  </si>
  <si>
    <t>Trinidad and Tobago</t>
  </si>
  <si>
    <t>TTO</t>
  </si>
  <si>
    <t>Tunisia</t>
  </si>
  <si>
    <t>TUN</t>
  </si>
  <si>
    <t>Turkey</t>
  </si>
  <si>
    <t>TUR</t>
  </si>
  <si>
    <t>Turkmenistan</t>
  </si>
  <si>
    <t>TKM</t>
  </si>
  <si>
    <t>Turks and Caicos Islands</t>
  </si>
  <si>
    <t>TCA</t>
  </si>
  <si>
    <t>Tuvalu</t>
  </si>
  <si>
    <t>TUV</t>
  </si>
  <si>
    <t>Uganda</t>
  </si>
  <si>
    <t>UGA</t>
  </si>
  <si>
    <t>Ukraine</t>
  </si>
  <si>
    <t>UKR</t>
  </si>
  <si>
    <t>United Arab Emirates</t>
  </si>
  <si>
    <t>ARE</t>
  </si>
  <si>
    <t>United Kingdom</t>
  </si>
  <si>
    <t>GBR</t>
  </si>
  <si>
    <t>United States</t>
  </si>
  <si>
    <t>USA</t>
  </si>
  <si>
    <t>Uruguay</t>
  </si>
  <si>
    <t>URY</t>
  </si>
  <si>
    <t>Uzbekistan</t>
  </si>
  <si>
    <t>UZB</t>
  </si>
  <si>
    <t>Vanuatu</t>
  </si>
  <si>
    <t>VUT</t>
  </si>
  <si>
    <t>Venezuela, RB</t>
  </si>
  <si>
    <t>VEN</t>
  </si>
  <si>
    <t>Vietnam</t>
  </si>
  <si>
    <t>VNM</t>
  </si>
  <si>
    <t>Virgin Islands (U.S.)</t>
  </si>
  <si>
    <t>VIR</t>
  </si>
  <si>
    <t>West Bank and Gaza</t>
  </si>
  <si>
    <t>WBG</t>
  </si>
  <si>
    <t>Yemen, Rep.</t>
  </si>
  <si>
    <t>YEM</t>
  </si>
  <si>
    <t>Zambia</t>
  </si>
  <si>
    <t>ZMB</t>
  </si>
  <si>
    <t>Zimbabwe</t>
  </si>
  <si>
    <t>ZWE</t>
  </si>
  <si>
    <t>total population 2010</t>
  </si>
  <si>
    <t>regional split (NA/ME)</t>
  </si>
  <si>
    <t xml:space="preserve"> costs per new rural connection ($/capita) by 2030 in 2005 USD</t>
  </si>
  <si>
    <t xml:space="preserve">Water </t>
  </si>
  <si>
    <t>MDG Region</t>
  </si>
  <si>
    <t>Improved water source (% of population with access) 2010</t>
  </si>
  <si>
    <t>total population w/o improved water source 2030</t>
  </si>
  <si>
    <t>recurrent costs [% of total costs]</t>
  </si>
  <si>
    <t>global recurrent costs 2010-2015</t>
  </si>
  <si>
    <t>recurrent costs 2015-2030</t>
  </si>
  <si>
    <t>S Asia</t>
  </si>
  <si>
    <t>N Africa</t>
  </si>
  <si>
    <t>SSA</t>
  </si>
  <si>
    <t>LAC</t>
  </si>
  <si>
    <t>CCA</t>
  </si>
  <si>
    <t>NA</t>
  </si>
  <si>
    <t>SE Asia</t>
  </si>
  <si>
    <t>E Asia</t>
  </si>
  <si>
    <t>Oceania</t>
  </si>
  <si>
    <t>W Asia</t>
  </si>
  <si>
    <t>total costs</t>
  </si>
  <si>
    <t>total costs to achieve universal access ($/capita) by 2030 in 2010 USD from Hutton et al. Annex D</t>
  </si>
  <si>
    <t>Sanitation</t>
  </si>
  <si>
    <t>Country</t>
  </si>
  <si>
    <t>Income group</t>
  </si>
  <si>
    <t>Improved sanitation facilities (% of population with access) 2010</t>
  </si>
  <si>
    <t>total population w/o improved sanitation 2030</t>
  </si>
  <si>
    <t>MDG Region by assumption</t>
  </si>
  <si>
    <t>total costs to achieve universal access ($/capita) from Hutton et al. Annex C in 2010 USD</t>
  </si>
  <si>
    <t>MDG regional average costs</t>
  </si>
  <si>
    <t>global recurrent costs 2010-2015 (ca. 8%)</t>
  </si>
  <si>
    <t>total costs (incl. recurrent)</t>
  </si>
  <si>
    <t>ICT</t>
  </si>
  <si>
    <t>Population 2030</t>
  </si>
  <si>
    <t>access (% of total population)</t>
  </si>
  <si>
    <t>w/o access (% of total population) !regional averages!</t>
  </si>
  <si>
    <t xml:space="preserve">total population w/o access </t>
  </si>
  <si>
    <t>costs new access (2010 USD)</t>
  </si>
  <si>
    <t>cost of usage (10 min/day/capita (2 cent per min))</t>
  </si>
  <si>
    <t>annual recurrent costs (8% of stock (7,5 years))</t>
  </si>
  <si>
    <t>Roads, total network (km)  2010</t>
  </si>
  <si>
    <t>Roads, paved (% of total roads) 2010</t>
  </si>
  <si>
    <t>unpaved roads (km) 2010</t>
  </si>
  <si>
    <t>O&amp;M at least one every 4 years</t>
  </si>
  <si>
    <t xml:space="preserve">O&amp;M (2015-2030) </t>
  </si>
  <si>
    <t xml:space="preserve">total costs </t>
  </si>
  <si>
    <t>Data from database: World Development Indicators</t>
  </si>
  <si>
    <t>Last Updated: 09/16/2014</t>
  </si>
  <si>
    <t>Roads</t>
  </si>
  <si>
    <t xml:space="preserve">Roadway cost assumptions (USD per paved lane‐km, 2010)  Construction in  2010 USD </t>
  </si>
  <si>
    <t>best case scenario</t>
  </si>
  <si>
    <t>worst case scenario</t>
  </si>
  <si>
    <t>ratio</t>
  </si>
  <si>
    <t>MDG Regional Average Costs</t>
  </si>
  <si>
    <t>Gesamtergebnis</t>
  </si>
  <si>
    <t>Summe von pop w/o access in 2030</t>
  </si>
  <si>
    <t>Summe von total costs</t>
  </si>
  <si>
    <t>Werte</t>
  </si>
  <si>
    <t>Summe von total population w/o improved water source 2030</t>
  </si>
  <si>
    <t>Summe von total population w/o improved sanitation 2030</t>
  </si>
  <si>
    <t>Summe von unpaved roads (km) 2010</t>
  </si>
  <si>
    <t xml:space="preserve">Summe von total costs </t>
  </si>
  <si>
    <t>Electrcity</t>
  </si>
  <si>
    <t>Water</t>
  </si>
  <si>
    <t>pop w/o access 2030</t>
  </si>
  <si>
    <t xml:space="preserve">Summe von total population w/o access </t>
  </si>
  <si>
    <t>unpaved roads (km)</t>
  </si>
  <si>
    <t>total costs (all infra types)</t>
  </si>
  <si>
    <t>ASIA</t>
  </si>
  <si>
    <t>LAM</t>
  </si>
  <si>
    <t>REF</t>
  </si>
  <si>
    <t>OECD90</t>
  </si>
  <si>
    <t>Average Annual</t>
  </si>
  <si>
    <t>Cumulative 2015-2030</t>
  </si>
  <si>
    <t>AVERAGE ANNUAL 2015-2030</t>
  </si>
  <si>
    <t>revenues carbon pricing 2015-2030</t>
  </si>
  <si>
    <t>ELECTRICTY</t>
  </si>
  <si>
    <t>450ppm full tech (w=0)</t>
  </si>
  <si>
    <t>450ppm lim bio  (w=0)</t>
  </si>
  <si>
    <t>450ppm noCCS  (w=0)</t>
  </si>
  <si>
    <t>550ppm full tech  (w=0)</t>
  </si>
  <si>
    <t>550ppm lim bio  (w=0)</t>
  </si>
  <si>
    <t>550ppm noCCS  (w=0)</t>
  </si>
  <si>
    <t>450ppm full tech (w=0.5)</t>
  </si>
  <si>
    <t>450ppm lim bio (w=0.5)</t>
  </si>
  <si>
    <t>450ppm noCCS (w=0.5)</t>
  </si>
  <si>
    <t>550ppm full tech (w=0.5)</t>
  </si>
  <si>
    <t>550ppm lim bio (w=0.5)</t>
  </si>
  <si>
    <t>550ppm noCCS (w=0.5)</t>
  </si>
  <si>
    <t>450ppm full tech (w=1)</t>
  </si>
  <si>
    <t>450ppm lim bio (w=1)</t>
  </si>
  <si>
    <t>450ppm noCCS (w=1)</t>
  </si>
  <si>
    <t>550ppm full tech (w=1)</t>
  </si>
  <si>
    <t>550ppm lim bio (w=1)</t>
  </si>
  <si>
    <t>550ppm noCCS (w=1)</t>
  </si>
  <si>
    <t>450ppm full tech (domestic)</t>
  </si>
  <si>
    <t>450ppm lim bio (domestic)</t>
  </si>
  <si>
    <t>450ppm noCCS (domestic)</t>
  </si>
  <si>
    <t>550ppm full tech (domestic)</t>
  </si>
  <si>
    <t>550ppm lim bio (domestic)</t>
  </si>
  <si>
    <t>550ppm noCCS (domestic)</t>
  </si>
  <si>
    <t>MENA</t>
  </si>
  <si>
    <t>minimum</t>
  </si>
  <si>
    <t>q1</t>
  </si>
  <si>
    <t>q2</t>
  </si>
  <si>
    <t>q3</t>
  </si>
  <si>
    <t>maximum</t>
  </si>
  <si>
    <t>box lo</t>
  </si>
  <si>
    <t>box me</t>
  </si>
  <si>
    <t>box hi</t>
  </si>
  <si>
    <t>err down</t>
  </si>
  <si>
    <t>err up</t>
  </si>
  <si>
    <t>WATER</t>
  </si>
  <si>
    <t>SANITATION</t>
  </si>
  <si>
    <t>ROADS</t>
  </si>
  <si>
    <t>domestic price</t>
  </si>
  <si>
    <t>w=0</t>
  </si>
  <si>
    <t>w=0.5</t>
  </si>
  <si>
    <t>w=1</t>
  </si>
  <si>
    <t>Model</t>
  </si>
  <si>
    <t>Scenario</t>
  </si>
  <si>
    <t>Variable</t>
  </si>
  <si>
    <t>Unit</t>
  </si>
  <si>
    <t>AIM-Enduse 12.1</t>
  </si>
  <si>
    <t>EMF27-450-FullTech</t>
  </si>
  <si>
    <t>Emissions|CO2</t>
  </si>
  <si>
    <t>Mt CO2/yr</t>
  </si>
  <si>
    <t>GCAM 3.1</t>
  </si>
  <si>
    <t>LIMITS-450</t>
  </si>
  <si>
    <t>IMAGE 2.4</t>
  </si>
  <si>
    <t>AMPERE2-450-FullTech-OPT</t>
  </si>
  <si>
    <t>MESSAGE V.4</t>
  </si>
  <si>
    <t>POLES EMF27</t>
  </si>
  <si>
    <t>REMIND 1.5</t>
  </si>
  <si>
    <t>WITCH_LIMITS</t>
  </si>
  <si>
    <t>World</t>
  </si>
  <si>
    <t>Price|Carbon</t>
  </si>
  <si>
    <t>US$2005/t CO2</t>
  </si>
  <si>
    <t>Emissions 2020</t>
  </si>
  <si>
    <t>Price 2020</t>
  </si>
  <si>
    <t>100bln</t>
  </si>
  <si>
    <t>200bln</t>
  </si>
  <si>
    <t>500bln</t>
  </si>
  <si>
    <t>1trn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</si>
</sst>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00"/>
    <numFmt numFmtId="165" formatCode="_(* #,##0.00_);_(* \(#,##0.00\);_(* &quot;-&quot;??_);_(@_)"/>
    <numFmt numFmtId="166" formatCode="0.0000"/>
    <numFmt numFmtId="167" formatCode="0.000000000"/>
    <numFmt numFmtId="168" formatCode="0.00000000000"/>
    <numFmt numFmtId="169" formatCode="0.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6" fillId="0" borderId="0"/>
    <xf numFmtId="0" fontId="8" fillId="0" borderId="0"/>
  </cellStyleXfs>
  <cellXfs count="40">
    <xf numFmtId="0" fontId="0" fillId="0" borderId="0" xfId="0"/>
    <xf numFmtId="0" fontId="2" fillId="0" borderId="0" xfId="0" applyFont="1"/>
    <xf numFmtId="3" fontId="2" fillId="0" borderId="0" xfId="0" applyNumberFormat="1" applyFont="1"/>
    <xf numFmtId="164" fontId="2" fillId="0" borderId="0" xfId="0" applyNumberFormat="1" applyFont="1"/>
    <xf numFmtId="0" fontId="2" fillId="0" borderId="0" xfId="0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/>
    <xf numFmtId="0" fontId="0" fillId="0" borderId="0" xfId="0" applyBorder="1"/>
    <xf numFmtId="3" fontId="0" fillId="0" borderId="0" xfId="0" applyNumberFormat="1" applyBorder="1" applyAlignment="1">
      <alignment horizontal="right" vertical="center"/>
    </xf>
    <xf numFmtId="1" fontId="0" fillId="0" borderId="0" xfId="0" applyNumberFormat="1"/>
    <xf numFmtId="164" fontId="0" fillId="0" borderId="0" xfId="0" applyNumberFormat="1"/>
    <xf numFmtId="3" fontId="0" fillId="0" borderId="0" xfId="0" applyNumberFormat="1"/>
    <xf numFmtId="2" fontId="0" fillId="0" borderId="0" xfId="0" applyNumberFormat="1"/>
    <xf numFmtId="0" fontId="0" fillId="0" borderId="0" xfId="0" applyFill="1" applyBorder="1"/>
    <xf numFmtId="2" fontId="2" fillId="0" borderId="0" xfId="0" applyNumberFormat="1" applyFont="1"/>
    <xf numFmtId="1" fontId="2" fillId="0" borderId="0" xfId="0" applyNumberFormat="1" applyFont="1"/>
    <xf numFmtId="0" fontId="0" fillId="0" borderId="0" xfId="0" pivotButton="1"/>
    <xf numFmtId="3" fontId="0" fillId="0" borderId="0" xfId="0" applyNumberFormat="1" applyBorder="1"/>
    <xf numFmtId="0" fontId="0" fillId="2" borderId="0" xfId="0" applyFill="1"/>
    <xf numFmtId="166" fontId="2" fillId="0" borderId="0" xfId="0" applyNumberFormat="1" applyFont="1"/>
    <xf numFmtId="166" fontId="0" fillId="0" borderId="0" xfId="0" applyNumberFormat="1"/>
    <xf numFmtId="3" fontId="0" fillId="0" borderId="0" xfId="0" applyNumberFormat="1" applyAlignment="1">
      <alignment horizontal="center"/>
    </xf>
    <xf numFmtId="0" fontId="7" fillId="0" borderId="0" xfId="0" applyFont="1"/>
    <xf numFmtId="0" fontId="0" fillId="0" borderId="0" xfId="0" applyNumberForma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7" fillId="7" borderId="0" xfId="0" applyFont="1" applyFill="1"/>
    <xf numFmtId="0" fontId="0" fillId="7" borderId="0" xfId="0" applyFill="1"/>
    <xf numFmtId="3" fontId="0" fillId="7" borderId="0" xfId="0" applyNumberFormat="1" applyFill="1"/>
    <xf numFmtId="167" fontId="0" fillId="0" borderId="0" xfId="0" applyNumberFormat="1"/>
    <xf numFmtId="168" fontId="0" fillId="0" borderId="0" xfId="0" applyNumberFormat="1"/>
    <xf numFmtId="164" fontId="0" fillId="3" borderId="0" xfId="0" applyNumberFormat="1" applyFill="1"/>
    <xf numFmtId="0" fontId="8" fillId="8" borderId="0" xfId="4" applyFill="1" applyAlignment="1">
      <alignment horizontal="center" vertical="top"/>
    </xf>
    <xf numFmtId="0" fontId="8" fillId="8" borderId="0" xfId="4" applyFill="1" applyAlignment="1">
      <alignment horizontal="left" vertical="top"/>
    </xf>
    <xf numFmtId="169" fontId="8" fillId="0" borderId="0" xfId="4" applyNumberFormat="1"/>
    <xf numFmtId="169" fontId="8" fillId="0" borderId="0" xfId="4" applyNumberFormat="1" applyFill="1"/>
  </cellXfs>
  <cellStyles count="5">
    <cellStyle name="Komma 2" xfId="1"/>
    <cellStyle name="Standard" xfId="0" builtinId="0"/>
    <cellStyle name="Standard 2" xfId="2"/>
    <cellStyle name="Standard 2 2" xfId="4"/>
    <cellStyle name="Standard 3" xfId="3"/>
  </cellStyles>
  <dxfs count="44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2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1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pivotCacheDefinition" Target="pivotCache/pivotCacheDefinition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pivotCacheDefinition" Target="pivotCache/pivotCacheDefinition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'Regional Revenues'!$B$1</c:f>
              <c:strCache>
                <c:ptCount val="1"/>
                <c:pt idx="0">
                  <c:v>domestic price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'Regional Revenues'!$A$2:$A$6</c:f>
              <c:strCache>
                <c:ptCount val="5"/>
                <c:pt idx="0">
                  <c:v>ASIA</c:v>
                </c:pt>
                <c:pt idx="1">
                  <c:v>LAM</c:v>
                </c:pt>
                <c:pt idx="2">
                  <c:v>MAF</c:v>
                </c:pt>
                <c:pt idx="3">
                  <c:v>OECD90</c:v>
                </c:pt>
                <c:pt idx="4">
                  <c:v>REF</c:v>
                </c:pt>
              </c:strCache>
            </c:strRef>
          </c:cat>
          <c:val>
            <c:numRef>
              <c:f>'Regional Revenues'!$B$2:$B$6</c:f>
              <c:numCache>
                <c:formatCode>General</c:formatCode>
                <c:ptCount val="5"/>
                <c:pt idx="0">
                  <c:v>786.75077432053172</c:v>
                </c:pt>
                <c:pt idx="1">
                  <c:v>106.75552740033092</c:v>
                </c:pt>
                <c:pt idx="2">
                  <c:v>185.96709464652849</c:v>
                </c:pt>
                <c:pt idx="3">
                  <c:v>699.6723543607003</c:v>
                </c:pt>
                <c:pt idx="4">
                  <c:v>204.40613069209502</c:v>
                </c:pt>
              </c:numCache>
            </c:numRef>
          </c:val>
        </c:ser>
        <c:ser>
          <c:idx val="1"/>
          <c:order val="1"/>
          <c:tx>
            <c:strRef>
              <c:f>'Regional Revenues'!$C$1</c:f>
              <c:strCache>
                <c:ptCount val="1"/>
                <c:pt idx="0">
                  <c:v>w=0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'Regional Revenues'!$A$2:$A$6</c:f>
              <c:strCache>
                <c:ptCount val="5"/>
                <c:pt idx="0">
                  <c:v>ASIA</c:v>
                </c:pt>
                <c:pt idx="1">
                  <c:v>LAM</c:v>
                </c:pt>
                <c:pt idx="2">
                  <c:v>MAF</c:v>
                </c:pt>
                <c:pt idx="3">
                  <c:v>OECD90</c:v>
                </c:pt>
                <c:pt idx="4">
                  <c:v>REF</c:v>
                </c:pt>
              </c:strCache>
            </c:strRef>
          </c:cat>
          <c:val>
            <c:numRef>
              <c:f>'Regional Revenues'!$C$2:$C$6</c:f>
              <c:numCache>
                <c:formatCode>General</c:formatCode>
                <c:ptCount val="5"/>
                <c:pt idx="0">
                  <c:v>621.23287601716493</c:v>
                </c:pt>
                <c:pt idx="1">
                  <c:v>84.296119895848051</c:v>
                </c:pt>
                <c:pt idx="2">
                  <c:v>146.8430271468894</c:v>
                </c:pt>
                <c:pt idx="3">
                  <c:v>552.47416590128785</c:v>
                </c:pt>
                <c:pt idx="4">
                  <c:v>161.40284465235436</c:v>
                </c:pt>
              </c:numCache>
            </c:numRef>
          </c:val>
        </c:ser>
        <c:ser>
          <c:idx val="2"/>
          <c:order val="2"/>
          <c:tx>
            <c:strRef>
              <c:f>'Regional Revenues'!$D$1</c:f>
              <c:strCache>
                <c:ptCount val="1"/>
                <c:pt idx="0">
                  <c:v>w=0.5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'Regional Revenues'!$A$2:$A$6</c:f>
              <c:strCache>
                <c:ptCount val="5"/>
                <c:pt idx="0">
                  <c:v>ASIA</c:v>
                </c:pt>
                <c:pt idx="1">
                  <c:v>LAM</c:v>
                </c:pt>
                <c:pt idx="2">
                  <c:v>MAF</c:v>
                </c:pt>
                <c:pt idx="3">
                  <c:v>OECD90</c:v>
                </c:pt>
                <c:pt idx="4">
                  <c:v>REF</c:v>
                </c:pt>
              </c:strCache>
            </c:strRef>
          </c:cat>
          <c:val>
            <c:numRef>
              <c:f>'Regional Revenues'!$D$2:$D$6</c:f>
              <c:numCache>
                <c:formatCode>General</c:formatCode>
                <c:ptCount val="5"/>
                <c:pt idx="0">
                  <c:v>713.4554613396291</c:v>
                </c:pt>
                <c:pt idx="1">
                  <c:v>108.80976630576464</c:v>
                </c:pt>
                <c:pt idx="2">
                  <c:v>242.12668673048455</c:v>
                </c:pt>
                <c:pt idx="3">
                  <c:v>381.49807529210369</c:v>
                </c:pt>
                <c:pt idx="4">
                  <c:v>117.9034168115279</c:v>
                </c:pt>
              </c:numCache>
            </c:numRef>
          </c:val>
        </c:ser>
        <c:ser>
          <c:idx val="3"/>
          <c:order val="3"/>
          <c:tx>
            <c:strRef>
              <c:f>'Regional Revenues'!$E$1</c:f>
              <c:strCache>
                <c:ptCount val="1"/>
                <c:pt idx="0">
                  <c:v>w=1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'Regional Revenues'!$A$2:$A$6</c:f>
              <c:strCache>
                <c:ptCount val="5"/>
                <c:pt idx="0">
                  <c:v>ASIA</c:v>
                </c:pt>
                <c:pt idx="1">
                  <c:v>LAM</c:v>
                </c:pt>
                <c:pt idx="2">
                  <c:v>MAF</c:v>
                </c:pt>
                <c:pt idx="3">
                  <c:v>OECD90</c:v>
                </c:pt>
                <c:pt idx="4">
                  <c:v>REF</c:v>
                </c:pt>
              </c:strCache>
            </c:strRef>
          </c:cat>
          <c:val>
            <c:numRef>
              <c:f>'Regional Revenues'!$E$2:$E$6</c:f>
              <c:numCache>
                <c:formatCode>General</c:formatCode>
                <c:ptCount val="5"/>
                <c:pt idx="0">
                  <c:v>405.42037836400596</c:v>
                </c:pt>
                <c:pt idx="1">
                  <c:v>511.41004848221132</c:v>
                </c:pt>
                <c:pt idx="2">
                  <c:v>359.88452811788613</c:v>
                </c:pt>
                <c:pt idx="3">
                  <c:v>152.43695524205469</c:v>
                </c:pt>
                <c:pt idx="4">
                  <c:v>128.58981272134466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564032"/>
        <c:axId val="273565568"/>
      </c:barChart>
      <c:catAx>
        <c:axId val="2735640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de-DE"/>
          </a:p>
        </c:txPr>
        <c:crossAx val="273565568"/>
        <c:crosses val="autoZero"/>
        <c:auto val="1"/>
        <c:lblAlgn val="ctr"/>
        <c:lblOffset val="100"/>
        <c:noMultiLvlLbl val="0"/>
      </c:catAx>
      <c:valAx>
        <c:axId val="27356556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 sz="1200" b="0"/>
                  <a:t>Annual Revenues</a:t>
                </a:r>
                <a:r>
                  <a:rPr lang="de-DE" sz="1200" b="0" baseline="0"/>
                  <a:t> (US$ bn)</a:t>
                </a:r>
                <a:endParaRPr lang="de-DE" sz="1200" b="0"/>
              </a:p>
            </c:rich>
          </c:tx>
          <c:layout>
            <c:manualLayout>
              <c:xMode val="edge"/>
              <c:yMode val="edge"/>
              <c:x val="1.2934515704233457E-2"/>
              <c:y val="0.1962538729247830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de-DE"/>
          </a:p>
        </c:txPr>
        <c:crossAx val="273564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0996952410827376"/>
          <c:y val="6.7223813226561915E-2"/>
          <c:w val="0.19601274032822438"/>
          <c:h val="0.31974326725813351"/>
        </c:manualLayout>
      </c:layout>
      <c:overlay val="0"/>
      <c:txPr>
        <a:bodyPr/>
        <a:lstStyle/>
        <a:p>
          <a:pPr>
            <a:defRPr sz="1200"/>
          </a:pPr>
          <a:endParaRPr lang="de-DE"/>
        </a:p>
      </c:txPr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Revenues from Carbon Pricing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3608307851987914E-2"/>
          <c:y val="0.12678738695818462"/>
          <c:w val="0.77204451861724965"/>
          <c:h val="0.79772739567031692"/>
        </c:manualLayout>
      </c:layout>
      <c:scatterChart>
        <c:scatterStyle val="lineMarker"/>
        <c:varyColors val="0"/>
        <c:ser>
          <c:idx val="0"/>
          <c:order val="0"/>
          <c:tx>
            <c:v>Asia</c:v>
          </c:tx>
          <c:spPr>
            <a:ln w="28575">
              <a:noFill/>
            </a:ln>
          </c:spPr>
          <c:marker>
            <c:symbol val="diamond"/>
            <c:size val="9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'Prices vs. Quantities'!$A$2:$A$8</c:f>
              <c:numCache>
                <c:formatCode>0.000</c:formatCode>
                <c:ptCount val="7"/>
                <c:pt idx="0">
                  <c:v>11533.27498540928</c:v>
                </c:pt>
                <c:pt idx="1">
                  <c:v>13985.740463546132</c:v>
                </c:pt>
                <c:pt idx="2">
                  <c:v>15477.843709309895</c:v>
                </c:pt>
                <c:pt idx="3">
                  <c:v>16203.110366666666</c:v>
                </c:pt>
                <c:pt idx="4">
                  <c:v>14716.588343750002</c:v>
                </c:pt>
                <c:pt idx="5">
                  <c:v>14458.246000000001</c:v>
                </c:pt>
                <c:pt idx="6">
                  <c:v>12095.229597267753</c:v>
                </c:pt>
              </c:numCache>
            </c:numRef>
          </c:xVal>
          <c:yVal>
            <c:numRef>
              <c:f>'Prices vs. Quantities'!$B$2:$B$8</c:f>
              <c:numCache>
                <c:formatCode>0.000</c:formatCode>
                <c:ptCount val="7"/>
                <c:pt idx="0">
                  <c:v>124.33383322723195</c:v>
                </c:pt>
                <c:pt idx="1">
                  <c:v>22.581818181818178</c:v>
                </c:pt>
                <c:pt idx="2">
                  <c:v>58.599463722922579</c:v>
                </c:pt>
                <c:pt idx="3">
                  <c:v>19.290900000000001</c:v>
                </c:pt>
                <c:pt idx="4">
                  <c:v>40</c:v>
                </c:pt>
                <c:pt idx="5">
                  <c:v>26.623000000000001</c:v>
                </c:pt>
                <c:pt idx="6">
                  <c:v>84.870846793733406</c:v>
                </c:pt>
              </c:numCache>
            </c:numRef>
          </c:yVal>
          <c:smooth val="0"/>
        </c:ser>
        <c:ser>
          <c:idx val="1"/>
          <c:order val="1"/>
          <c:tx>
            <c:v>LAM</c:v>
          </c:tx>
          <c:spPr>
            <a:ln w="28575">
              <a:noFill/>
            </a:ln>
          </c:spPr>
          <c:marker>
            <c:symbol val="square"/>
            <c:size val="8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'Prices vs. Quantities'!$A$9:$A$15</c:f>
              <c:numCache>
                <c:formatCode>0.000</c:formatCode>
                <c:ptCount val="7"/>
                <c:pt idx="0">
                  <c:v>3248.9166768444097</c:v>
                </c:pt>
                <c:pt idx="1">
                  <c:v>-2519.549667618905</c:v>
                </c:pt>
                <c:pt idx="2">
                  <c:v>433.44084548950195</c:v>
                </c:pt>
                <c:pt idx="3">
                  <c:v>3351.3945666666664</c:v>
                </c:pt>
                <c:pt idx="4">
                  <c:v>1881.4119375</c:v>
                </c:pt>
                <c:pt idx="5">
                  <c:v>3517.3620000000001</c:v>
                </c:pt>
                <c:pt idx="6">
                  <c:v>1757.2494504334011</c:v>
                </c:pt>
              </c:numCache>
            </c:numRef>
          </c:xVal>
          <c:yVal>
            <c:numRef>
              <c:f>'Prices vs. Quantities'!$B$9:$B$15</c:f>
              <c:numCache>
                <c:formatCode>0.000</c:formatCode>
                <c:ptCount val="7"/>
                <c:pt idx="0">
                  <c:v>124.33383322723195</c:v>
                </c:pt>
                <c:pt idx="1">
                  <c:v>22.581818181818178</c:v>
                </c:pt>
                <c:pt idx="2">
                  <c:v>58.599463722922579</c:v>
                </c:pt>
                <c:pt idx="3">
                  <c:v>19.290900000000001</c:v>
                </c:pt>
                <c:pt idx="4">
                  <c:v>40</c:v>
                </c:pt>
                <c:pt idx="5">
                  <c:v>26.623000000000001</c:v>
                </c:pt>
                <c:pt idx="6">
                  <c:v>84.870846793733406</c:v>
                </c:pt>
              </c:numCache>
            </c:numRef>
          </c:yVal>
          <c:smooth val="0"/>
        </c:ser>
        <c:ser>
          <c:idx val="2"/>
          <c:order val="2"/>
          <c:tx>
            <c:v>MAF</c:v>
          </c:tx>
          <c:spPr>
            <a:ln w="28575">
              <a:noFill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'Prices vs. Quantities'!$A$16:$A$22</c:f>
              <c:numCache>
                <c:formatCode>0.000</c:formatCode>
                <c:ptCount val="7"/>
                <c:pt idx="0">
                  <c:v>4131.9319506600887</c:v>
                </c:pt>
                <c:pt idx="1">
                  <c:v>-3898.4384146792718</c:v>
                </c:pt>
                <c:pt idx="2">
                  <c:v>6014.3610725402832</c:v>
                </c:pt>
                <c:pt idx="3">
                  <c:v>4554.2801333333337</c:v>
                </c:pt>
                <c:pt idx="4">
                  <c:v>2796.91015625</c:v>
                </c:pt>
                <c:pt idx="5">
                  <c:v>4083.1379999999999</c:v>
                </c:pt>
                <c:pt idx="6">
                  <c:v>1881.0475748928116</c:v>
                </c:pt>
              </c:numCache>
            </c:numRef>
          </c:xVal>
          <c:yVal>
            <c:numRef>
              <c:f>'Prices vs. Quantities'!$B$16:$B$22</c:f>
              <c:numCache>
                <c:formatCode>0.000</c:formatCode>
                <c:ptCount val="7"/>
                <c:pt idx="0">
                  <c:v>124.33383322723195</c:v>
                </c:pt>
                <c:pt idx="1">
                  <c:v>22.581818181818178</c:v>
                </c:pt>
                <c:pt idx="2">
                  <c:v>58.599463722922579</c:v>
                </c:pt>
                <c:pt idx="3">
                  <c:v>19.290900000000001</c:v>
                </c:pt>
                <c:pt idx="4">
                  <c:v>40</c:v>
                </c:pt>
                <c:pt idx="5">
                  <c:v>26.623000000000001</c:v>
                </c:pt>
                <c:pt idx="6">
                  <c:v>84.870846793733406</c:v>
                </c:pt>
              </c:numCache>
            </c:numRef>
          </c:yVal>
          <c:smooth val="0"/>
        </c:ser>
        <c:ser>
          <c:idx val="3"/>
          <c:order val="3"/>
          <c:tx>
            <c:v>OECD90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00B0F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'Prices vs. Quantities'!$A$23:$A$29</c:f>
              <c:numCache>
                <c:formatCode>0.000</c:formatCode>
                <c:ptCount val="7"/>
                <c:pt idx="0">
                  <c:v>10619.239377698417</c:v>
                </c:pt>
                <c:pt idx="1">
                  <c:v>10044.175529155322</c:v>
                </c:pt>
                <c:pt idx="2">
                  <c:v>9855.6545715332031</c:v>
                </c:pt>
                <c:pt idx="3">
                  <c:v>10473.880266666667</c:v>
                </c:pt>
                <c:pt idx="4">
                  <c:v>9159.1010859375001</c:v>
                </c:pt>
                <c:pt idx="5">
                  <c:v>12704.607</c:v>
                </c:pt>
                <c:pt idx="6">
                  <c:v>8802.7851908624962</c:v>
                </c:pt>
              </c:numCache>
            </c:numRef>
          </c:xVal>
          <c:yVal>
            <c:numRef>
              <c:f>'Prices vs. Quantities'!$B$23:$B$29</c:f>
              <c:numCache>
                <c:formatCode>0.000</c:formatCode>
                <c:ptCount val="7"/>
                <c:pt idx="0">
                  <c:v>124.33383322723195</c:v>
                </c:pt>
                <c:pt idx="1">
                  <c:v>22.581818181818178</c:v>
                </c:pt>
                <c:pt idx="2">
                  <c:v>58.599463722922579</c:v>
                </c:pt>
                <c:pt idx="3">
                  <c:v>19.290900000000001</c:v>
                </c:pt>
                <c:pt idx="4">
                  <c:v>40</c:v>
                </c:pt>
                <c:pt idx="5">
                  <c:v>26.623000000000001</c:v>
                </c:pt>
                <c:pt idx="6">
                  <c:v>84.870846793733406</c:v>
                </c:pt>
              </c:numCache>
            </c:numRef>
          </c:yVal>
          <c:smooth val="0"/>
        </c:ser>
        <c:ser>
          <c:idx val="4"/>
          <c:order val="4"/>
          <c:tx>
            <c:v>100 bn</c:v>
          </c:tx>
          <c:spPr>
            <a:ln w="22225">
              <a:solidFill>
                <a:schemeClr val="bg1">
                  <a:lumMod val="65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'Prices vs. Quantities'!$A$30:$A$52</c:f>
              <c:numCache>
                <c:formatCode>0.000</c:formatCode>
                <c:ptCount val="23"/>
                <c:pt idx="0">
                  <c:v>750</c:v>
                </c:pt>
                <c:pt idx="1">
                  <c:v>1000</c:v>
                </c:pt>
                <c:pt idx="2">
                  <c:v>1500</c:v>
                </c:pt>
                <c:pt idx="3">
                  <c:v>2000</c:v>
                </c:pt>
                <c:pt idx="4">
                  <c:v>2500</c:v>
                </c:pt>
                <c:pt idx="5">
                  <c:v>3000</c:v>
                </c:pt>
                <c:pt idx="6">
                  <c:v>4000</c:v>
                </c:pt>
                <c:pt idx="7">
                  <c:v>5000</c:v>
                </c:pt>
                <c:pt idx="8">
                  <c:v>6000</c:v>
                </c:pt>
                <c:pt idx="9">
                  <c:v>7000</c:v>
                </c:pt>
                <c:pt idx="10">
                  <c:v>8000</c:v>
                </c:pt>
                <c:pt idx="11">
                  <c:v>9000</c:v>
                </c:pt>
                <c:pt idx="12">
                  <c:v>10000</c:v>
                </c:pt>
                <c:pt idx="13">
                  <c:v>11000</c:v>
                </c:pt>
                <c:pt idx="14">
                  <c:v>12000</c:v>
                </c:pt>
                <c:pt idx="15">
                  <c:v>13000</c:v>
                </c:pt>
                <c:pt idx="16">
                  <c:v>14000</c:v>
                </c:pt>
                <c:pt idx="17">
                  <c:v>15000</c:v>
                </c:pt>
                <c:pt idx="18">
                  <c:v>16000</c:v>
                </c:pt>
                <c:pt idx="19">
                  <c:v>17000</c:v>
                </c:pt>
                <c:pt idx="20">
                  <c:v>18000</c:v>
                </c:pt>
                <c:pt idx="21">
                  <c:v>19000</c:v>
                </c:pt>
                <c:pt idx="22">
                  <c:v>20000</c:v>
                </c:pt>
              </c:numCache>
            </c:numRef>
          </c:xVal>
          <c:yVal>
            <c:numRef>
              <c:f>'Prices vs. Quantities'!$B$30:$B$52</c:f>
              <c:numCache>
                <c:formatCode>General</c:formatCode>
                <c:ptCount val="23"/>
                <c:pt idx="0">
                  <c:v>133.33333333333334</c:v>
                </c:pt>
                <c:pt idx="1">
                  <c:v>100</c:v>
                </c:pt>
                <c:pt idx="2">
                  <c:v>66.666666666666671</c:v>
                </c:pt>
                <c:pt idx="3">
                  <c:v>50</c:v>
                </c:pt>
                <c:pt idx="4">
                  <c:v>40</c:v>
                </c:pt>
                <c:pt idx="5">
                  <c:v>33.333333333333336</c:v>
                </c:pt>
                <c:pt idx="6">
                  <c:v>25</c:v>
                </c:pt>
                <c:pt idx="7">
                  <c:v>20</c:v>
                </c:pt>
                <c:pt idx="8">
                  <c:v>16.666666666666668</c:v>
                </c:pt>
                <c:pt idx="9">
                  <c:v>14.285714285714286</c:v>
                </c:pt>
                <c:pt idx="10">
                  <c:v>12.5</c:v>
                </c:pt>
                <c:pt idx="11">
                  <c:v>11.111111111111111</c:v>
                </c:pt>
                <c:pt idx="12">
                  <c:v>10</c:v>
                </c:pt>
                <c:pt idx="13">
                  <c:v>9.0909090909090917</c:v>
                </c:pt>
                <c:pt idx="14">
                  <c:v>8.3333333333333339</c:v>
                </c:pt>
                <c:pt idx="15">
                  <c:v>7.6923076923076925</c:v>
                </c:pt>
                <c:pt idx="16">
                  <c:v>7.1428571428571432</c:v>
                </c:pt>
                <c:pt idx="17">
                  <c:v>6.666666666666667</c:v>
                </c:pt>
                <c:pt idx="18">
                  <c:v>6.25</c:v>
                </c:pt>
                <c:pt idx="19">
                  <c:v>5.882352941176471</c:v>
                </c:pt>
                <c:pt idx="20">
                  <c:v>5.5555555555555554</c:v>
                </c:pt>
                <c:pt idx="21">
                  <c:v>5.2631578947368425</c:v>
                </c:pt>
                <c:pt idx="22">
                  <c:v>5</c:v>
                </c:pt>
              </c:numCache>
            </c:numRef>
          </c:yVal>
          <c:smooth val="0"/>
        </c:ser>
        <c:ser>
          <c:idx val="6"/>
          <c:order val="5"/>
          <c:tx>
            <c:v>500 bn</c:v>
          </c:tx>
          <c:spPr>
            <a:ln w="22225">
              <a:solidFill>
                <a:schemeClr val="bg1">
                  <a:lumMod val="65000"/>
                </a:schemeClr>
              </a:solidFill>
              <a:prstDash val="dashDot"/>
            </a:ln>
          </c:spPr>
          <c:marker>
            <c:symbol val="none"/>
          </c:marker>
          <c:xVal>
            <c:numRef>
              <c:f>'Prices vs. Quantities'!$A$73:$A$89</c:f>
              <c:numCache>
                <c:formatCode>0.000</c:formatCode>
                <c:ptCount val="17"/>
                <c:pt idx="0">
                  <c:v>3800</c:v>
                </c:pt>
                <c:pt idx="1">
                  <c:v>5000</c:v>
                </c:pt>
                <c:pt idx="2">
                  <c:v>6000</c:v>
                </c:pt>
                <c:pt idx="3">
                  <c:v>7000</c:v>
                </c:pt>
                <c:pt idx="4">
                  <c:v>8000</c:v>
                </c:pt>
                <c:pt idx="5">
                  <c:v>9000</c:v>
                </c:pt>
                <c:pt idx="6">
                  <c:v>10000</c:v>
                </c:pt>
                <c:pt idx="7">
                  <c:v>11000</c:v>
                </c:pt>
                <c:pt idx="8">
                  <c:v>12000</c:v>
                </c:pt>
                <c:pt idx="9">
                  <c:v>13000</c:v>
                </c:pt>
                <c:pt idx="10">
                  <c:v>14000</c:v>
                </c:pt>
                <c:pt idx="11">
                  <c:v>15000</c:v>
                </c:pt>
                <c:pt idx="12">
                  <c:v>16000</c:v>
                </c:pt>
                <c:pt idx="13">
                  <c:v>17000</c:v>
                </c:pt>
                <c:pt idx="14">
                  <c:v>18000</c:v>
                </c:pt>
                <c:pt idx="15">
                  <c:v>19000</c:v>
                </c:pt>
                <c:pt idx="16">
                  <c:v>20000</c:v>
                </c:pt>
              </c:numCache>
            </c:numRef>
          </c:xVal>
          <c:yVal>
            <c:numRef>
              <c:f>'Prices vs. Quantities'!$B$73:$B$89</c:f>
              <c:numCache>
                <c:formatCode>General</c:formatCode>
                <c:ptCount val="17"/>
                <c:pt idx="0">
                  <c:v>131.57894736842104</c:v>
                </c:pt>
                <c:pt idx="1">
                  <c:v>100</c:v>
                </c:pt>
                <c:pt idx="2">
                  <c:v>83.333333333333329</c:v>
                </c:pt>
                <c:pt idx="3">
                  <c:v>71.428571428571431</c:v>
                </c:pt>
                <c:pt idx="4">
                  <c:v>62.5</c:v>
                </c:pt>
                <c:pt idx="5">
                  <c:v>55.555555555555557</c:v>
                </c:pt>
                <c:pt idx="6">
                  <c:v>50</c:v>
                </c:pt>
                <c:pt idx="7">
                  <c:v>45.454545454545453</c:v>
                </c:pt>
                <c:pt idx="8">
                  <c:v>41.666666666666664</c:v>
                </c:pt>
                <c:pt idx="9">
                  <c:v>38.46153846153846</c:v>
                </c:pt>
                <c:pt idx="10">
                  <c:v>35.714285714285715</c:v>
                </c:pt>
                <c:pt idx="11">
                  <c:v>33.333333333333336</c:v>
                </c:pt>
                <c:pt idx="12">
                  <c:v>31.25</c:v>
                </c:pt>
                <c:pt idx="13">
                  <c:v>29.411764705882351</c:v>
                </c:pt>
                <c:pt idx="14">
                  <c:v>27.777777777777779</c:v>
                </c:pt>
                <c:pt idx="15">
                  <c:v>26.315789473684209</c:v>
                </c:pt>
                <c:pt idx="16">
                  <c:v>25</c:v>
                </c:pt>
              </c:numCache>
            </c:numRef>
          </c:yVal>
          <c:smooth val="0"/>
        </c:ser>
        <c:ser>
          <c:idx val="7"/>
          <c:order val="6"/>
          <c:tx>
            <c:v>1 trn</c:v>
          </c:tx>
          <c:spPr>
            <a:ln w="2222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'Prices vs. Quantities'!$A$90:$A$103</c:f>
              <c:numCache>
                <c:formatCode>0.000</c:formatCode>
                <c:ptCount val="14"/>
                <c:pt idx="0">
                  <c:v>7500</c:v>
                </c:pt>
                <c:pt idx="1">
                  <c:v>8000</c:v>
                </c:pt>
                <c:pt idx="2">
                  <c:v>9000</c:v>
                </c:pt>
                <c:pt idx="3">
                  <c:v>10000</c:v>
                </c:pt>
                <c:pt idx="4">
                  <c:v>11000</c:v>
                </c:pt>
                <c:pt idx="5">
                  <c:v>12000</c:v>
                </c:pt>
                <c:pt idx="6">
                  <c:v>13000</c:v>
                </c:pt>
                <c:pt idx="7">
                  <c:v>14000</c:v>
                </c:pt>
                <c:pt idx="8">
                  <c:v>15000</c:v>
                </c:pt>
                <c:pt idx="9">
                  <c:v>16000</c:v>
                </c:pt>
                <c:pt idx="10">
                  <c:v>17000</c:v>
                </c:pt>
                <c:pt idx="11">
                  <c:v>18000</c:v>
                </c:pt>
                <c:pt idx="12">
                  <c:v>19000</c:v>
                </c:pt>
                <c:pt idx="13">
                  <c:v>20000</c:v>
                </c:pt>
              </c:numCache>
            </c:numRef>
          </c:xVal>
          <c:yVal>
            <c:numRef>
              <c:f>'Prices vs. Quantities'!$B$90:$B$103</c:f>
              <c:numCache>
                <c:formatCode>General</c:formatCode>
                <c:ptCount val="14"/>
                <c:pt idx="0">
                  <c:v>133.33333333333334</c:v>
                </c:pt>
                <c:pt idx="1">
                  <c:v>125</c:v>
                </c:pt>
                <c:pt idx="2">
                  <c:v>111.11111111111111</c:v>
                </c:pt>
                <c:pt idx="3">
                  <c:v>100</c:v>
                </c:pt>
                <c:pt idx="4">
                  <c:v>90.909090909090907</c:v>
                </c:pt>
                <c:pt idx="5">
                  <c:v>83.333333333333329</c:v>
                </c:pt>
                <c:pt idx="6">
                  <c:v>76.92307692307692</c:v>
                </c:pt>
                <c:pt idx="7">
                  <c:v>71.428571428571431</c:v>
                </c:pt>
                <c:pt idx="8">
                  <c:v>66.666666666666671</c:v>
                </c:pt>
                <c:pt idx="9">
                  <c:v>62.5</c:v>
                </c:pt>
                <c:pt idx="10">
                  <c:v>58.823529411764703</c:v>
                </c:pt>
                <c:pt idx="11">
                  <c:v>55.555555555555557</c:v>
                </c:pt>
                <c:pt idx="12">
                  <c:v>52.631578947368418</c:v>
                </c:pt>
                <c:pt idx="13">
                  <c:v>50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012032"/>
        <c:axId val="363902464"/>
      </c:scatterChart>
      <c:valAx>
        <c:axId val="362012032"/>
        <c:scaling>
          <c:orientation val="minMax"/>
          <c:min val="-5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600" b="0"/>
                  <a:t>Emissions </a:t>
                </a:r>
              </a:p>
              <a:p>
                <a:pPr>
                  <a:defRPr/>
                </a:pPr>
                <a:r>
                  <a:rPr lang="en-US" sz="1600" b="0"/>
                  <a:t>(MtCO</a:t>
                </a:r>
                <a:r>
                  <a:rPr lang="en-US" sz="1600" b="0" baseline="-25000"/>
                  <a:t>2</a:t>
                </a:r>
                <a:r>
                  <a:rPr lang="en-US" sz="1600" b="0"/>
                  <a:t>/year)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4343401677935694"/>
              <c:y val="0.819915957024896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de-DE"/>
          </a:p>
        </c:txPr>
        <c:crossAx val="363902464"/>
        <c:crosses val="autoZero"/>
        <c:crossBetween val="midCat"/>
      </c:valAx>
      <c:valAx>
        <c:axId val="36390246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600" b="0"/>
                  <a:t>Carbon Price (US$/tCO</a:t>
                </a:r>
                <a:r>
                  <a:rPr lang="en-US" sz="1600" b="0" baseline="-25000"/>
                  <a:t>2</a:t>
                </a:r>
                <a:r>
                  <a:rPr lang="en-US" sz="1600" b="0"/>
                  <a:t>)</a:t>
                </a:r>
              </a:p>
            </c:rich>
          </c:tx>
          <c:layout>
            <c:manualLayout>
              <c:xMode val="edge"/>
              <c:yMode val="edge"/>
              <c:x val="9.8462989903081E-2"/>
              <c:y val="0.3560371313879882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de-DE"/>
          </a:p>
        </c:txPr>
        <c:crossAx val="3620120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7827883186702886"/>
          <c:y val="0.12515883124903501"/>
          <c:w val="0.15460170548271021"/>
          <c:h val="0.32725424260456026"/>
        </c:manualLayout>
      </c:layout>
      <c:overlay val="0"/>
      <c:txPr>
        <a:bodyPr/>
        <a:lstStyle/>
        <a:p>
          <a:pPr>
            <a:defRPr sz="1200"/>
          </a:pPr>
          <a:endParaRPr lang="de-DE"/>
        </a:p>
      </c:txPr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n-US" sz="1600">
                <a:latin typeface="Times New Roman" panose="02020603050405020304" pitchFamily="18" charset="0"/>
                <a:cs typeface="Times New Roman" panose="02020603050405020304" pitchFamily="18" charset="0"/>
              </a:rPr>
              <a:t>Shares</a:t>
            </a:r>
            <a:r>
              <a:rPr lang="en-US" sz="1600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 of Carbon Revenues for Universal Electricity Access </a:t>
            </a:r>
            <a:endParaRPr lang="en-US" sz="16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6052776421815199"/>
          <c:y val="6.991117701641896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311529455044532E-2"/>
          <c:y val="2.0222950943869413E-2"/>
          <c:w val="0.90312512822689617"/>
          <c:h val="0.8772953425673875"/>
        </c:manualLayout>
      </c:layout>
      <c:barChart>
        <c:barDir val="col"/>
        <c:grouping val="stacked"/>
        <c:varyColors val="0"/>
        <c:ser>
          <c:idx val="0"/>
          <c:order val="0"/>
          <c:spPr>
            <a:noFill/>
            <a:ln>
              <a:noFill/>
            </a:ln>
          </c:spPr>
          <c:invertIfNegative val="0"/>
          <c:cat>
            <c:strRef>
              <c:f>'Boxplot Electricity'!$B$28:$F$28</c:f>
              <c:strCache>
                <c:ptCount val="5"/>
                <c:pt idx="0">
                  <c:v>ASIA</c:v>
                </c:pt>
                <c:pt idx="1">
                  <c:v>LAM</c:v>
                </c:pt>
                <c:pt idx="2">
                  <c:v>MENA</c:v>
                </c:pt>
                <c:pt idx="3">
                  <c:v>OECD90</c:v>
                </c:pt>
                <c:pt idx="4">
                  <c:v>REF</c:v>
                </c:pt>
              </c:strCache>
            </c:strRef>
          </c:cat>
          <c:val>
            <c:numRef>
              <c:f>'Boxplot Electricity'!$B$34:$F$34</c:f>
              <c:numCache>
                <c:formatCode>General</c:formatCode>
                <c:ptCount val="5"/>
                <c:pt idx="0">
                  <c:v>5.2322196810855549E-3</c:v>
                </c:pt>
                <c:pt idx="1">
                  <c:v>2.9783383515311931E-3</c:v>
                </c:pt>
                <c:pt idx="2">
                  <c:v>6.9473119624416865E-2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/>
            </a:solidFill>
            <a:ln>
              <a:solidFill>
                <a:schemeClr val="accent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'Boxplot Electricity'!$B$38:$F$38</c:f>
                <c:numCache>
                  <c:formatCode>General</c:formatCode>
                  <c:ptCount val="5"/>
                  <c:pt idx="0">
                    <c:v>6.6531190084733512E-3</c:v>
                  </c:pt>
                  <c:pt idx="1">
                    <c:v>6.2454290666439597E-3</c:v>
                  </c:pt>
                  <c:pt idx="2">
                    <c:v>0.10526421980751516</c:v>
                  </c:pt>
                  <c:pt idx="3">
                    <c:v>0</c:v>
                  </c:pt>
                  <c:pt idx="4">
                    <c:v>0</c:v>
                  </c:pt>
                </c:numCache>
              </c:numRef>
            </c:plus>
            <c:minus>
              <c:numRef>
                <c:f>'Boxplot Electricity'!$B$37:$F$37</c:f>
                <c:numCache>
                  <c:formatCode>General</c:formatCode>
                  <c:ptCount val="5"/>
                  <c:pt idx="0">
                    <c:v>4.6995071842113227E-3</c:v>
                  </c:pt>
                  <c:pt idx="1">
                    <c:v>8.0253307655569397E-3</c:v>
                  </c:pt>
                  <c:pt idx="2">
                    <c:v>9.1142734934890945E-2</c:v>
                  </c:pt>
                  <c:pt idx="3">
                    <c:v>0</c:v>
                  </c:pt>
                  <c:pt idx="4">
                    <c:v>0</c:v>
                  </c:pt>
                </c:numCache>
              </c:numRef>
            </c:minus>
            <c:spPr>
              <a:ln w="25400"/>
            </c:spPr>
          </c:errBars>
          <c:cat>
            <c:strRef>
              <c:f>'Boxplot Electricity'!$B$28:$F$28</c:f>
              <c:strCache>
                <c:ptCount val="5"/>
                <c:pt idx="0">
                  <c:v>ASIA</c:v>
                </c:pt>
                <c:pt idx="1">
                  <c:v>LAM</c:v>
                </c:pt>
                <c:pt idx="2">
                  <c:v>MENA</c:v>
                </c:pt>
                <c:pt idx="3">
                  <c:v>OECD90</c:v>
                </c:pt>
                <c:pt idx="4">
                  <c:v>REF</c:v>
                </c:pt>
              </c:strCache>
            </c:strRef>
          </c:cat>
          <c:val>
            <c:numRef>
              <c:f>'Boxplot Electricity'!$B$35:$F$35</c:f>
              <c:numCache>
                <c:formatCode>General</c:formatCode>
                <c:ptCount val="5"/>
                <c:pt idx="0">
                  <c:v>1.2774692196595465E-3</c:v>
                </c:pt>
                <c:pt idx="1">
                  <c:v>5.7203366758231365E-3</c:v>
                </c:pt>
                <c:pt idx="2">
                  <c:v>4.6280072482957416E-2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chemeClr val="accent1"/>
            </a:solidFill>
            <a:ln>
              <a:solidFill>
                <a:schemeClr val="accent1"/>
              </a:solidFill>
            </a:ln>
          </c:spPr>
          <c:invertIfNegative val="0"/>
          <c:cat>
            <c:strRef>
              <c:f>'Boxplot Electricity'!$B$28:$F$28</c:f>
              <c:strCache>
                <c:ptCount val="5"/>
                <c:pt idx="0">
                  <c:v>ASIA</c:v>
                </c:pt>
                <c:pt idx="1">
                  <c:v>LAM</c:v>
                </c:pt>
                <c:pt idx="2">
                  <c:v>MENA</c:v>
                </c:pt>
                <c:pt idx="3">
                  <c:v>OECD90</c:v>
                </c:pt>
                <c:pt idx="4">
                  <c:v>REF</c:v>
                </c:pt>
              </c:strCache>
            </c:strRef>
          </c:cat>
          <c:val>
            <c:numRef>
              <c:f>'Boxplot Electricity'!$B$36:$F$36</c:f>
              <c:numCache>
                <c:formatCode>General</c:formatCode>
                <c:ptCount val="5"/>
                <c:pt idx="0">
                  <c:v>1.8736813257773516E-3</c:v>
                </c:pt>
                <c:pt idx="1">
                  <c:v>2.5970671074996773E-3</c:v>
                </c:pt>
                <c:pt idx="2">
                  <c:v>4.5955236004818267E-2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095104"/>
        <c:axId val="164096640"/>
      </c:barChart>
      <c:catAx>
        <c:axId val="1640951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de-DE"/>
          </a:p>
        </c:txPr>
        <c:crossAx val="164096640"/>
        <c:crosses val="autoZero"/>
        <c:auto val="1"/>
        <c:lblAlgn val="ctr"/>
        <c:lblOffset val="100"/>
        <c:noMultiLvlLbl val="0"/>
      </c:catAx>
      <c:valAx>
        <c:axId val="164096640"/>
        <c:scaling>
          <c:orientation val="minMax"/>
          <c:max val="0.2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de-DE"/>
          </a:p>
        </c:txPr>
        <c:crossAx val="164095104"/>
        <c:crosses val="autoZero"/>
        <c:crossBetween val="between"/>
        <c:majorUnit val="5.000000000000001E-2"/>
        <c:minorUnit val="5.000000000000001E-3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n-US" sz="1600">
                <a:latin typeface="Times New Roman" panose="02020603050405020304" pitchFamily="18" charset="0"/>
                <a:cs typeface="Times New Roman" panose="02020603050405020304" pitchFamily="18" charset="0"/>
              </a:rPr>
              <a:t>Shares</a:t>
            </a:r>
            <a:r>
              <a:rPr lang="en-US" sz="1600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 of Carbon Revenues for Universal Water Access </a:t>
            </a:r>
            <a:endParaRPr lang="en-US" sz="16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6052776421815199"/>
          <c:y val="6.991117701641896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311529455044532E-2"/>
          <c:y val="2.0222950943869413E-2"/>
          <c:w val="0.90312512822689617"/>
          <c:h val="0.8772953425673875"/>
        </c:manualLayout>
      </c:layout>
      <c:barChart>
        <c:barDir val="col"/>
        <c:grouping val="stacked"/>
        <c:varyColors val="0"/>
        <c:ser>
          <c:idx val="0"/>
          <c:order val="0"/>
          <c:spPr>
            <a:noFill/>
            <a:ln>
              <a:noFill/>
            </a:ln>
          </c:spPr>
          <c:invertIfNegative val="0"/>
          <c:cat>
            <c:strRef>
              <c:f>'Boxplot Water'!$B$28:$F$28</c:f>
              <c:strCache>
                <c:ptCount val="5"/>
                <c:pt idx="0">
                  <c:v>ASIA</c:v>
                </c:pt>
                <c:pt idx="1">
                  <c:v>LAM</c:v>
                </c:pt>
                <c:pt idx="2">
                  <c:v>MENA</c:v>
                </c:pt>
                <c:pt idx="3">
                  <c:v>OECD90</c:v>
                </c:pt>
                <c:pt idx="4">
                  <c:v>REF</c:v>
                </c:pt>
              </c:strCache>
            </c:strRef>
          </c:cat>
          <c:val>
            <c:numRef>
              <c:f>'Boxplot Water'!$B$34:$F$34</c:f>
              <c:numCache>
                <c:formatCode>General</c:formatCode>
                <c:ptCount val="5"/>
                <c:pt idx="0">
                  <c:v>8.8094118825336482E-3</c:v>
                </c:pt>
                <c:pt idx="1">
                  <c:v>6.2924719305986294E-3</c:v>
                </c:pt>
                <c:pt idx="2">
                  <c:v>1.0852901330382903E-2</c:v>
                </c:pt>
                <c:pt idx="3">
                  <c:v>4.0787361960213498E-5</c:v>
                </c:pt>
                <c:pt idx="4">
                  <c:v>1.7819390201574633E-3</c:v>
                </c:pt>
              </c:numCache>
            </c:numRef>
          </c:val>
        </c:ser>
        <c:ser>
          <c:idx val="1"/>
          <c:order val="1"/>
          <c:spPr>
            <a:solidFill>
              <a:schemeClr val="accent1"/>
            </a:solidFill>
            <a:ln>
              <a:solidFill>
                <a:schemeClr val="accent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'Boxplot Water'!$B$38:$F$38</c:f>
                <c:numCache>
                  <c:formatCode>General</c:formatCode>
                  <c:ptCount val="5"/>
                  <c:pt idx="0">
                    <c:v>1.1201759333812126E-2</c:v>
                  </c:pt>
                  <c:pt idx="1">
                    <c:v>1.3195004213069954E-2</c:v>
                  </c:pt>
                  <c:pt idx="2">
                    <c:v>1.6444089417127404E-2</c:v>
                  </c:pt>
                  <c:pt idx="3">
                    <c:v>1.5482723250931466E-4</c:v>
                  </c:pt>
                  <c:pt idx="4">
                    <c:v>1.4937560208062224E-3</c:v>
                  </c:pt>
                </c:numCache>
              </c:numRef>
            </c:plus>
            <c:minus>
              <c:numRef>
                <c:f>'Boxplot Water'!$B$37:$F$37</c:f>
                <c:numCache>
                  <c:formatCode>General</c:formatCode>
                  <c:ptCount val="5"/>
                  <c:pt idx="0">
                    <c:v>7.9124916295666772E-3</c:v>
                  </c:pt>
                  <c:pt idx="1">
                    <c:v>1.6955484104106081E-2</c:v>
                  </c:pt>
                  <c:pt idx="2">
                    <c:v>1.4238069552327478E-2</c:v>
                  </c:pt>
                  <c:pt idx="3">
                    <c:v>4.4574002743710556E-5</c:v>
                  </c:pt>
                  <c:pt idx="4">
                    <c:v>1.8859568017723322E-3</c:v>
                  </c:pt>
                </c:numCache>
              </c:numRef>
            </c:minus>
            <c:spPr>
              <a:ln w="25400"/>
            </c:spPr>
          </c:errBars>
          <c:cat>
            <c:strRef>
              <c:f>'Boxplot Water'!$B$28:$F$28</c:f>
              <c:strCache>
                <c:ptCount val="5"/>
                <c:pt idx="0">
                  <c:v>ASIA</c:v>
                </c:pt>
                <c:pt idx="1">
                  <c:v>LAM</c:v>
                </c:pt>
                <c:pt idx="2">
                  <c:v>MENA</c:v>
                </c:pt>
                <c:pt idx="3">
                  <c:v>OECD90</c:v>
                </c:pt>
                <c:pt idx="4">
                  <c:v>REF</c:v>
                </c:pt>
              </c:strCache>
            </c:strRef>
          </c:cat>
          <c:val>
            <c:numRef>
              <c:f>'Boxplot Water'!$B$35:$F$35</c:f>
              <c:numCache>
                <c:formatCode>General</c:formatCode>
                <c:ptCount val="5"/>
                <c:pt idx="0">
                  <c:v>2.1508562730884664E-3</c:v>
                </c:pt>
                <c:pt idx="1">
                  <c:v>1.2085617454338438E-2</c:v>
                </c:pt>
                <c:pt idx="2">
                  <c:v>7.2297467414141857E-3</c:v>
                </c:pt>
                <c:pt idx="3">
                  <c:v>1.6075584383548711E-5</c:v>
                </c:pt>
                <c:pt idx="4">
                  <c:v>7.2051288430081896E-4</c:v>
                </c:pt>
              </c:numCache>
            </c:numRef>
          </c:val>
        </c:ser>
        <c:ser>
          <c:idx val="2"/>
          <c:order val="2"/>
          <c:spPr>
            <a:solidFill>
              <a:schemeClr val="accent1"/>
            </a:solidFill>
            <a:ln>
              <a:solidFill>
                <a:schemeClr val="accent1"/>
              </a:solidFill>
            </a:ln>
          </c:spPr>
          <c:invertIfNegative val="0"/>
          <c:cat>
            <c:strRef>
              <c:f>'Boxplot Water'!$B$28:$F$28</c:f>
              <c:strCache>
                <c:ptCount val="5"/>
                <c:pt idx="0">
                  <c:v>ASIA</c:v>
                </c:pt>
                <c:pt idx="1">
                  <c:v>LAM</c:v>
                </c:pt>
                <c:pt idx="2">
                  <c:v>MENA</c:v>
                </c:pt>
                <c:pt idx="3">
                  <c:v>OECD90</c:v>
                </c:pt>
                <c:pt idx="4">
                  <c:v>REF</c:v>
                </c:pt>
              </c:strCache>
            </c:strRef>
          </c:cat>
          <c:val>
            <c:numRef>
              <c:f>'Boxplot Water'!$B$36:$F$36</c:f>
              <c:numCache>
                <c:formatCode>General</c:formatCode>
                <c:ptCount val="5"/>
                <c:pt idx="0">
                  <c:v>3.1546898909947559E-3</c:v>
                </c:pt>
                <c:pt idx="1">
                  <c:v>5.4869426999189438E-3</c:v>
                </c:pt>
                <c:pt idx="2">
                  <c:v>7.1790016724607199E-3</c:v>
                </c:pt>
                <c:pt idx="3">
                  <c:v>2.5500601543688338E-5</c:v>
                </c:pt>
                <c:pt idx="4">
                  <c:v>4.3468528500005326E-4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4804864"/>
        <c:axId val="224806400"/>
      </c:barChart>
      <c:catAx>
        <c:axId val="2248048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de-DE"/>
          </a:p>
        </c:txPr>
        <c:crossAx val="224806400"/>
        <c:crosses val="autoZero"/>
        <c:auto val="1"/>
        <c:lblAlgn val="ctr"/>
        <c:lblOffset val="100"/>
        <c:noMultiLvlLbl val="0"/>
      </c:catAx>
      <c:valAx>
        <c:axId val="224806400"/>
        <c:scaling>
          <c:orientation val="minMax"/>
          <c:max val="5.000000000000001E-2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de-DE"/>
          </a:p>
        </c:txPr>
        <c:crossAx val="2248048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n-US" sz="1600">
                <a:latin typeface="Times New Roman" panose="02020603050405020304" pitchFamily="18" charset="0"/>
                <a:cs typeface="Times New Roman" panose="02020603050405020304" pitchFamily="18" charset="0"/>
              </a:rPr>
              <a:t>Shares</a:t>
            </a:r>
            <a:r>
              <a:rPr lang="en-US" sz="1600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 of Carbon Revenues for Universal Sanitation Access </a:t>
            </a:r>
            <a:endParaRPr lang="en-US" sz="16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6052776421815199"/>
          <c:y val="6.991117701641896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311529455044532E-2"/>
          <c:y val="2.0222950943869413E-2"/>
          <c:w val="0.90312512822689617"/>
          <c:h val="0.8772953425673875"/>
        </c:manualLayout>
      </c:layout>
      <c:barChart>
        <c:barDir val="col"/>
        <c:grouping val="stacked"/>
        <c:varyColors val="0"/>
        <c:ser>
          <c:idx val="0"/>
          <c:order val="0"/>
          <c:spPr>
            <a:noFill/>
            <a:ln>
              <a:noFill/>
            </a:ln>
          </c:spPr>
          <c:invertIfNegative val="0"/>
          <c:cat>
            <c:strRef>
              <c:f>'Boxplot Sanitation'!$B$28:$F$28</c:f>
              <c:strCache>
                <c:ptCount val="5"/>
                <c:pt idx="0">
                  <c:v>ASIA</c:v>
                </c:pt>
                <c:pt idx="1">
                  <c:v>LAM</c:v>
                </c:pt>
                <c:pt idx="2">
                  <c:v>MENA</c:v>
                </c:pt>
                <c:pt idx="3">
                  <c:v>OECD90</c:v>
                </c:pt>
                <c:pt idx="4">
                  <c:v>REF</c:v>
                </c:pt>
              </c:strCache>
            </c:strRef>
          </c:cat>
          <c:val>
            <c:numRef>
              <c:f>'Boxplot Sanitation'!$B$34:$F$34</c:f>
              <c:numCache>
                <c:formatCode>General</c:formatCode>
                <c:ptCount val="5"/>
                <c:pt idx="0">
                  <c:v>1.7436338905598897E-2</c:v>
                </c:pt>
                <c:pt idx="1">
                  <c:v>8.9332309487985852E-3</c:v>
                </c:pt>
                <c:pt idx="2">
                  <c:v>3.2490755336549264E-2</c:v>
                </c:pt>
                <c:pt idx="3">
                  <c:v>6.3874508765569924E-4</c:v>
                </c:pt>
                <c:pt idx="4">
                  <c:v>2.3670991012027134E-3</c:v>
                </c:pt>
              </c:numCache>
            </c:numRef>
          </c:val>
        </c:ser>
        <c:ser>
          <c:idx val="1"/>
          <c:order val="1"/>
          <c:spPr>
            <a:solidFill>
              <a:schemeClr val="accent1"/>
            </a:solidFill>
            <a:ln>
              <a:solidFill>
                <a:schemeClr val="accent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'Boxplot Sanitation'!$B$38:$F$38</c:f>
                <c:numCache>
                  <c:formatCode>General</c:formatCode>
                  <c:ptCount val="5"/>
                  <c:pt idx="0">
                    <c:v>2.2171476903078947E-2</c:v>
                  </c:pt>
                  <c:pt idx="1">
                    <c:v>1.873254601781122E-2</c:v>
                  </c:pt>
                  <c:pt idx="2">
                    <c:v>4.9229313869139854E-2</c:v>
                  </c:pt>
                  <c:pt idx="3">
                    <c:v>2.424651398075706E-3</c:v>
                  </c:pt>
                  <c:pt idx="4">
                    <c:v>1.984281445250635E-3</c:v>
                  </c:pt>
                </c:numCache>
              </c:numRef>
            </c:plus>
            <c:minus>
              <c:numRef>
                <c:f>'Boxplot Sanitation'!$B$37:$F$37</c:f>
                <c:numCache>
                  <c:formatCode>General</c:formatCode>
                  <c:ptCount val="5"/>
                  <c:pt idx="0">
                    <c:v>1.5661077888114293E-2</c:v>
                  </c:pt>
                  <c:pt idx="1">
                    <c:v>2.4071184904952476E-2</c:v>
                  </c:pt>
                  <c:pt idx="2">
                    <c:v>4.2625065888544506E-2</c:v>
                  </c:pt>
                  <c:pt idx="3">
                    <c:v>6.9804527484443747E-4</c:v>
                  </c:pt>
                  <c:pt idx="4">
                    <c:v>2.5052746473826822E-3</c:v>
                  </c:pt>
                </c:numCache>
              </c:numRef>
            </c:minus>
            <c:spPr>
              <a:ln w="25400"/>
            </c:spPr>
          </c:errBars>
          <c:cat>
            <c:strRef>
              <c:f>'Boxplot Sanitation'!$B$28:$F$28</c:f>
              <c:strCache>
                <c:ptCount val="5"/>
                <c:pt idx="0">
                  <c:v>ASIA</c:v>
                </c:pt>
                <c:pt idx="1">
                  <c:v>LAM</c:v>
                </c:pt>
                <c:pt idx="2">
                  <c:v>MENA</c:v>
                </c:pt>
                <c:pt idx="3">
                  <c:v>OECD90</c:v>
                </c:pt>
                <c:pt idx="4">
                  <c:v>REF</c:v>
                </c:pt>
              </c:strCache>
            </c:strRef>
          </c:cat>
          <c:val>
            <c:numRef>
              <c:f>'Boxplot Sanitation'!$B$35:$F$35</c:f>
              <c:numCache>
                <c:formatCode>General</c:formatCode>
                <c:ptCount val="5"/>
                <c:pt idx="0">
                  <c:v>4.2571580730787345E-3</c:v>
                </c:pt>
                <c:pt idx="1">
                  <c:v>1.7157583389993045E-2</c:v>
                </c:pt>
                <c:pt idx="2">
                  <c:v>2.1643975686289139E-2</c:v>
                </c:pt>
                <c:pt idx="3">
                  <c:v>2.5174956316622416E-4</c:v>
                </c:pt>
                <c:pt idx="4">
                  <c:v>9.5711771364809803E-4</c:v>
                </c:pt>
              </c:numCache>
            </c:numRef>
          </c:val>
        </c:ser>
        <c:ser>
          <c:idx val="2"/>
          <c:order val="2"/>
          <c:spPr>
            <a:solidFill>
              <a:schemeClr val="accent1"/>
            </a:solidFill>
            <a:ln>
              <a:solidFill>
                <a:schemeClr val="accent1"/>
              </a:solidFill>
            </a:ln>
          </c:spPr>
          <c:invertIfNegative val="0"/>
          <c:cat>
            <c:strRef>
              <c:f>'Boxplot Sanitation'!$B$28:$F$28</c:f>
              <c:strCache>
                <c:ptCount val="5"/>
                <c:pt idx="0">
                  <c:v>ASIA</c:v>
                </c:pt>
                <c:pt idx="1">
                  <c:v>LAM</c:v>
                </c:pt>
                <c:pt idx="2">
                  <c:v>MENA</c:v>
                </c:pt>
                <c:pt idx="3">
                  <c:v>OECD90</c:v>
                </c:pt>
                <c:pt idx="4">
                  <c:v>REF</c:v>
                </c:pt>
              </c:strCache>
            </c:strRef>
          </c:cat>
          <c:val>
            <c:numRef>
              <c:f>'Boxplot Sanitation'!$B$36:$F$36</c:f>
              <c:numCache>
                <c:formatCode>General</c:formatCode>
                <c:ptCount val="5"/>
                <c:pt idx="0">
                  <c:v>6.2440311356666001E-3</c:v>
                </c:pt>
                <c:pt idx="1">
                  <c:v>7.7896456085640789E-3</c:v>
                </c:pt>
                <c:pt idx="2">
                  <c:v>2.1492058187943544E-2</c:v>
                </c:pt>
                <c:pt idx="3">
                  <c:v>3.9934879789933352E-4</c:v>
                </c:pt>
                <c:pt idx="4">
                  <c:v>5.7742893319589952E-4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8022144"/>
        <c:axId val="228023680"/>
      </c:barChart>
      <c:catAx>
        <c:axId val="2280221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de-DE"/>
          </a:p>
        </c:txPr>
        <c:crossAx val="228023680"/>
        <c:crosses val="autoZero"/>
        <c:auto val="1"/>
        <c:lblAlgn val="ctr"/>
        <c:lblOffset val="100"/>
        <c:noMultiLvlLbl val="0"/>
      </c:catAx>
      <c:valAx>
        <c:axId val="228023680"/>
        <c:scaling>
          <c:orientation val="minMax"/>
          <c:max val="0.15000000000000002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de-DE"/>
          </a:p>
        </c:txPr>
        <c:crossAx val="228022144"/>
        <c:crosses val="autoZero"/>
        <c:crossBetween val="between"/>
        <c:majorUnit val="5.000000000000001E-2"/>
        <c:minorUnit val="5.000000000000001E-3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n-US" sz="1600">
                <a:latin typeface="Times New Roman" panose="02020603050405020304" pitchFamily="18" charset="0"/>
                <a:cs typeface="Times New Roman" panose="02020603050405020304" pitchFamily="18" charset="0"/>
              </a:rPr>
              <a:t>Shares</a:t>
            </a:r>
            <a:r>
              <a:rPr lang="en-US" sz="1600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 of Carbon Revenues for Universal ICT Access </a:t>
            </a:r>
            <a:endParaRPr lang="en-US" sz="16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6052776421815199"/>
          <c:y val="6.991117701641896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311529455044532E-2"/>
          <c:y val="2.0222950943869413E-2"/>
          <c:w val="0.90312512822689617"/>
          <c:h val="0.8772953425673875"/>
        </c:manualLayout>
      </c:layout>
      <c:barChart>
        <c:barDir val="col"/>
        <c:grouping val="stacked"/>
        <c:varyColors val="0"/>
        <c:ser>
          <c:idx val="0"/>
          <c:order val="0"/>
          <c:spPr>
            <a:noFill/>
            <a:ln>
              <a:noFill/>
            </a:ln>
          </c:spPr>
          <c:invertIfNegative val="0"/>
          <c:cat>
            <c:strRef>
              <c:f>'Boxplot ICT'!$B$28:$F$28</c:f>
              <c:strCache>
                <c:ptCount val="5"/>
                <c:pt idx="0">
                  <c:v>ASIA</c:v>
                </c:pt>
                <c:pt idx="1">
                  <c:v>LAM</c:v>
                </c:pt>
                <c:pt idx="2">
                  <c:v>MENA</c:v>
                </c:pt>
                <c:pt idx="3">
                  <c:v>OECD90</c:v>
                </c:pt>
                <c:pt idx="4">
                  <c:v>REF</c:v>
                </c:pt>
              </c:strCache>
            </c:strRef>
          </c:cat>
          <c:val>
            <c:numRef>
              <c:f>'Boxplot ICT'!$B$34:$F$34</c:f>
              <c:numCache>
                <c:formatCode>General</c:formatCode>
                <c:ptCount val="5"/>
                <c:pt idx="0">
                  <c:v>0.14557200906256376</c:v>
                </c:pt>
                <c:pt idx="1">
                  <c:v>2.8278857047574327E-2</c:v>
                </c:pt>
                <c:pt idx="2">
                  <c:v>0.14231077688765748</c:v>
                </c:pt>
                <c:pt idx="3">
                  <c:v>6.8879565466365943E-3</c:v>
                </c:pt>
                <c:pt idx="4">
                  <c:v>1.9599332549200356E-2</c:v>
                </c:pt>
              </c:numCache>
            </c:numRef>
          </c:val>
        </c:ser>
        <c:ser>
          <c:idx val="1"/>
          <c:order val="1"/>
          <c:spPr>
            <a:solidFill>
              <a:schemeClr val="accent1"/>
            </a:solidFill>
            <a:ln>
              <a:solidFill>
                <a:schemeClr val="accent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'Boxplot ICT'!$B$38:$F$38</c:f>
                <c:numCache>
                  <c:formatCode>General</c:formatCode>
                  <c:ptCount val="5"/>
                  <c:pt idx="0">
                    <c:v>0.18510459415474251</c:v>
                  </c:pt>
                  <c:pt idx="1">
                    <c:v>5.929937264703028E-2</c:v>
                  </c:pt>
                  <c:pt idx="2">
                    <c:v>0.21562631677210164</c:v>
                  </c:pt>
                  <c:pt idx="3">
                    <c:v>2.6146413950488744E-2</c:v>
                  </c:pt>
                  <c:pt idx="4">
                    <c:v>1.6429642466982031E-2</c:v>
                  </c:pt>
                </c:numCache>
              </c:numRef>
            </c:plus>
            <c:minus>
              <c:numRef>
                <c:f>'Boxplot ICT'!$B$37:$F$37</c:f>
                <c:numCache>
                  <c:formatCode>General</c:formatCode>
                  <c:ptCount val="5"/>
                  <c:pt idx="0">
                    <c:v>0.13075076050087733</c:v>
                  </c:pt>
                  <c:pt idx="1">
                    <c:v>7.6199261028220361E-2</c:v>
                  </c:pt>
                  <c:pt idx="2">
                    <c:v>0.18669945277211297</c:v>
                  </c:pt>
                  <c:pt idx="3">
                    <c:v>7.527424654426745E-3</c:v>
                  </c:pt>
                  <c:pt idx="4">
                    <c:v>2.0743411594464072E-2</c:v>
                  </c:pt>
                </c:numCache>
              </c:numRef>
            </c:minus>
            <c:spPr>
              <a:ln w="25400"/>
            </c:spPr>
          </c:errBars>
          <c:cat>
            <c:strRef>
              <c:f>'Boxplot ICT'!$B$28:$F$28</c:f>
              <c:strCache>
                <c:ptCount val="5"/>
                <c:pt idx="0">
                  <c:v>ASIA</c:v>
                </c:pt>
                <c:pt idx="1">
                  <c:v>LAM</c:v>
                </c:pt>
                <c:pt idx="2">
                  <c:v>MENA</c:v>
                </c:pt>
                <c:pt idx="3">
                  <c:v>OECD90</c:v>
                </c:pt>
                <c:pt idx="4">
                  <c:v>REF</c:v>
                </c:pt>
              </c:strCache>
            </c:strRef>
          </c:cat>
          <c:val>
            <c:numRef>
              <c:f>'Boxplot ICT'!$B$35:$F$35</c:f>
              <c:numCache>
                <c:formatCode>General</c:formatCode>
                <c:ptCount val="5"/>
                <c:pt idx="0">
                  <c:v>3.5542039928805697E-2</c:v>
                </c:pt>
                <c:pt idx="1">
                  <c:v>5.4313702483277049E-2</c:v>
                </c:pt>
                <c:pt idx="2">
                  <c:v>9.4801458536374894E-2</c:v>
                </c:pt>
                <c:pt idx="3">
                  <c:v>2.7147606850299408E-3</c:v>
                </c:pt>
                <c:pt idx="4">
                  <c:v>7.9248343886354766E-3</c:v>
                </c:pt>
              </c:numCache>
            </c:numRef>
          </c:val>
        </c:ser>
        <c:ser>
          <c:idx val="2"/>
          <c:order val="2"/>
          <c:spPr>
            <a:solidFill>
              <a:schemeClr val="accent1"/>
            </a:solidFill>
            <a:ln>
              <a:solidFill>
                <a:schemeClr val="accent1"/>
              </a:solidFill>
            </a:ln>
          </c:spPr>
          <c:invertIfNegative val="0"/>
          <c:cat>
            <c:strRef>
              <c:f>'Boxplot ICT'!$B$28:$F$28</c:f>
              <c:strCache>
                <c:ptCount val="5"/>
                <c:pt idx="0">
                  <c:v>ASIA</c:v>
                </c:pt>
                <c:pt idx="1">
                  <c:v>LAM</c:v>
                </c:pt>
                <c:pt idx="2">
                  <c:v>MENA</c:v>
                </c:pt>
                <c:pt idx="3">
                  <c:v>OECD90</c:v>
                </c:pt>
                <c:pt idx="4">
                  <c:v>REF</c:v>
                </c:pt>
              </c:strCache>
            </c:strRef>
          </c:cat>
          <c:val>
            <c:numRef>
              <c:f>'Boxplot ICT'!$B$36:$F$36</c:f>
              <c:numCache>
                <c:formatCode>General</c:formatCode>
                <c:ptCount val="5"/>
                <c:pt idx="0">
                  <c:v>5.2129989098589846E-2</c:v>
                </c:pt>
                <c:pt idx="1">
                  <c:v>2.4658746189190853E-2</c:v>
                </c:pt>
                <c:pt idx="2">
                  <c:v>9.4136053962413757E-2</c:v>
                </c:pt>
                <c:pt idx="3">
                  <c:v>4.3064083310255814E-3</c:v>
                </c:pt>
                <c:pt idx="4">
                  <c:v>4.7810510677335841E-3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8648832"/>
        <c:axId val="228650368"/>
      </c:barChart>
      <c:catAx>
        <c:axId val="2286488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de-DE"/>
          </a:p>
        </c:txPr>
        <c:crossAx val="228650368"/>
        <c:crosses val="autoZero"/>
        <c:auto val="1"/>
        <c:lblAlgn val="ctr"/>
        <c:lblOffset val="100"/>
        <c:noMultiLvlLbl val="0"/>
      </c:catAx>
      <c:valAx>
        <c:axId val="228650368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de-DE"/>
          </a:p>
        </c:txPr>
        <c:crossAx val="228648832"/>
        <c:crosses val="autoZero"/>
        <c:crossBetween val="between"/>
        <c:majorUnit val="5.000000000000001E-2"/>
        <c:minorUnit val="5.000000000000001E-3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n-US" sz="1600">
                <a:latin typeface="Times New Roman" panose="02020603050405020304" pitchFamily="18" charset="0"/>
                <a:cs typeface="Times New Roman" panose="02020603050405020304" pitchFamily="18" charset="0"/>
              </a:rPr>
              <a:t>Shares</a:t>
            </a:r>
            <a:r>
              <a:rPr lang="en-US" sz="1600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 of Carbon Revenues for Paving Unpaved Roads </a:t>
            </a:r>
            <a:endParaRPr lang="en-US" sz="16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6052776421815199"/>
          <c:y val="6.991117701641896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311529455044532E-2"/>
          <c:y val="2.0222950943869413E-2"/>
          <c:w val="0.90312512822689617"/>
          <c:h val="0.8772953425673875"/>
        </c:manualLayout>
      </c:layout>
      <c:barChart>
        <c:barDir val="col"/>
        <c:grouping val="stacked"/>
        <c:varyColors val="0"/>
        <c:ser>
          <c:idx val="0"/>
          <c:order val="0"/>
          <c:spPr>
            <a:noFill/>
            <a:ln>
              <a:noFill/>
            </a:ln>
          </c:spPr>
          <c:invertIfNegative val="0"/>
          <c:cat>
            <c:strRef>
              <c:f>'Boxplot Roads'!$B$28:$F$28</c:f>
              <c:strCache>
                <c:ptCount val="5"/>
                <c:pt idx="0">
                  <c:v>ASIA</c:v>
                </c:pt>
                <c:pt idx="1">
                  <c:v>LAM</c:v>
                </c:pt>
                <c:pt idx="2">
                  <c:v>MENA</c:v>
                </c:pt>
                <c:pt idx="3">
                  <c:v>OECD90</c:v>
                </c:pt>
                <c:pt idx="4">
                  <c:v>REF</c:v>
                </c:pt>
              </c:strCache>
            </c:strRef>
          </c:cat>
          <c:val>
            <c:numRef>
              <c:f>'Boxplot Roads'!$B$34:$F$34</c:f>
              <c:numCache>
                <c:formatCode>General</c:formatCode>
                <c:ptCount val="5"/>
                <c:pt idx="0">
                  <c:v>0.43252758060784574</c:v>
                </c:pt>
                <c:pt idx="1">
                  <c:v>0.52761156067248627</c:v>
                </c:pt>
                <c:pt idx="2">
                  <c:v>0.11372718339317252</c:v>
                </c:pt>
                <c:pt idx="3">
                  <c:v>4.1434479160034066E-2</c:v>
                </c:pt>
                <c:pt idx="4">
                  <c:v>0.16496405088555618</c:v>
                </c:pt>
              </c:numCache>
            </c:numRef>
          </c:val>
        </c:ser>
        <c:ser>
          <c:idx val="1"/>
          <c:order val="1"/>
          <c:spPr>
            <a:solidFill>
              <a:schemeClr val="accent1"/>
            </a:solidFill>
            <a:ln>
              <a:solidFill>
                <a:schemeClr val="accent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'Boxplot Roads'!$B$38:$F$38</c:f>
                <c:numCache>
                  <c:formatCode>General</c:formatCode>
                  <c:ptCount val="5"/>
                  <c:pt idx="0">
                    <c:v>0.54998789111125523</c:v>
                  </c:pt>
                  <c:pt idx="1">
                    <c:v>1.1063754980112499</c:v>
                  </c:pt>
                  <c:pt idx="2">
                    <c:v>0.17231705291928562</c:v>
                  </c:pt>
                  <c:pt idx="3">
                    <c:v>0.15728366411808431</c:v>
                  </c:pt>
                  <c:pt idx="4">
                    <c:v>0.13828534054162461</c:v>
                  </c:pt>
                </c:numCache>
              </c:numRef>
            </c:plus>
            <c:minus>
              <c:numRef>
                <c:f>'Boxplot Roads'!$B$37:$F$37</c:f>
                <c:numCache>
                  <c:formatCode>General</c:formatCode>
                  <c:ptCount val="5"/>
                  <c:pt idx="0">
                    <c:v>0.38849027684831172</c:v>
                  </c:pt>
                  <c:pt idx="1">
                    <c:v>1.4216844395639407</c:v>
                  </c:pt>
                  <c:pt idx="2">
                    <c:v>0.14920024589269565</c:v>
                  </c:pt>
                  <c:pt idx="3">
                    <c:v>4.5281197385728382E-2</c:v>
                  </c:pt>
                  <c:pt idx="4">
                    <c:v>0.17459355808261029</c:v>
                  </c:pt>
                </c:numCache>
              </c:numRef>
            </c:minus>
            <c:spPr>
              <a:ln w="31750" cmpd="sng">
                <a:headEnd type="none" w="lg" len="lg"/>
                <a:tailEnd type="none" w="lg" len="lg"/>
              </a:ln>
            </c:spPr>
          </c:errBars>
          <c:cat>
            <c:strRef>
              <c:f>'Boxplot Roads'!$B$28:$F$28</c:f>
              <c:strCache>
                <c:ptCount val="5"/>
                <c:pt idx="0">
                  <c:v>ASIA</c:v>
                </c:pt>
                <c:pt idx="1">
                  <c:v>LAM</c:v>
                </c:pt>
                <c:pt idx="2">
                  <c:v>MENA</c:v>
                </c:pt>
                <c:pt idx="3">
                  <c:v>OECD90</c:v>
                </c:pt>
                <c:pt idx="4">
                  <c:v>REF</c:v>
                </c:pt>
              </c:strCache>
            </c:strRef>
          </c:cat>
          <c:val>
            <c:numRef>
              <c:f>'Boxplot Roads'!$B$35:$F$35</c:f>
              <c:numCache>
                <c:formatCode>General</c:formatCode>
                <c:ptCount val="5"/>
                <c:pt idx="0">
                  <c:v>0.10560349231469907</c:v>
                </c:pt>
                <c:pt idx="1">
                  <c:v>1.0133555710859594</c:v>
                </c:pt>
                <c:pt idx="2">
                  <c:v>7.5760269859377213E-2</c:v>
                </c:pt>
                <c:pt idx="3">
                  <c:v>1.6330633659888502E-2</c:v>
                </c:pt>
                <c:pt idx="4">
                  <c:v>6.6701903244139077E-2</c:v>
                </c:pt>
              </c:numCache>
            </c:numRef>
          </c:val>
        </c:ser>
        <c:ser>
          <c:idx val="2"/>
          <c:order val="2"/>
          <c:spPr>
            <a:solidFill>
              <a:schemeClr val="accent1"/>
            </a:solidFill>
            <a:ln>
              <a:solidFill>
                <a:schemeClr val="accent1"/>
              </a:solidFill>
            </a:ln>
          </c:spPr>
          <c:invertIfNegative val="0"/>
          <c:cat>
            <c:strRef>
              <c:f>'Boxplot Roads'!$B$28:$F$28</c:f>
              <c:strCache>
                <c:ptCount val="5"/>
                <c:pt idx="0">
                  <c:v>ASIA</c:v>
                </c:pt>
                <c:pt idx="1">
                  <c:v>LAM</c:v>
                </c:pt>
                <c:pt idx="2">
                  <c:v>MENA</c:v>
                </c:pt>
                <c:pt idx="3">
                  <c:v>OECD90</c:v>
                </c:pt>
                <c:pt idx="4">
                  <c:v>REF</c:v>
                </c:pt>
              </c:strCache>
            </c:strRef>
          </c:cat>
          <c:val>
            <c:numRef>
              <c:f>'Boxplot Roads'!$B$36:$F$36</c:f>
              <c:numCache>
                <c:formatCode>General</c:formatCode>
                <c:ptCount val="5"/>
                <c:pt idx="0">
                  <c:v>0.15489006579716813</c:v>
                </c:pt>
                <c:pt idx="1">
                  <c:v>0.460069497830772</c:v>
                </c:pt>
                <c:pt idx="2">
                  <c:v>7.5228514010181935E-2</c:v>
                </c:pt>
                <c:pt idx="3">
                  <c:v>2.5905184656486571E-2</c:v>
                </c:pt>
                <c:pt idx="4">
                  <c:v>4.0241245442627305E-2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8855808"/>
        <c:axId val="228857344"/>
      </c:barChart>
      <c:catAx>
        <c:axId val="2288558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de-DE"/>
          </a:p>
        </c:txPr>
        <c:crossAx val="228857344"/>
        <c:crosses val="autoZero"/>
        <c:auto val="1"/>
        <c:lblAlgn val="ctr"/>
        <c:lblOffset val="100"/>
        <c:noMultiLvlLbl val="0"/>
      </c:catAx>
      <c:valAx>
        <c:axId val="228857344"/>
        <c:scaling>
          <c:orientation val="minMax"/>
          <c:max val="3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de-DE"/>
          </a:p>
        </c:txPr>
        <c:crossAx val="228855808"/>
        <c:crosses val="autoZero"/>
        <c:crossBetween val="between"/>
        <c:minorUnit val="5.000000000000001E-3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604836</xdr:colOff>
      <xdr:row>8</xdr:row>
      <xdr:rowOff>180974</xdr:rowOff>
    </xdr:from>
    <xdr:to>
      <xdr:col>9</xdr:col>
      <xdr:colOff>400050</xdr:colOff>
      <xdr:row>26</xdr:row>
      <xdr:rowOff>9525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733424</xdr:colOff>
      <xdr:row>7</xdr:row>
      <xdr:rowOff>38099</xdr:rowOff>
    </xdr:from>
    <xdr:to>
      <xdr:col>15</xdr:col>
      <xdr:colOff>657225</xdr:colOff>
      <xdr:row>38</xdr:row>
      <xdr:rowOff>123824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609600</xdr:colOff>
      <xdr:row>3</xdr:row>
      <xdr:rowOff>38100</xdr:rowOff>
    </xdr:from>
    <xdr:to>
      <xdr:col>14</xdr:col>
      <xdr:colOff>390525</xdr:colOff>
      <xdr:row>32</xdr:row>
      <xdr:rowOff>95250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609600</xdr:colOff>
      <xdr:row>3</xdr:row>
      <xdr:rowOff>38100</xdr:rowOff>
    </xdr:from>
    <xdr:to>
      <xdr:col>14</xdr:col>
      <xdr:colOff>390525</xdr:colOff>
      <xdr:row>32</xdr:row>
      <xdr:rowOff>95250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609600</xdr:colOff>
      <xdr:row>3</xdr:row>
      <xdr:rowOff>38100</xdr:rowOff>
    </xdr:from>
    <xdr:to>
      <xdr:col>14</xdr:col>
      <xdr:colOff>390525</xdr:colOff>
      <xdr:row>32</xdr:row>
      <xdr:rowOff>95250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609600</xdr:colOff>
      <xdr:row>3</xdr:row>
      <xdr:rowOff>38100</xdr:rowOff>
    </xdr:from>
    <xdr:to>
      <xdr:col>14</xdr:col>
      <xdr:colOff>390525</xdr:colOff>
      <xdr:row>32</xdr:row>
      <xdr:rowOff>95250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609600</xdr:colOff>
      <xdr:row>3</xdr:row>
      <xdr:rowOff>38100</xdr:rowOff>
    </xdr:from>
    <xdr:to>
      <xdr:col>14</xdr:col>
      <xdr:colOff>390525</xdr:colOff>
      <xdr:row>32</xdr:row>
      <xdr:rowOff>95250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ara/MCC%20Annika%20NEW/Carbon%20Rents/Revenue_Projection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anitation/Sanitation%20FIN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arbon_revenues_sensitivit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km\Green%20Growth\Infrastructure\IAM%20Revenues\Revenue_Projection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km\Green%20Growth\Infrastructure\IAM%20Revenues\Data_AL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issions POLES"/>
      <sheetName val="Carbon Prices POLES"/>
      <sheetName val="Emission Projections"/>
      <sheetName val="Emission Shares"/>
      <sheetName val="Population Shares"/>
      <sheetName val="Revenues domestic carbon price"/>
      <sheetName val="Revenues X=0"/>
      <sheetName val="Revenues X=0.5"/>
      <sheetName val="Revenues X=1"/>
      <sheetName val="Regional Revenu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>
            <v>41180.410000000003</v>
          </cell>
          <cell r="C2">
            <v>49197.890172444939</v>
          </cell>
          <cell r="D2">
            <v>58769.171122991225</v>
          </cell>
          <cell r="E2">
            <v>70202.512292082436</v>
          </cell>
          <cell r="F2">
            <v>83860.352832105898</v>
          </cell>
          <cell r="G2">
            <v>100174.88149329908</v>
          </cell>
          <cell r="H2">
            <v>119663.81952313124</v>
          </cell>
          <cell r="I2">
            <v>142943.70282220107</v>
          </cell>
          <cell r="J2">
            <v>170753.27575017788</v>
          </cell>
          <cell r="K2">
            <v>203972.31539944024</v>
          </cell>
          <cell r="L2">
            <v>243654.94763658388</v>
          </cell>
          <cell r="M2">
            <v>291056.5860903064</v>
          </cell>
          <cell r="N2">
            <v>347681.37977914809</v>
          </cell>
          <cell r="O2">
            <v>415320.76322752651</v>
          </cell>
          <cell r="P2">
            <v>496121.03116795747</v>
          </cell>
          <cell r="Q2">
            <v>592638.50203928351</v>
          </cell>
          <cell r="R2">
            <v>707935.75945391064</v>
          </cell>
          <cell r="S2">
            <v>845660.58543701121</v>
          </cell>
          <cell r="T2">
            <v>1010183.0324167171</v>
          </cell>
          <cell r="U2">
            <v>1206708.3638997339</v>
          </cell>
          <cell r="V2">
            <v>1441469.4489267583</v>
          </cell>
        </row>
        <row r="3">
          <cell r="B3">
            <v>21415.279999999999</v>
          </cell>
          <cell r="C3">
            <v>25587.406626217253</v>
          </cell>
          <cell r="D3">
            <v>30565.214590875206</v>
          </cell>
          <cell r="E3">
            <v>36511.416102485979</v>
          </cell>
          <cell r="F3">
            <v>43615.060324984406</v>
          </cell>
          <cell r="G3">
            <v>52099.226944394526</v>
          </cell>
          <cell r="H3">
            <v>62235.600470306606</v>
          </cell>
          <cell r="I3">
            <v>74341.970357590923</v>
          </cell>
          <cell r="J3">
            <v>88805.831683488213</v>
          </cell>
          <cell r="K3">
            <v>106080.86047409881</v>
          </cell>
          <cell r="L3">
            <v>126719.74026872609</v>
          </cell>
          <cell r="M3">
            <v>151370.12534380783</v>
          </cell>
          <cell r="N3">
            <v>180820.32292258414</v>
          </cell>
          <cell r="O3">
            <v>215994.88663554637</v>
          </cell>
          <cell r="P3">
            <v>258018.22141311108</v>
          </cell>
          <cell r="Q3">
            <v>308210.14155121968</v>
          </cell>
          <cell r="R3">
            <v>368174.47536261851</v>
          </cell>
          <cell r="S3">
            <v>439795.24395991093</v>
          </cell>
          <cell r="T3">
            <v>525360.15520834108</v>
          </cell>
          <cell r="U3">
            <v>627558.58353195619</v>
          </cell>
          <cell r="V3">
            <v>749645.94848104659</v>
          </cell>
        </row>
        <row r="4">
          <cell r="B4">
            <v>617376.12</v>
          </cell>
          <cell r="C4">
            <v>737491.01600122976</v>
          </cell>
          <cell r="D4">
            <v>880967.98090716871</v>
          </cell>
          <cell r="E4">
            <v>1052358.0174151694</v>
          </cell>
          <cell r="F4">
            <v>1257091.6475400124</v>
          </cell>
          <cell r="G4">
            <v>1501655.4415267969</v>
          </cell>
          <cell r="H4">
            <v>1793798.765288512</v>
          </cell>
          <cell r="I4">
            <v>2142777.4850712107</v>
          </cell>
          <cell r="J4">
            <v>2559649.5036126622</v>
          </cell>
          <cell r="K4">
            <v>3057622.4247873067</v>
          </cell>
          <cell r="L4">
            <v>3652475.2445463301</v>
          </cell>
          <cell r="M4">
            <v>4363054.4754706267</v>
          </cell>
          <cell r="N4">
            <v>5211875.8440913036</v>
          </cell>
          <cell r="O4">
            <v>6225832.2704964429</v>
          </cell>
          <cell r="P4">
            <v>7437052.4113164917</v>
          </cell>
          <cell r="Q4">
            <v>8883910.960326571</v>
          </cell>
          <cell r="R4">
            <v>10612253.676881537</v>
          </cell>
          <cell r="S4">
            <v>12676839.103890982</v>
          </cell>
          <cell r="T4">
            <v>15143086.523642592</v>
          </cell>
          <cell r="U4">
            <v>18089133.315723538</v>
          </cell>
          <cell r="V4">
            <v>21608327.33598746</v>
          </cell>
        </row>
        <row r="5">
          <cell r="B5">
            <v>2585.2350000000001</v>
          </cell>
          <cell r="C5">
            <v>3093.9863445393926</v>
          </cell>
          <cell r="D5">
            <v>3695.7136477145164</v>
          </cell>
          <cell r="E5">
            <v>4414.473466630322</v>
          </cell>
          <cell r="F5">
            <v>5273.8600293902964</v>
          </cell>
          <cell r="G5">
            <v>6298.5713834566732</v>
          </cell>
          <cell r="H5">
            <v>7524.6987458606918</v>
          </cell>
          <cell r="I5">
            <v>8986.8538385835527</v>
          </cell>
          <cell r="J5">
            <v>10736.24126366947</v>
          </cell>
          <cell r="K5">
            <v>12822.586532638419</v>
          </cell>
          <cell r="L5">
            <v>15318.557993291472</v>
          </cell>
          <cell r="M5">
            <v>18295.564066047718</v>
          </cell>
          <cell r="N5">
            <v>21856.763106673461</v>
          </cell>
          <cell r="O5">
            <v>26104.660456018995</v>
          </cell>
          <cell r="P5">
            <v>31185.736877401396</v>
          </cell>
          <cell r="Q5">
            <v>37247.08206343183</v>
          </cell>
          <cell r="R5">
            <v>44496.746277753729</v>
          </cell>
          <cell r="S5">
            <v>53145.722269117592</v>
          </cell>
          <cell r="T5">
            <v>63489.581216945277</v>
          </cell>
          <cell r="U5">
            <v>75830.883739301353</v>
          </cell>
          <cell r="V5">
            <v>90580.693767918972</v>
          </cell>
        </row>
        <row r="6">
          <cell r="B6">
            <v>152088.82500000001</v>
          </cell>
          <cell r="C6">
            <v>181683.26849577329</v>
          </cell>
          <cell r="D6">
            <v>217029.25851611522</v>
          </cell>
          <cell r="E6">
            <v>259251.71569716922</v>
          </cell>
          <cell r="F6">
            <v>309688.54449533415</v>
          </cell>
          <cell r="G6">
            <v>369937.4893249374</v>
          </cell>
          <cell r="H6">
            <v>441907.9817140252</v>
          </cell>
          <cell r="I6">
            <v>527879.80923434533</v>
          </cell>
          <cell r="J6">
            <v>630577.6176960587</v>
          </cell>
          <cell r="K6">
            <v>753254.5402367299</v>
          </cell>
          <cell r="L6">
            <v>899798.4852637233</v>
          </cell>
          <cell r="M6">
            <v>1074851.4971634608</v>
          </cell>
          <cell r="N6">
            <v>1283961.3913366047</v>
          </cell>
          <cell r="O6">
            <v>1533752.1130536792</v>
          </cell>
          <cell r="P6">
            <v>1832140.0669480301</v>
          </cell>
          <cell r="Q6">
            <v>2188577.2631342555</v>
          </cell>
          <cell r="R6">
            <v>2614359.9432178172</v>
          </cell>
          <cell r="S6">
            <v>3122975.6120979479</v>
          </cell>
          <cell r="T6">
            <v>3730543.3392255255</v>
          </cell>
          <cell r="U6">
            <v>4456309.0611098418</v>
          </cell>
          <cell r="V6">
            <v>5323272.0109874606</v>
          </cell>
        </row>
        <row r="7">
          <cell r="B7">
            <v>2566.9</v>
          </cell>
          <cell r="C7">
            <v>3072.2609264811867</v>
          </cell>
          <cell r="D7">
            <v>3669.966643398714</v>
          </cell>
          <cell r="E7">
            <v>4383.9554972444485</v>
          </cell>
          <cell r="F7">
            <v>5236.8279286762181</v>
          </cell>
          <cell r="G7">
            <v>6255.6750033453945</v>
          </cell>
          <cell r="H7">
            <v>7472.6792858503477</v>
          </cell>
          <cell r="I7">
            <v>8926.5207948952047</v>
          </cell>
          <cell r="J7">
            <v>10663.122161229448</v>
          </cell>
          <cell r="K7">
            <v>12737.677994873804</v>
          </cell>
          <cell r="L7">
            <v>15215.717194358722</v>
          </cell>
          <cell r="M7">
            <v>18175.999933798346</v>
          </cell>
          <cell r="N7">
            <v>21712.032104786169</v>
          </cell>
          <cell r="O7">
            <v>25936.200860533379</v>
          </cell>
          <cell r="P7">
            <v>30981.933619144751</v>
          </cell>
          <cell r="Q7">
            <v>37009.60169117499</v>
          </cell>
          <cell r="R7">
            <v>44209.598169047029</v>
          </cell>
          <cell r="S7">
            <v>52810.76555646379</v>
          </cell>
          <cell r="T7">
            <v>63084.783618138645</v>
          </cell>
          <cell r="U7">
            <v>75358.200113034312</v>
          </cell>
          <cell r="V7">
            <v>90019.074723876736</v>
          </cell>
        </row>
        <row r="8">
          <cell r="B8">
            <v>902558.71</v>
          </cell>
          <cell r="C8">
            <v>1078155.1743541062</v>
          </cell>
          <cell r="D8">
            <v>1287907.5095872951</v>
          </cell>
          <cell r="E8">
            <v>1538466.6258731657</v>
          </cell>
          <cell r="F8">
            <v>1837771.3558890764</v>
          </cell>
          <cell r="G8">
            <v>2195305.1056602579</v>
          </cell>
          <cell r="H8">
            <v>2622396.0745862108</v>
          </cell>
          <cell r="I8">
            <v>3132576.570687647</v>
          </cell>
          <cell r="J8">
            <v>3742011.295392991</v>
          </cell>
          <cell r="K8">
            <v>4470010.0892747594</v>
          </cell>
          <cell r="L8">
            <v>5339639.0692905886</v>
          </cell>
          <cell r="M8">
            <v>6378452.2892188029</v>
          </cell>
          <cell r="N8">
            <v>7619363.7966126958</v>
          </cell>
          <cell r="O8">
            <v>9101691.6726749893</v>
          </cell>
          <cell r="P8">
            <v>10872402.406317662</v>
          </cell>
          <cell r="Q8">
            <v>12987600.682606257</v>
          </cell>
          <cell r="R8">
            <v>15514305.031459715</v>
          </cell>
          <cell r="S8">
            <v>18532573.675205082</v>
          </cell>
          <cell r="T8">
            <v>22138038.274980243</v>
          </cell>
          <cell r="U8">
            <v>26444937.400253631</v>
          </cell>
          <cell r="V8">
            <v>31589732.424723867</v>
          </cell>
        </row>
        <row r="9">
          <cell r="B9">
            <v>21103.584999999999</v>
          </cell>
          <cell r="C9">
            <v>25215.072161639378</v>
          </cell>
          <cell r="D9">
            <v>30120.4434090709</v>
          </cell>
          <cell r="E9">
            <v>35980.115825494766</v>
          </cell>
          <cell r="F9">
            <v>42980.396938778016</v>
          </cell>
          <cell r="G9">
            <v>51341.091420596145</v>
          </cell>
          <cell r="H9">
            <v>61329.971620530574</v>
          </cell>
          <cell r="I9">
            <v>73260.153732724837</v>
          </cell>
          <cell r="J9">
            <v>87513.550402778041</v>
          </cell>
          <cell r="K9">
            <v>104537.16917735925</v>
          </cell>
          <cell r="L9">
            <v>124875.72778073286</v>
          </cell>
          <cell r="M9">
            <v>149167.36494536742</v>
          </cell>
          <cell r="N9">
            <v>178189.02112580635</v>
          </cell>
          <cell r="O9">
            <v>212851.67180808345</v>
          </cell>
          <cell r="P9">
            <v>254263.50218490191</v>
          </cell>
          <cell r="Q9">
            <v>303724.95130602643</v>
          </cell>
          <cell r="R9">
            <v>362816.70283346676</v>
          </cell>
          <cell r="S9">
            <v>433395.13049651962</v>
          </cell>
          <cell r="T9">
            <v>517714.91604945355</v>
          </cell>
          <cell r="U9">
            <v>618425.98265996843</v>
          </cell>
          <cell r="V9">
            <v>738736.62348104652</v>
          </cell>
        </row>
        <row r="10">
          <cell r="B10">
            <v>1865402.9000000001</v>
          </cell>
          <cell r="C10">
            <v>2228318.0608532238</v>
          </cell>
          <cell r="D10">
            <v>2661831.4371851166</v>
          </cell>
          <cell r="E10">
            <v>3179683.6994684073</v>
          </cell>
          <cell r="F10">
            <v>3798283.587981326</v>
          </cell>
          <cell r="G10">
            <v>4537228.6350535797</v>
          </cell>
          <cell r="H10">
            <v>5419935.6110043731</v>
          </cell>
          <cell r="I10">
            <v>6474368.4579426805</v>
          </cell>
          <cell r="J10">
            <v>7733941.29060918</v>
          </cell>
          <cell r="K10">
            <v>9238557.4134410247</v>
          </cell>
          <cell r="L10">
            <v>11035896.485500623</v>
          </cell>
          <cell r="M10">
            <v>13182898.724133423</v>
          </cell>
          <cell r="N10">
            <v>15747599.777861167</v>
          </cell>
          <cell r="O10">
            <v>18811250.734303493</v>
          </cell>
          <cell r="P10">
            <v>22470933.905514013</v>
          </cell>
          <cell r="Q10">
            <v>26842590.830380496</v>
          </cell>
          <cell r="R10">
            <v>32064751.522118088</v>
          </cell>
          <cell r="S10">
            <v>38302859.120333537</v>
          </cell>
          <cell r="T10">
            <v>45754586.834382787</v>
          </cell>
          <cell r="U10">
            <v>54656014.177450024</v>
          </cell>
          <cell r="V10">
            <v>65289198.968767904</v>
          </cell>
        </row>
        <row r="11">
          <cell r="B11">
            <v>334485.40500000003</v>
          </cell>
          <cell r="C11">
            <v>399564.48503799306</v>
          </cell>
          <cell r="D11">
            <v>477298.53323721897</v>
          </cell>
          <cell r="E11">
            <v>570155.50958986161</v>
          </cell>
          <cell r="F11">
            <v>681078.36691809923</v>
          </cell>
          <cell r="G11">
            <v>813579.11560688959</v>
          </cell>
          <cell r="H11">
            <v>971859.60690148827</v>
          </cell>
          <cell r="I11">
            <v>1160930.6505048142</v>
          </cell>
          <cell r="J11">
            <v>1386787.7555822399</v>
          </cell>
          <cell r="K11">
            <v>1656581.4014490806</v>
          </cell>
          <cell r="L11">
            <v>1978866.443737617</v>
          </cell>
          <cell r="M11">
            <v>2363846.665981811</v>
          </cell>
          <cell r="N11">
            <v>2823728.8292991146</v>
          </cell>
          <cell r="O11">
            <v>3373073.7667344958</v>
          </cell>
          <cell r="P11">
            <v>4029299.1174092963</v>
          </cell>
          <cell r="Q11">
            <v>4813183.1890333379</v>
          </cell>
          <cell r="R11">
            <v>5749579.0005544862</v>
          </cell>
          <cell r="S11">
            <v>6868137.1289932206</v>
          </cell>
          <cell r="T11">
            <v>8204320.1255806498</v>
          </cell>
          <cell r="U11">
            <v>9800439.1769582443</v>
          </cell>
          <cell r="V11">
            <v>11707086.643767916</v>
          </cell>
        </row>
        <row r="12">
          <cell r="B12">
            <v>228655.785</v>
          </cell>
          <cell r="C12">
            <v>273146.02151584864</v>
          </cell>
          <cell r="D12">
            <v>326285.724469351</v>
          </cell>
          <cell r="E12">
            <v>389763.59438670217</v>
          </cell>
          <cell r="F12">
            <v>465591.54587150284</v>
          </cell>
          <cell r="G12">
            <v>556170.15785575588</v>
          </cell>
          <cell r="H12">
            <v>664372.24100080354</v>
          </cell>
          <cell r="I12">
            <v>793622.75334943738</v>
          </cell>
          <cell r="J12">
            <v>948020.85026391037</v>
          </cell>
          <cell r="K12">
            <v>1132453.9620651132</v>
          </cell>
          <cell r="L12">
            <v>1352771.1021385808</v>
          </cell>
          <cell r="M12">
            <v>1615946.6420244991</v>
          </cell>
          <cell r="N12">
            <v>1930326.4528625445</v>
          </cell>
          <cell r="O12">
            <v>2305862.9569186987</v>
          </cell>
          <cell r="P12">
            <v>2754464.7764982954</v>
          </cell>
          <cell r="Q12">
            <v>3290333.9851641268</v>
          </cell>
          <cell r="R12">
            <v>3930462.8810686129</v>
          </cell>
          <cell r="S12">
            <v>4695117.7425900362</v>
          </cell>
          <cell r="T12">
            <v>5608544.755967536</v>
          </cell>
          <cell r="U12">
            <v>6699663.7397718038</v>
          </cell>
          <cell r="V12">
            <v>8003063.6234810445</v>
          </cell>
        </row>
        <row r="13">
          <cell r="B13">
            <v>12321.12</v>
          </cell>
          <cell r="C13">
            <v>14724.139465035898</v>
          </cell>
          <cell r="D13">
            <v>17588.6883328041</v>
          </cell>
          <cell r="E13">
            <v>21010.528871322396</v>
          </cell>
          <cell r="F13">
            <v>25098.05860289968</v>
          </cell>
          <cell r="G13">
            <v>29980.857277506613</v>
          </cell>
          <cell r="H13">
            <v>35813.535055311942</v>
          </cell>
          <cell r="I13">
            <v>42781.017525998657</v>
          </cell>
          <cell r="J13">
            <v>51103.924592865704</v>
          </cell>
          <cell r="K13">
            <v>61046.135045782394</v>
          </cell>
          <cell r="L13">
            <v>72922.460936264659</v>
          </cell>
          <cell r="M13">
            <v>87109.442990874159</v>
          </cell>
          <cell r="N13">
            <v>104056.30009806751</v>
          </cell>
          <cell r="O13">
            <v>124300.33546113827</v>
          </cell>
          <cell r="P13">
            <v>148482.55887839611</v>
          </cell>
          <cell r="Q13">
            <v>177369.67289369353</v>
          </cell>
          <cell r="R13">
            <v>211876.36202250089</v>
          </cell>
          <cell r="S13">
            <v>253096.66923435699</v>
          </cell>
          <cell r="T13">
            <v>302335.7972962677</v>
          </cell>
          <cell r="U13">
            <v>361154.88622465066</v>
          </cell>
          <cell r="V13">
            <v>431416.77472387662</v>
          </cell>
        </row>
        <row r="14">
          <cell r="B14">
            <v>121011</v>
          </cell>
          <cell r="C14">
            <v>144559.33217462624</v>
          </cell>
          <cell r="D14">
            <v>172682.95538915633</v>
          </cell>
          <cell r="E14">
            <v>206277.95278539832</v>
          </cell>
          <cell r="F14">
            <v>246408.8715765207</v>
          </cell>
          <cell r="G14">
            <v>294346.91798151023</v>
          </cell>
          <cell r="H14">
            <v>351611.45816282707</v>
          </cell>
          <cell r="I14">
            <v>420016.32810799137</v>
          </cell>
          <cell r="J14">
            <v>501729.57235466124</v>
          </cell>
          <cell r="K14">
            <v>599339.43741475616</v>
          </cell>
          <cell r="L14">
            <v>715939.59307851549</v>
          </cell>
          <cell r="M14">
            <v>855223.32802484534</v>
          </cell>
          <cell r="N14">
            <v>1021605.1239519961</v>
          </cell>
          <cell r="O14">
            <v>1220355.1052566392</v>
          </cell>
          <cell r="P14">
            <v>1457772.4733118818</v>
          </cell>
          <cell r="Q14">
            <v>1741377.4122164571</v>
          </cell>
          <cell r="R14">
            <v>2080158.5057523956</v>
          </cell>
          <cell r="S14">
            <v>2484846.652071578</v>
          </cell>
          <cell r="T14">
            <v>2968268.0230893819</v>
          </cell>
          <cell r="U14">
            <v>3545735.0329910647</v>
          </cell>
          <cell r="V14">
            <v>4235548.1359874615</v>
          </cell>
        </row>
        <row r="15">
          <cell r="B15">
            <v>280763.85499999998</v>
          </cell>
          <cell r="C15">
            <v>335391.68126886297</v>
          </cell>
          <cell r="D15">
            <v>400641.23186633748</v>
          </cell>
          <cell r="E15">
            <v>478584.90755350451</v>
          </cell>
          <cell r="F15">
            <v>571692.49798262841</v>
          </cell>
          <cell r="G15">
            <v>682913.52205056336</v>
          </cell>
          <cell r="H15">
            <v>815772.77128921147</v>
          </cell>
          <cell r="I15">
            <v>974478.86971191678</v>
          </cell>
          <cell r="J15">
            <v>1164061.4813407622</v>
          </cell>
          <cell r="K15">
            <v>1390526.0903697833</v>
          </cell>
          <cell r="L15">
            <v>1661049.7229664424</v>
          </cell>
          <cell r="M15">
            <v>1984201.8876444595</v>
          </cell>
          <cell r="N15">
            <v>2370223.7667494626</v>
          </cell>
          <cell r="O15">
            <v>2831343.5956074214</v>
          </cell>
          <cell r="P15">
            <v>3382174.9226390803</v>
          </cell>
          <cell r="Q15">
            <v>4040166.7922710679</v>
          </cell>
          <cell r="R15">
            <v>4826171.8558318838</v>
          </cell>
          <cell r="S15">
            <v>5765088.9752096245</v>
          </cell>
          <cell r="T15">
            <v>6886673.6258981293</v>
          </cell>
          <cell r="U15">
            <v>8226455.163562309</v>
          </cell>
          <cell r="V15">
            <v>9826890.0239267554</v>
          </cell>
        </row>
        <row r="16">
          <cell r="B16">
            <v>7517.35</v>
          </cell>
          <cell r="C16">
            <v>8985.8083050709829</v>
          </cell>
          <cell r="D16">
            <v>10733.979530878893</v>
          </cell>
          <cell r="E16">
            <v>12822.254014163707</v>
          </cell>
          <cell r="F16">
            <v>15316.775827248277</v>
          </cell>
          <cell r="G16">
            <v>18296.650969555034</v>
          </cell>
          <cell r="H16">
            <v>21856.196311704916</v>
          </cell>
          <cell r="I16">
            <v>26108.314248650717</v>
          </cell>
          <cell r="J16">
            <v>31187.589560744091</v>
          </cell>
          <cell r="K16">
            <v>37255.128001913879</v>
          </cell>
          <cell r="L16">
            <v>44502.974356604216</v>
          </cell>
          <cell r="M16">
            <v>53161.018026675163</v>
          </cell>
          <cell r="N16">
            <v>63503.295935962786</v>
          </cell>
          <cell r="O16">
            <v>75857.848120238865</v>
          </cell>
          <cell r="P16">
            <v>90615.709596584347</v>
          </cell>
          <cell r="Q16">
            <v>108244.97617365619</v>
          </cell>
          <cell r="R16">
            <v>129303.63245557436</v>
          </cell>
          <cell r="S16">
            <v>154459.62644562012</v>
          </cell>
          <cell r="T16">
            <v>184509.17025929433</v>
          </cell>
          <cell r="U16">
            <v>220405.39043283957</v>
          </cell>
          <cell r="V16">
            <v>263284.82472387672</v>
          </cell>
        </row>
        <row r="17">
          <cell r="B17">
            <v>311108.28000000003</v>
          </cell>
          <cell r="C17">
            <v>371639.43841036089</v>
          </cell>
          <cell r="D17">
            <v>443940.78356193751</v>
          </cell>
          <cell r="E17">
            <v>530308.14412961307</v>
          </cell>
          <cell r="F17">
            <v>633478.67809327529</v>
          </cell>
          <cell r="G17">
            <v>756719.30200406967</v>
          </cell>
          <cell r="H17">
            <v>903937.7079092036</v>
          </cell>
          <cell r="I17">
            <v>1079795.0687625429</v>
          </cell>
          <cell r="J17">
            <v>1289867.2572847153</v>
          </cell>
          <cell r="K17">
            <v>1540805.7127379249</v>
          </cell>
          <cell r="L17">
            <v>1840566.6408742028</v>
          </cell>
          <cell r="M17">
            <v>2198641.5544825252</v>
          </cell>
          <cell r="N17">
            <v>2626383.169339586</v>
          </cell>
          <cell r="O17">
            <v>3137335.7262775707</v>
          </cell>
          <cell r="P17">
            <v>3747698.4452780951</v>
          </cell>
          <cell r="Q17">
            <v>4476798.7223778972</v>
          </cell>
          <cell r="R17">
            <v>5347751.2965742173</v>
          </cell>
          <cell r="S17">
            <v>6388135.9922883194</v>
          </cell>
          <cell r="T17">
            <v>7630935.373468563</v>
          </cell>
          <cell r="U17">
            <v>9115505.2763205618</v>
          </cell>
          <cell r="V17">
            <v>10888900.948481044</v>
          </cell>
        </row>
        <row r="18">
          <cell r="B18">
            <v>544732.85000000009</v>
          </cell>
          <cell r="C18">
            <v>650715.03240943456</v>
          </cell>
          <cell r="D18">
            <v>777309.77686957153</v>
          </cell>
          <cell r="E18">
            <v>928533.1728991695</v>
          </cell>
          <cell r="F18">
            <v>1109177.487484491</v>
          </cell>
          <cell r="G18">
            <v>1324963.8245125413</v>
          </cell>
          <cell r="H18">
            <v>1582732.9022180599</v>
          </cell>
          <cell r="I18">
            <v>1890647.7821130159</v>
          </cell>
          <cell r="J18">
            <v>2258469.4876942192</v>
          </cell>
          <cell r="K18">
            <v>2697846.583785112</v>
          </cell>
          <cell r="L18">
            <v>3222707.1025504656</v>
          </cell>
          <cell r="M18">
            <v>3849673.3418003977</v>
          </cell>
          <cell r="N18">
            <v>4598619.2824550495</v>
          </cell>
          <cell r="O18">
            <v>5493264.6153531726</v>
          </cell>
          <cell r="P18">
            <v>6561967.6697548516</v>
          </cell>
          <cell r="Q18">
            <v>7838575.9267763449</v>
          </cell>
          <cell r="R18">
            <v>9363554.153012298</v>
          </cell>
          <cell r="S18">
            <v>11185201.898681944</v>
          </cell>
          <cell r="T18">
            <v>13361258.798225585</v>
          </cell>
          <cell r="U18">
            <v>15960647.071021974</v>
          </cell>
          <cell r="V18">
            <v>19065747.218767911</v>
          </cell>
        </row>
        <row r="19">
          <cell r="B19">
            <v>2108.5250000000001</v>
          </cell>
          <cell r="C19">
            <v>2524.7102432784277</v>
          </cell>
          <cell r="D19">
            <v>3015.891376039438</v>
          </cell>
          <cell r="E19">
            <v>3602.6315604926644</v>
          </cell>
          <cell r="F19">
            <v>4303.4994195491754</v>
          </cell>
          <cell r="G19">
            <v>5140.7698212889463</v>
          </cell>
          <cell r="H19">
            <v>6140.8721538267755</v>
          </cell>
          <cell r="I19">
            <v>7335.6139936215468</v>
          </cell>
          <cell r="J19">
            <v>8762.7085131262411</v>
          </cell>
          <cell r="K19">
            <v>10467.543734962685</v>
          </cell>
          <cell r="L19">
            <v>12503.934123780438</v>
          </cell>
          <cell r="M19">
            <v>14936.646406680124</v>
          </cell>
          <cell r="N19">
            <v>17842.47063893648</v>
          </cell>
          <cell r="O19">
            <v>21313.826114264353</v>
          </cell>
          <cell r="P19">
            <v>25460.28769530775</v>
          </cell>
          <cell r="Q19">
            <v>30413.733683537841</v>
          </cell>
          <cell r="R19">
            <v>36330.520920294497</v>
          </cell>
          <cell r="S19">
            <v>43398.833992653017</v>
          </cell>
          <cell r="T19">
            <v>51841.784855068669</v>
          </cell>
          <cell r="U19">
            <v>61927.904713052332</v>
          </cell>
          <cell r="V19">
            <v>73975.949723876751</v>
          </cell>
        </row>
        <row r="20">
          <cell r="B20">
            <v>25944.025000000001</v>
          </cell>
          <cell r="C20">
            <v>30997.320478374033</v>
          </cell>
          <cell r="D20">
            <v>37027.74493884253</v>
          </cell>
          <cell r="E20">
            <v>44231.368303078496</v>
          </cell>
          <cell r="F20">
            <v>52836.538783572112</v>
          </cell>
          <cell r="G20">
            <v>63115.583223002868</v>
          </cell>
          <cell r="H20">
            <v>75394.658981138418</v>
          </cell>
          <cell r="I20">
            <v>90062.257523834589</v>
          </cell>
          <cell r="J20">
            <v>107583.78173805597</v>
          </cell>
          <cell r="K20">
            <v>128513.59190919032</v>
          </cell>
          <cell r="L20">
            <v>153515.78424057894</v>
          </cell>
          <cell r="M20">
            <v>183381.40650052574</v>
          </cell>
          <cell r="N20">
            <v>219058.07593477107</v>
          </cell>
          <cell r="O20">
            <v>261674.58288044325</v>
          </cell>
          <cell r="P20">
            <v>312583.10870808794</v>
          </cell>
          <cell r="Q20">
            <v>373394.38743251277</v>
          </cell>
          <cell r="R20">
            <v>446037.88436112076</v>
          </cell>
          <cell r="S20">
            <v>532812.04573722393</v>
          </cell>
          <cell r="T20">
            <v>636470.07962866977</v>
          </cell>
          <cell r="U20">
            <v>760291.76703480445</v>
          </cell>
          <cell r="V20">
            <v>908204.01098746201</v>
          </cell>
        </row>
        <row r="21">
          <cell r="B21">
            <v>2383.5499999999997</v>
          </cell>
          <cell r="C21">
            <v>2853.2406532000832</v>
          </cell>
          <cell r="D21">
            <v>3408.3365364550036</v>
          </cell>
          <cell r="E21">
            <v>4071.4259225437345</v>
          </cell>
          <cell r="F21">
            <v>4863.4965250254008</v>
          </cell>
          <cell r="G21">
            <v>5809.7129305228154</v>
          </cell>
          <cell r="H21">
            <v>6939.9564330409185</v>
          </cell>
          <cell r="I21">
            <v>8290.1580743857412</v>
          </cell>
          <cell r="J21">
            <v>9902.9567019881652</v>
          </cell>
          <cell r="K21">
            <v>11829.624290909356</v>
          </cell>
          <cell r="L21">
            <v>14131.00396612741</v>
          </cell>
          <cell r="M21">
            <v>16880.258522951059</v>
          </cell>
          <cell r="N21">
            <v>20164.207518446292</v>
          </cell>
          <cell r="O21">
            <v>24087.250962025766</v>
          </cell>
          <cell r="P21">
            <v>28773.275249609949</v>
          </cell>
          <cell r="Q21">
            <v>34371.254488120132</v>
          </cell>
          <cell r="R21">
            <v>41057.96726954601</v>
          </cell>
          <cell r="S21">
            <v>49045.992930939479</v>
          </cell>
          <cell r="T21">
            <v>58587.584112910656</v>
          </cell>
          <cell r="U21">
            <v>69986.081953041517</v>
          </cell>
          <cell r="V21">
            <v>83601.824723876736</v>
          </cell>
        </row>
        <row r="22">
          <cell r="B22">
            <v>2383.5499999999997</v>
          </cell>
          <cell r="C22">
            <v>2853.2003461634258</v>
          </cell>
          <cell r="D22">
            <v>3408.2404937021238</v>
          </cell>
          <cell r="E22">
            <v>4071.2542854115027</v>
          </cell>
          <cell r="F22">
            <v>4863.4278195930365</v>
          </cell>
          <cell r="G22">
            <v>5809.3068840413043</v>
          </cell>
          <cell r="H22">
            <v>6939.6638686561937</v>
          </cell>
          <cell r="I22">
            <v>8289.3511623986014</v>
          </cell>
          <cell r="J22">
            <v>9902.264574722416</v>
          </cell>
          <cell r="K22">
            <v>11828.151640563234</v>
          </cell>
          <cell r="L22">
            <v>14129.628542837734</v>
          </cell>
          <cell r="M22">
            <v>16877.703555019925</v>
          </cell>
          <cell r="N22">
            <v>20161.697309630603</v>
          </cell>
          <cell r="O22">
            <v>24082.964703316156</v>
          </cell>
          <cell r="P22">
            <v>28768.920174393745</v>
          </cell>
          <cell r="Q22">
            <v>34364.233872875222</v>
          </cell>
          <cell r="R22">
            <v>41050.66111949653</v>
          </cell>
          <cell r="S22">
            <v>49034.697876067738</v>
          </cell>
          <cell r="T22">
            <v>58575.617110474719</v>
          </cell>
          <cell r="U22">
            <v>69968.161245259776</v>
          </cell>
          <cell r="V22">
            <v>83579.348926758641</v>
          </cell>
        </row>
        <row r="23">
          <cell r="B23">
            <v>77282.024999999994</v>
          </cell>
          <cell r="C23">
            <v>92323.02228853089</v>
          </cell>
          <cell r="D23">
            <v>110284.23522296066</v>
          </cell>
          <cell r="E23">
            <v>131739.75718778512</v>
          </cell>
          <cell r="F23">
            <v>157369.37491638411</v>
          </cell>
          <cell r="G23">
            <v>187985.21967854648</v>
          </cell>
          <cell r="H23">
            <v>224557.24180569247</v>
          </cell>
          <cell r="I23">
            <v>268244.32940250152</v>
          </cell>
          <cell r="J23">
            <v>320430.5468020523</v>
          </cell>
          <cell r="K23">
            <v>382769.56236038607</v>
          </cell>
          <cell r="L23">
            <v>457236.35769861937</v>
          </cell>
          <cell r="M23">
            <v>546190.62485406874</v>
          </cell>
          <cell r="N23">
            <v>652450.55103828525</v>
          </cell>
          <cell r="O23">
            <v>779383.2845023846</v>
          </cell>
          <cell r="P23">
            <v>931010.21920457564</v>
          </cell>
          <cell r="Q23">
            <v>1112136.0869360303</v>
          </cell>
          <cell r="R23">
            <v>1328499.1897157093</v>
          </cell>
          <cell r="S23">
            <v>1586955.6104576192</v>
          </cell>
          <cell r="T23">
            <v>1895693.5819985443</v>
          </cell>
          <cell r="U23">
            <v>2264496.3503100951</v>
          </cell>
          <cell r="V23">
            <v>2705048.4497238761</v>
          </cell>
        </row>
        <row r="24">
          <cell r="B24">
            <v>155627.48000000001</v>
          </cell>
          <cell r="C24">
            <v>185910.24666798505</v>
          </cell>
          <cell r="D24">
            <v>222078.45287367114</v>
          </cell>
          <cell r="E24">
            <v>265283.06478340807</v>
          </cell>
          <cell r="F24">
            <v>316893.64779738238</v>
          </cell>
          <cell r="G24">
            <v>378543.46425052255</v>
          </cell>
          <cell r="H24">
            <v>452188.72872680821</v>
          </cell>
          <cell r="I24">
            <v>540159.48177051812</v>
          </cell>
          <cell r="J24">
            <v>645246.94784810732</v>
          </cell>
          <cell r="K24">
            <v>770776.1717760741</v>
          </cell>
          <cell r="L24">
            <v>920729.82333404815</v>
          </cell>
          <cell r="M24">
            <v>1099852.8380840237</v>
          </cell>
          <cell r="N24">
            <v>1313827.9201233725</v>
          </cell>
          <cell r="O24">
            <v>1569426.2123431172</v>
          </cell>
          <cell r="P24">
            <v>1874756.1479125845</v>
          </cell>
          <cell r="Q24">
            <v>2239480.2941873763</v>
          </cell>
          <cell r="R24">
            <v>2675168.2937973593</v>
          </cell>
          <cell r="S24">
            <v>3195608.8058437039</v>
          </cell>
          <cell r="T24">
            <v>3817310.1930352282</v>
          </cell>
          <cell r="U24">
            <v>4559949.0766466763</v>
          </cell>
          <cell r="V24">
            <v>5447072.9484810457</v>
          </cell>
        </row>
        <row r="25">
          <cell r="B25">
            <v>26164.045000000002</v>
          </cell>
          <cell r="C25">
            <v>31260.144806311357</v>
          </cell>
          <cell r="D25">
            <v>37341.701067174981</v>
          </cell>
          <cell r="E25">
            <v>44606.403792719349</v>
          </cell>
          <cell r="F25">
            <v>53284.53646795309</v>
          </cell>
          <cell r="G25">
            <v>63650.737710389963</v>
          </cell>
          <cell r="H25">
            <v>76033.926404509737</v>
          </cell>
          <cell r="I25">
            <v>90825.892788445955</v>
          </cell>
          <cell r="J25">
            <v>108495.98028914552</v>
          </cell>
          <cell r="K25">
            <v>129603.25635394765</v>
          </cell>
          <cell r="L25">
            <v>154817.44011445649</v>
          </cell>
          <cell r="M25">
            <v>184936.29619354248</v>
          </cell>
          <cell r="N25">
            <v>220915.46543837892</v>
          </cell>
          <cell r="O25">
            <v>263893.32275865239</v>
          </cell>
          <cell r="P25">
            <v>315233.49875152973</v>
          </cell>
          <cell r="Q25">
            <v>376560.40407617856</v>
          </cell>
          <cell r="R25">
            <v>449819.841440522</v>
          </cell>
          <cell r="S25">
            <v>537329.77288785321</v>
          </cell>
          <cell r="T25">
            <v>641866.71903494326</v>
          </cell>
          <cell r="U25">
            <v>766738.30882679578</v>
          </cell>
          <cell r="V25">
            <v>915904.71098746208</v>
          </cell>
        </row>
        <row r="26">
          <cell r="B26">
            <v>2098770.7800000003</v>
          </cell>
          <cell r="C26">
            <v>2507087.241294682</v>
          </cell>
          <cell r="D26">
            <v>2994834.65330945</v>
          </cell>
          <cell r="E26">
            <v>3577472.0771355592</v>
          </cell>
          <cell r="F26">
            <v>4273460.0995877367</v>
          </cell>
          <cell r="G26">
            <v>5104850.8611693298</v>
          </cell>
          <cell r="H26">
            <v>6097986.5108854836</v>
          </cell>
          <cell r="I26">
            <v>7284334.2318354882</v>
          </cell>
          <cell r="J26">
            <v>8701482.7845749687</v>
          </cell>
          <cell r="K26">
            <v>10394334.064679604</v>
          </cell>
          <cell r="L26">
            <v>12416525.11291733</v>
          </cell>
          <cell r="M26">
            <v>14832128.40186869</v>
          </cell>
          <cell r="N26">
            <v>17717680.962811306</v>
          </cell>
          <cell r="O26">
            <v>21164610.600518346</v>
          </cell>
          <cell r="P26">
            <v>25282131.340836607</v>
          </cell>
          <cell r="Q26">
            <v>30200705.504776772</v>
          </cell>
          <cell r="R26">
            <v>36076175.345984221</v>
          </cell>
          <cell r="S26">
            <v>43094703.238650776</v>
          </cell>
          <cell r="T26">
            <v>51478667.28698869</v>
          </cell>
          <cell r="U26">
            <v>61493710.699678577</v>
          </cell>
          <cell r="V26">
            <v>73457154.874723867</v>
          </cell>
        </row>
        <row r="27">
          <cell r="B27">
            <v>45800.829999999994</v>
          </cell>
          <cell r="C27">
            <v>54717.216074717544</v>
          </cell>
          <cell r="D27">
            <v>65362.285520846337</v>
          </cell>
          <cell r="E27">
            <v>78078.32124316573</v>
          </cell>
          <cell r="F27">
            <v>93268.329798955572</v>
          </cell>
          <cell r="G27">
            <v>111413.2757096882</v>
          </cell>
          <cell r="H27">
            <v>133088.54394039951</v>
          </cell>
          <cell r="I27">
            <v>158980.34015500947</v>
          </cell>
          <cell r="J27">
            <v>189909.70097388691</v>
          </cell>
          <cell r="K27">
            <v>226855.80804853991</v>
          </cell>
          <cell r="L27">
            <v>270990.22685803025</v>
          </cell>
          <cell r="M27">
            <v>323710.20129528717</v>
          </cell>
          <cell r="N27">
            <v>386687.47863537946</v>
          </cell>
          <cell r="O27">
            <v>461915.85688881739</v>
          </cell>
          <cell r="P27">
            <v>551780.81012870674</v>
          </cell>
          <cell r="Q27">
            <v>659127.38952335389</v>
          </cell>
          <cell r="R27">
            <v>787359.5107770802</v>
          </cell>
          <cell r="S27">
            <v>940536.92108150653</v>
          </cell>
          <cell r="T27">
            <v>1123516.7860448607</v>
          </cell>
          <cell r="U27">
            <v>1342092.1637620232</v>
          </cell>
          <cell r="V27">
            <v>1603192.1859874616</v>
          </cell>
        </row>
        <row r="28">
          <cell r="B28">
            <v>223393.64</v>
          </cell>
          <cell r="C28">
            <v>266860.13967268099</v>
          </cell>
          <cell r="D28">
            <v>318776.94040006649</v>
          </cell>
          <cell r="E28">
            <v>380793.9955927917</v>
          </cell>
          <cell r="F28">
            <v>454876.93458672444</v>
          </cell>
          <cell r="G28">
            <v>543371.04636574793</v>
          </cell>
          <cell r="H28">
            <v>649083.09512517299</v>
          </cell>
          <cell r="I28">
            <v>775359.14327081584</v>
          </cell>
          <cell r="J28">
            <v>926204.10158368561</v>
          </cell>
          <cell r="K28">
            <v>1106392.8207613337</v>
          </cell>
          <cell r="L28">
            <v>1321639.8324883422</v>
          </cell>
          <cell r="M28">
            <v>1578758.8635331818</v>
          </cell>
          <cell r="N28">
            <v>1885903.88723459</v>
          </cell>
          <cell r="O28">
            <v>2252798.0948315305</v>
          </cell>
          <cell r="P28">
            <v>2691076.2812926467</v>
          </cell>
          <cell r="Q28">
            <v>3214613.4204364526</v>
          </cell>
          <cell r="R28">
            <v>3840011.0742529342</v>
          </cell>
          <cell r="S28">
            <v>4587068.7682374893</v>
          </cell>
          <cell r="T28">
            <v>5479475.1301674936</v>
          </cell>
          <cell r="U28">
            <v>6545483.9485800117</v>
          </cell>
          <cell r="V28">
            <v>7818888.5484810453</v>
          </cell>
        </row>
        <row r="29">
          <cell r="B29">
            <v>8415.7649999999994</v>
          </cell>
          <cell r="C29">
            <v>10058.982352700532</v>
          </cell>
          <cell r="D29">
            <v>12015.906715023822</v>
          </cell>
          <cell r="E29">
            <v>14353.5409616903</v>
          </cell>
          <cell r="F29">
            <v>17146.056594554007</v>
          </cell>
          <cell r="G29">
            <v>20481.609061164294</v>
          </cell>
          <cell r="H29">
            <v>24466.354252557056</v>
          </cell>
          <cell r="I29">
            <v>29225.981443129895</v>
          </cell>
          <cell r="J29">
            <v>34911.963834589325</v>
          </cell>
          <cell r="K29">
            <v>41703.657810189165</v>
          </cell>
          <cell r="L29">
            <v>49817.199621665262</v>
          </cell>
          <cell r="M29">
            <v>59508.527623524875</v>
          </cell>
          <cell r="N29">
            <v>71086.045480679022</v>
          </cell>
          <cell r="O29">
            <v>84914.972583115668</v>
          </cell>
          <cell r="P29">
            <v>101435.3685805611</v>
          </cell>
          <cell r="Q29">
            <v>121168.39482046819</v>
          </cell>
          <cell r="R29">
            <v>144741.97036882397</v>
          </cell>
          <cell r="S29">
            <v>172899.78273710018</v>
          </cell>
          <cell r="T29">
            <v>206537.80692887396</v>
          </cell>
          <cell r="U29">
            <v>246717.27093949387</v>
          </cell>
          <cell r="V29">
            <v>294714.91098746215</v>
          </cell>
        </row>
        <row r="30">
          <cell r="B30">
            <v>1540.14</v>
          </cell>
          <cell r="C30">
            <v>1845.722104659149</v>
          </cell>
          <cell r="D30">
            <v>2204.7777046346855</v>
          </cell>
          <cell r="E30">
            <v>2633.6819104135516</v>
          </cell>
          <cell r="F30">
            <v>3146.1289576483728</v>
          </cell>
          <cell r="G30">
            <v>3758.0313303175712</v>
          </cell>
          <cell r="H30">
            <v>4489.2472722034863</v>
          </cell>
          <cell r="I30">
            <v>5362.3794240250181</v>
          </cell>
          <cell r="J30">
            <v>6405.7591130412129</v>
          </cell>
          <cell r="K30">
            <v>7651.6439115223975</v>
          </cell>
          <cell r="L30">
            <v>9140.4535629909733</v>
          </cell>
          <cell r="M30">
            <v>10918.224716751523</v>
          </cell>
          <cell r="N30">
            <v>13042.623492933717</v>
          </cell>
          <cell r="O30">
            <v>15579.35138908027</v>
          </cell>
          <cell r="P30">
            <v>18610.679723006106</v>
          </cell>
          <cell r="Q30">
            <v>22230.37470591097</v>
          </cell>
          <cell r="R30">
            <v>26555.81163753599</v>
          </cell>
          <cell r="S30">
            <v>31720.809279938618</v>
          </cell>
          <cell r="T30">
            <v>37892.825482824381</v>
          </cell>
          <cell r="U30">
            <v>45262.839939764344</v>
          </cell>
          <cell r="V30">
            <v>54068.035987462274</v>
          </cell>
        </row>
        <row r="31">
          <cell r="B31">
            <v>1778.4950000000001</v>
          </cell>
          <cell r="C31">
            <v>2130.4484599245834</v>
          </cell>
          <cell r="D31">
            <v>2544.8968436615087</v>
          </cell>
          <cell r="E31">
            <v>3039.9703575244789</v>
          </cell>
          <cell r="F31">
            <v>3631.459782394435</v>
          </cell>
          <cell r="G31">
            <v>4337.7820249869246</v>
          </cell>
          <cell r="H31">
            <v>5181.7869808557434</v>
          </cell>
          <cell r="I31">
            <v>6189.6509606873196</v>
          </cell>
          <cell r="J31">
            <v>7393.9742100548801</v>
          </cell>
          <cell r="K31">
            <v>8832.113726676178</v>
          </cell>
          <cell r="L31">
            <v>10550.580759691682</v>
          </cell>
          <cell r="M31">
            <v>12602.688550852999</v>
          </cell>
          <cell r="N31">
            <v>15054.795455175554</v>
          </cell>
          <cell r="O31">
            <v>17982.986257140161</v>
          </cell>
          <cell r="P31">
            <v>21481.935603401344</v>
          </cell>
          <cell r="Q31">
            <v>25660.226069882287</v>
          </cell>
          <cell r="R31">
            <v>30652.931806887307</v>
          </cell>
          <cell r="S31">
            <v>36615.013693120214</v>
          </cell>
          <cell r="T31">
            <v>43739.184839620764</v>
          </cell>
          <cell r="U31">
            <v>52246.593547754972</v>
          </cell>
          <cell r="V31">
            <v>62410.460987462269</v>
          </cell>
        </row>
        <row r="32">
          <cell r="B32">
            <v>20901.900000000001</v>
          </cell>
          <cell r="C32">
            <v>24974.24794755489</v>
          </cell>
          <cell r="D32">
            <v>29832.881295016869</v>
          </cell>
          <cell r="E32">
            <v>35636.741330183548</v>
          </cell>
          <cell r="F32">
            <v>42569.899588325556</v>
          </cell>
          <cell r="G32">
            <v>50851.47623912181</v>
          </cell>
          <cell r="H32">
            <v>60744.672002408472</v>
          </cell>
          <cell r="I32">
            <v>72561.985933854405</v>
          </cell>
          <cell r="J32">
            <v>86678.975958091993</v>
          </cell>
          <cell r="K32">
            <v>103541.57574097239</v>
          </cell>
          <cell r="L32">
            <v>123685.6645942005</v>
          </cell>
          <cell r="M32">
            <v>147747.58605059615</v>
          </cell>
          <cell r="N32">
            <v>176491.98052995795</v>
          </cell>
          <cell r="O32">
            <v>210826.90445258483</v>
          </cell>
          <cell r="P32">
            <v>251843.41549740851</v>
          </cell>
          <cell r="Q32">
            <v>300837.30138141598</v>
          </cell>
          <cell r="R32">
            <v>359365.38196909882</v>
          </cell>
          <cell r="S32">
            <v>429276.73305402289</v>
          </cell>
          <cell r="T32">
            <v>512792.76713850151</v>
          </cell>
          <cell r="U32">
            <v>612552.09540453134</v>
          </cell>
          <cell r="V32">
            <v>731721.59892675851</v>
          </cell>
        </row>
        <row r="33">
          <cell r="B33">
            <v>36174.955000000002</v>
          </cell>
          <cell r="C33">
            <v>43218.651727459612</v>
          </cell>
          <cell r="D33">
            <v>51626.704906301558</v>
          </cell>
          <cell r="E33">
            <v>61670.518571378292</v>
          </cell>
          <cell r="F33">
            <v>73668.431107287688</v>
          </cell>
          <cell r="G33">
            <v>88000.266886502795</v>
          </cell>
          <cell r="H33">
            <v>105120.59416790452</v>
          </cell>
          <cell r="I33">
            <v>125571.29732826265</v>
          </cell>
          <cell r="J33">
            <v>150001.01436371956</v>
          </cell>
          <cell r="K33">
            <v>179182.98859040646</v>
          </cell>
          <cell r="L33">
            <v>214042.78237588628</v>
          </cell>
          <cell r="M33">
            <v>255683.77722580449</v>
          </cell>
          <cell r="N33">
            <v>305426.68785253604</v>
          </cell>
          <cell r="O33">
            <v>364845.98721716792</v>
          </cell>
          <cell r="P33">
            <v>435826.24572812975</v>
          </cell>
          <cell r="Q33">
            <v>520614.16136297386</v>
          </cell>
          <cell r="R33">
            <v>621898.88855327724</v>
          </cell>
          <cell r="S33">
            <v>742886.35824148031</v>
          </cell>
          <cell r="T33">
            <v>887413.81202039146</v>
          </cell>
          <cell r="U33">
            <v>1060055.960362402</v>
          </cell>
          <cell r="V33">
            <v>1266286.5609874618</v>
          </cell>
        </row>
        <row r="34">
          <cell r="B34">
            <v>2495686.8599999994</v>
          </cell>
          <cell r="C34">
            <v>2981222.1522843447</v>
          </cell>
          <cell r="D34">
            <v>3561211.0928148148</v>
          </cell>
          <cell r="E34">
            <v>4254035.3654595781</v>
          </cell>
          <cell r="F34">
            <v>5081647.6211713729</v>
          </cell>
          <cell r="G34">
            <v>6070267.8565884782</v>
          </cell>
          <cell r="H34">
            <v>7251223.6898220628</v>
          </cell>
          <cell r="I34">
            <v>8661928.9459660109</v>
          </cell>
          <cell r="J34">
            <v>10347086.073297014</v>
          </cell>
          <cell r="K34">
            <v>12360082.826189207</v>
          </cell>
          <cell r="L34">
            <v>14764706.678868588</v>
          </cell>
          <cell r="M34">
            <v>17637139.398062065</v>
          </cell>
          <cell r="N34">
            <v>21068401.575863119</v>
          </cell>
          <cell r="O34">
            <v>25167200.905413248</v>
          </cell>
          <cell r="P34">
            <v>30063417.916626837</v>
          </cell>
          <cell r="Q34">
            <v>35912173.17560187</v>
          </cell>
          <cell r="R34">
            <v>42898797.902242757</v>
          </cell>
          <cell r="S34">
            <v>51244641.497835889</v>
          </cell>
          <cell r="T34">
            <v>61214159.85355451</v>
          </cell>
          <cell r="U34">
            <v>73123207.564241216</v>
          </cell>
          <cell r="V34">
            <v>87349137.56876789</v>
          </cell>
        </row>
        <row r="35">
          <cell r="B35">
            <v>2951.9349999999995</v>
          </cell>
          <cell r="C35">
            <v>3532.2035003715041</v>
          </cell>
          <cell r="D35">
            <v>4219.3898679805052</v>
          </cell>
          <cell r="E35">
            <v>5040.2676041159457</v>
          </cell>
          <cell r="F35">
            <v>6020.8238763429335</v>
          </cell>
          <cell r="G35">
            <v>7192.1953562728104</v>
          </cell>
          <cell r="H35">
            <v>8591.3972767501473</v>
          </cell>
          <cell r="I35">
            <v>10262.882507965076</v>
          </cell>
          <cell r="J35">
            <v>12259.469625636142</v>
          </cell>
          <cell r="K35">
            <v>14644.590773199141</v>
          </cell>
          <cell r="L35">
            <v>17493.614973644482</v>
          </cell>
          <cell r="M35">
            <v>20897.056896577651</v>
          </cell>
          <cell r="N35">
            <v>24962.463736099904</v>
          </cell>
          <cell r="O35">
            <v>29818.995647399359</v>
          </cell>
          <cell r="P35">
            <v>35620.11619516783</v>
          </cell>
          <cell r="Q35">
            <v>42550.130817590187</v>
          </cell>
          <cell r="R35">
            <v>50828.023057999148</v>
          </cell>
          <cell r="S35">
            <v>60716.788070064831</v>
          </cell>
          <cell r="T35">
            <v>72528.902579117406</v>
          </cell>
          <cell r="U35">
            <v>86639.648249019156</v>
          </cell>
          <cell r="V35">
            <v>103495.29972387673</v>
          </cell>
        </row>
        <row r="36">
          <cell r="B36">
            <v>1320.12</v>
          </cell>
          <cell r="C36">
            <v>1582.8977767218244</v>
          </cell>
          <cell r="D36">
            <v>1890.8215763022329</v>
          </cell>
          <cell r="E36">
            <v>2258.6464207726958</v>
          </cell>
          <cell r="F36">
            <v>2698.1312732673923</v>
          </cell>
          <cell r="G36">
            <v>3222.876842930476</v>
          </cell>
          <cell r="H36">
            <v>3849.9798488321721</v>
          </cell>
          <cell r="I36">
            <v>4598.7441594136617</v>
          </cell>
          <cell r="J36">
            <v>5493.5605619516728</v>
          </cell>
          <cell r="K36">
            <v>6561.9794667650604</v>
          </cell>
          <cell r="L36">
            <v>7838.7976891133958</v>
          </cell>
          <cell r="M36">
            <v>9363.3350237347768</v>
          </cell>
          <cell r="N36">
            <v>11185.233989325867</v>
          </cell>
          <cell r="O36">
            <v>13360.611510871135</v>
          </cell>
          <cell r="P36">
            <v>15960.289679564345</v>
          </cell>
          <cell r="Q36">
            <v>19064.358062245137</v>
          </cell>
          <cell r="R36">
            <v>22773.854558134775</v>
          </cell>
          <cell r="S36">
            <v>27203.082129309445</v>
          </cell>
          <cell r="T36">
            <v>32496.186076550795</v>
          </cell>
          <cell r="U36">
            <v>38816.298147772999</v>
          </cell>
          <cell r="V36">
            <v>46367.335987462269</v>
          </cell>
        </row>
        <row r="37">
          <cell r="B37">
            <v>2346.88</v>
          </cell>
          <cell r="C37">
            <v>2809.4113070960043</v>
          </cell>
          <cell r="D37">
            <v>3355.9501751870107</v>
          </cell>
          <cell r="E37">
            <v>4008.8120390966897</v>
          </cell>
          <cell r="F37">
            <v>4788.7871337119668</v>
          </cell>
          <cell r="G37">
            <v>5720.2644507369196</v>
          </cell>
          <cell r="H37">
            <v>6833.2278245649713</v>
          </cell>
          <cell r="I37">
            <v>8162.3753942666563</v>
          </cell>
          <cell r="J37">
            <v>9750.4871337028562</v>
          </cell>
          <cell r="K37">
            <v>11647.080208965965</v>
          </cell>
          <cell r="L37">
            <v>13913.191767208757</v>
          </cell>
          <cell r="M37">
            <v>16619.486924479595</v>
          </cell>
          <cell r="N37">
            <v>19853.051672829162</v>
          </cell>
          <cell r="O37">
            <v>23714.730942513754</v>
          </cell>
          <cell r="P37">
            <v>28328.77654895922</v>
          </cell>
          <cell r="Q37">
            <v>33839.102399352349</v>
          </cell>
          <cell r="R37">
            <v>40422.987595340441</v>
          </cell>
          <cell r="S37">
            <v>48285.808832245566</v>
          </cell>
          <cell r="T37">
            <v>57680.503305827529</v>
          </cell>
          <cell r="U37">
            <v>68900.159843732603</v>
          </cell>
          <cell r="V37">
            <v>82303.935987462261</v>
          </cell>
        </row>
        <row r="38">
          <cell r="B38">
            <v>361291.17499999999</v>
          </cell>
          <cell r="C38">
            <v>431585.42560096033</v>
          </cell>
          <cell r="D38">
            <v>515549.27087876794</v>
          </cell>
          <cell r="E38">
            <v>615848.06839919009</v>
          </cell>
          <cell r="F38">
            <v>735659.7191714996</v>
          </cell>
          <cell r="G38">
            <v>878780.47048072168</v>
          </cell>
          <cell r="H38">
            <v>1049744.9408074971</v>
          </cell>
          <cell r="I38">
            <v>1253970.1834716601</v>
          </cell>
          <cell r="J38">
            <v>1497926.8431667995</v>
          </cell>
          <cell r="K38">
            <v>1789344.7498013144</v>
          </cell>
          <cell r="L38">
            <v>2137457.1482289252</v>
          </cell>
          <cell r="M38">
            <v>2553294.0702565201</v>
          </cell>
          <cell r="N38">
            <v>3050030.8352787509</v>
          </cell>
          <cell r="O38">
            <v>3643406.6772906734</v>
          </cell>
          <cell r="P38">
            <v>4352222.0336139798</v>
          </cell>
          <cell r="Q38">
            <v>5198935.9044680065</v>
          </cell>
          <cell r="R38">
            <v>6210375.4530427773</v>
          </cell>
          <cell r="S38">
            <v>7418588.4073947733</v>
          </cell>
          <cell r="T38">
            <v>8861855.6155966986</v>
          </cell>
          <cell r="U38">
            <v>10585907.380138924</v>
          </cell>
          <cell r="V38">
            <v>12645368.699723873</v>
          </cell>
        </row>
        <row r="39">
          <cell r="B39">
            <v>41434459.75999999</v>
          </cell>
          <cell r="C39">
            <v>49495433.806387663</v>
          </cell>
          <cell r="D39">
            <v>59124643.744841978</v>
          </cell>
          <cell r="E39">
            <v>70627191.826299801</v>
          </cell>
          <cell r="F39">
            <v>84367531.372444183</v>
          </cell>
          <cell r="G39">
            <v>100781018.40399161</v>
          </cell>
          <cell r="H39">
            <v>120387707.79263249</v>
          </cell>
          <cell r="I39">
            <v>143808827.84775916</v>
          </cell>
          <cell r="J39">
            <v>171786467.51952145</v>
          </cell>
          <cell r="K39">
            <v>205207084.57611698</v>
          </cell>
          <cell r="L39">
            <v>245129598.06636634</v>
          </cell>
          <cell r="M39">
            <v>292818933.24038517</v>
          </cell>
          <cell r="N39">
            <v>349786107.8164556</v>
          </cell>
          <cell r="O39">
            <v>417836098.80020416</v>
          </cell>
          <cell r="P39">
            <v>499125043.19571382</v>
          </cell>
          <cell r="Q39">
            <v>596228541.41090727</v>
          </cell>
          <cell r="R39">
            <v>712223279.26170182</v>
          </cell>
          <cell r="S39">
            <v>850784493.29643023</v>
          </cell>
          <cell r="T39">
            <v>1016302440.5321926</v>
          </cell>
          <cell r="U39">
            <v>1214021476.2820315</v>
          </cell>
          <cell r="V39">
            <v>1450206246.6989262</v>
          </cell>
        </row>
        <row r="40">
          <cell r="B40">
            <v>378397.73</v>
          </cell>
          <cell r="C40">
            <v>452020.01709808729</v>
          </cell>
          <cell r="D40">
            <v>539959.35985661612</v>
          </cell>
          <cell r="E40">
            <v>645007.07771876664</v>
          </cell>
          <cell r="F40">
            <v>770491.5391321209</v>
          </cell>
          <cell r="G40">
            <v>920388.73187506839</v>
          </cell>
          <cell r="H40">
            <v>1099447.9829746168</v>
          </cell>
          <cell r="I40">
            <v>1313342.8252951931</v>
          </cell>
          <cell r="J40">
            <v>1568850.2805140112</v>
          </cell>
          <cell r="K40">
            <v>1874066.1603811975</v>
          </cell>
          <cell r="L40">
            <v>2238660.8924229071</v>
          </cell>
          <cell r="M40">
            <v>2674186.7438885719</v>
          </cell>
          <cell r="N40">
            <v>3194442.8691842612</v>
          </cell>
          <cell r="O40">
            <v>3815913.7028214335</v>
          </cell>
          <cell r="P40">
            <v>4558289.8594915774</v>
          </cell>
          <cell r="Q40">
            <v>5445093.6985130254</v>
          </cell>
          <cell r="R40">
            <v>6504422.6159662222</v>
          </cell>
          <cell r="S40">
            <v>7769841.6933561908</v>
          </cell>
          <cell r="T40">
            <v>9281444.3294344693</v>
          </cell>
          <cell r="U40">
            <v>11087126.004466252</v>
          </cell>
          <cell r="V40">
            <v>13244098.124723872</v>
          </cell>
        </row>
        <row r="41">
          <cell r="B41">
            <v>696.73</v>
          </cell>
          <cell r="C41">
            <v>838.22884756607243</v>
          </cell>
          <cell r="D41">
            <v>1001.279212693618</v>
          </cell>
          <cell r="E41">
            <v>1196.0458667902703</v>
          </cell>
          <cell r="F41">
            <v>1428.8045008546148</v>
          </cell>
          <cell r="G41">
            <v>1706.6057953337067</v>
          </cell>
          <cell r="H41">
            <v>2038.722149280115</v>
          </cell>
          <cell r="I41">
            <v>2435.1109096814853</v>
          </cell>
          <cell r="J41">
            <v>2908.9980005313114</v>
          </cell>
          <cell r="K41">
            <v>3474.5968732859405</v>
          </cell>
          <cell r="L41">
            <v>4150.7727131269257</v>
          </cell>
          <cell r="M41">
            <v>4957.8142268539914</v>
          </cell>
          <cell r="N41">
            <v>5922.6303957702921</v>
          </cell>
          <cell r="O41">
            <v>7074.1818559452595</v>
          </cell>
          <cell r="P41">
            <v>8450.8512231460227</v>
          </cell>
          <cell r="Q41">
            <v>10093.977571858617</v>
          </cell>
          <cell r="R41">
            <v>12058.309499831334</v>
          </cell>
          <cell r="S41">
            <v>14402.855202526798</v>
          </cell>
          <cell r="T41">
            <v>17205.707758775632</v>
          </cell>
          <cell r="U41">
            <v>20551.096403797525</v>
          </cell>
          <cell r="V41">
            <v>24548.685987462279</v>
          </cell>
        </row>
        <row r="42">
          <cell r="B42">
            <v>15199.715</v>
          </cell>
          <cell r="C42">
            <v>18162.732464101366</v>
          </cell>
          <cell r="D42">
            <v>21696.220671941104</v>
          </cell>
          <cell r="E42">
            <v>25917.13522561669</v>
          </cell>
          <cell r="F42">
            <v>30959.318529634238</v>
          </cell>
          <cell r="G42">
            <v>36982.205755599731</v>
          </cell>
          <cell r="H42">
            <v>44177.099806505903</v>
          </cell>
          <cell r="I42">
            <v>52771.402101980042</v>
          </cell>
          <cell r="J42">
            <v>63038.085826516799</v>
          </cell>
          <cell r="K42">
            <v>75301.644856873711</v>
          </cell>
          <cell r="L42">
            <v>89951.589066223896</v>
          </cell>
          <cell r="M42">
            <v>107450.95982487458</v>
          </cell>
          <cell r="N42">
            <v>128355.55517525438</v>
          </cell>
          <cell r="O42">
            <v>153326.11882789724</v>
          </cell>
          <cell r="P42">
            <v>183155.72825334867</v>
          </cell>
          <cell r="Q42">
            <v>218787.24133349798</v>
          </cell>
          <cell r="R42">
            <v>261352.31365036141</v>
          </cell>
          <cell r="S42">
            <v>312196.36988149956</v>
          </cell>
          <cell r="T42">
            <v>372934.18862230954</v>
          </cell>
          <cell r="U42">
            <v>445485.64285922702</v>
          </cell>
          <cell r="V42">
            <v>532153.16098746215</v>
          </cell>
        </row>
        <row r="43">
          <cell r="B43">
            <v>10139.255000000001</v>
          </cell>
          <cell r="C43">
            <v>12117.772921542908</v>
          </cell>
          <cell r="D43">
            <v>14475.229720294699</v>
          </cell>
          <cell r="E43">
            <v>17291.318963877009</v>
          </cell>
          <cell r="F43">
            <v>20655.371788871689</v>
          </cell>
          <cell r="G43">
            <v>24673.652545696539</v>
          </cell>
          <cell r="H43">
            <v>29473.949068965685</v>
          </cell>
          <cell r="I43">
            <v>35207.791015918854</v>
          </cell>
          <cell r="J43">
            <v>42057.519151457382</v>
          </cell>
          <cell r="K43">
            <v>50239.362627454961</v>
          </cell>
          <cell r="L43">
            <v>60013.503967039622</v>
          </cell>
          <cell r="M43">
            <v>71688.496885489396</v>
          </cell>
          <cell r="N43">
            <v>85635.596592273825</v>
          </cell>
          <cell r="O43">
            <v>102295.10162908721</v>
          </cell>
          <cell r="P43">
            <v>122196.75725418823</v>
          </cell>
          <cell r="Q43">
            <v>145968.85852918387</v>
          </cell>
          <cell r="R43">
            <v>174367.30082413348</v>
          </cell>
          <cell r="S43">
            <v>208288.64541702869</v>
          </cell>
          <cell r="T43">
            <v>248811.48227801707</v>
          </cell>
          <cell r="U43">
            <v>297215.18164342607</v>
          </cell>
          <cell r="V43">
            <v>355037.06098746217</v>
          </cell>
        </row>
        <row r="44">
          <cell r="B44">
            <v>38851.864999999991</v>
          </cell>
          <cell r="C44">
            <v>46416.373008811584</v>
          </cell>
          <cell r="D44">
            <v>55446.564807558978</v>
          </cell>
          <cell r="E44">
            <v>66233.558330515603</v>
          </cell>
          <cell r="F44">
            <v>79119.1127111729</v>
          </cell>
          <cell r="G44">
            <v>94511.569214933828</v>
          </cell>
          <cell r="H44">
            <v>112898.53185683623</v>
          </cell>
          <cell r="I44">
            <v>134862.70318371803</v>
          </cell>
          <cell r="J44">
            <v>161099.86654507933</v>
          </cell>
          <cell r="K44">
            <v>192441.50600943787</v>
          </cell>
          <cell r="L44">
            <v>229880.46506133588</v>
          </cell>
          <cell r="M44">
            <v>274603.22514047695</v>
          </cell>
          <cell r="N44">
            <v>328026.51774144737</v>
          </cell>
          <cell r="O44">
            <v>391843.3857751895</v>
          </cell>
          <cell r="P44">
            <v>468075.42495008162</v>
          </cell>
          <cell r="Q44">
            <v>559138.51317573164</v>
          </cell>
          <cell r="R44">
            <v>667917.3531802973</v>
          </cell>
          <cell r="S44">
            <v>797859.26814772433</v>
          </cell>
          <cell r="T44">
            <v>953080.56570275757</v>
          </cell>
          <cell r="U44">
            <v>1138500.3839756071</v>
          </cell>
          <cell r="V44">
            <v>1359992.849723876</v>
          </cell>
        </row>
        <row r="45">
          <cell r="B45">
            <v>29024.305</v>
          </cell>
          <cell r="C45">
            <v>34676.861069496568</v>
          </cell>
          <cell r="D45">
            <v>41423.130735496859</v>
          </cell>
          <cell r="E45">
            <v>49481.865158050474</v>
          </cell>
          <cell r="F45">
            <v>59108.506364905836</v>
          </cell>
          <cell r="G45">
            <v>70607.746046422195</v>
          </cell>
          <cell r="H45">
            <v>84344.402908336808</v>
          </cell>
          <cell r="I45">
            <v>100753.15122839357</v>
          </cell>
          <cell r="J45">
            <v>120354.56145330952</v>
          </cell>
          <cell r="K45">
            <v>143768.89413579303</v>
          </cell>
          <cell r="L45">
            <v>171738.96647486501</v>
          </cell>
          <cell r="M45">
            <v>205149.86220276018</v>
          </cell>
          <cell r="N45">
            <v>245061.52898528095</v>
          </cell>
          <cell r="O45">
            <v>292736.94117537112</v>
          </cell>
          <cell r="P45">
            <v>349688.56931627257</v>
          </cell>
          <cell r="Q45">
            <v>417718.62044383434</v>
          </cell>
          <cell r="R45">
            <v>498985.28347273776</v>
          </cell>
          <cell r="S45">
            <v>596060.22584603226</v>
          </cell>
          <cell r="T45">
            <v>712023.03131649992</v>
          </cell>
          <cell r="U45">
            <v>850543.35212268319</v>
          </cell>
          <cell r="V45">
            <v>1016013.8109874619</v>
          </cell>
        </row>
        <row r="46">
          <cell r="B46">
            <v>104417.825</v>
          </cell>
          <cell r="C46">
            <v>124737.88434057283</v>
          </cell>
          <cell r="D46">
            <v>149005.16400429286</v>
          </cell>
          <cell r="E46">
            <v>177993.55456949887</v>
          </cell>
          <cell r="F46">
            <v>212622.18675770922</v>
          </cell>
          <cell r="G46">
            <v>253986.25731117616</v>
          </cell>
          <cell r="H46">
            <v>303399.23593713483</v>
          </cell>
          <cell r="I46">
            <v>362423.37393222499</v>
          </cell>
          <cell r="J46">
            <v>432932.73508201697</v>
          </cell>
          <cell r="K46">
            <v>517156.77225880395</v>
          </cell>
          <cell r="L46">
            <v>617769.41868904221</v>
          </cell>
          <cell r="M46">
            <v>737952.26203437569</v>
          </cell>
          <cell r="N46">
            <v>881520.51315864536</v>
          </cell>
          <cell r="O46">
            <v>1053014.5056899416</v>
          </cell>
          <cell r="P46">
            <v>1257877.865301515</v>
          </cell>
          <cell r="Q46">
            <v>1502589.9203741543</v>
          </cell>
          <cell r="R46">
            <v>1794917.7835667268</v>
          </cell>
          <cell r="S46">
            <v>2144107.8115347652</v>
          </cell>
          <cell r="T46">
            <v>2561242.3712250516</v>
          </cell>
          <cell r="U46">
            <v>3059516.474560691</v>
          </cell>
          <cell r="V46">
            <v>3654735.0234810454</v>
          </cell>
        </row>
        <row r="47">
          <cell r="B47">
            <v>191820.77000000002</v>
          </cell>
          <cell r="C47">
            <v>229144.98700723631</v>
          </cell>
          <cell r="D47">
            <v>273724.56303069647</v>
          </cell>
          <cell r="E47">
            <v>326976.98250332073</v>
          </cell>
          <cell r="F47">
            <v>390589.50277704955</v>
          </cell>
          <cell r="G47">
            <v>466577.7265708117</v>
          </cell>
          <cell r="H47">
            <v>557349.20795574237</v>
          </cell>
          <cell r="I47">
            <v>665780.12090476335</v>
          </cell>
          <cell r="J47">
            <v>795305.90919008176</v>
          </cell>
          <cell r="K47">
            <v>950030.71122697624</v>
          </cell>
          <cell r="L47">
            <v>1134856.7113747215</v>
          </cell>
          <cell r="M47">
            <v>1355640.2842103706</v>
          </cell>
          <cell r="N47">
            <v>1619376.570124805</v>
          </cell>
          <cell r="O47">
            <v>1934422.2861000891</v>
          </cell>
          <cell r="P47">
            <v>2310759.1026529656</v>
          </cell>
          <cell r="Q47">
            <v>2760311.5846844004</v>
          </cell>
          <cell r="R47">
            <v>3297323.0126339924</v>
          </cell>
          <cell r="S47">
            <v>3938809.0696226545</v>
          </cell>
          <cell r="T47">
            <v>4705094.1129144682</v>
          </cell>
          <cell r="U47">
            <v>5620458.56485759</v>
          </cell>
          <cell r="V47">
            <v>6713904.5247238753</v>
          </cell>
        </row>
        <row r="48">
          <cell r="B48">
            <v>38540.169999999991</v>
          </cell>
          <cell r="C48">
            <v>46043.861934963788</v>
          </cell>
          <cell r="D48">
            <v>55001.377619376115</v>
          </cell>
          <cell r="E48">
            <v>65701.523065440182</v>
          </cell>
          <cell r="F48">
            <v>78484.148285315488</v>
          </cell>
          <cell r="G48">
            <v>93751.733863964459</v>
          </cell>
          <cell r="H48">
            <v>111991.65018178959</v>
          </cell>
          <cell r="I48">
            <v>133777.58333048935</v>
          </cell>
          <cell r="J48">
            <v>159804.68782088504</v>
          </cell>
          <cell r="K48">
            <v>190891.9178800665</v>
          </cell>
          <cell r="L48">
            <v>228030.82204945225</v>
          </cell>
          <cell r="M48">
            <v>272390.45473320113</v>
          </cell>
          <cell r="N48">
            <v>325385.16448792291</v>
          </cell>
          <cell r="O48">
            <v>388683.73555336136</v>
          </cell>
          <cell r="P48">
            <v>464303.64314317558</v>
          </cell>
          <cell r="Q48">
            <v>554626.96858248964</v>
          </cell>
          <cell r="R48">
            <v>662531.56566990213</v>
          </cell>
          <cell r="S48">
            <v>791417.63413443428</v>
          </cell>
          <cell r="T48">
            <v>945390.4041921536</v>
          </cell>
          <cell r="U48">
            <v>1129303.2549138868</v>
          </cell>
          <cell r="V48">
            <v>1349003.4187679184</v>
          </cell>
        </row>
        <row r="49">
          <cell r="B49">
            <v>558759.125</v>
          </cell>
          <cell r="C49">
            <v>667470.08331543894</v>
          </cell>
          <cell r="D49">
            <v>797324.48005076533</v>
          </cell>
          <cell r="E49">
            <v>952441.68536377396</v>
          </cell>
          <cell r="F49">
            <v>1137737.3398637783</v>
          </cell>
          <cell r="G49">
            <v>1359079.9230834686</v>
          </cell>
          <cell r="H49">
            <v>1623486.2004579811</v>
          </cell>
          <cell r="I49">
            <v>1939329.5302319897</v>
          </cell>
          <cell r="J49">
            <v>2316622.1453261771</v>
          </cell>
          <cell r="K49">
            <v>2767312.692138392</v>
          </cell>
          <cell r="L49">
            <v>3305687.6645101607</v>
          </cell>
          <cell r="M49">
            <v>3948797.559730215</v>
          </cell>
          <cell r="N49">
            <v>4717027.8633100493</v>
          </cell>
          <cell r="O49">
            <v>5634709.2825890044</v>
          </cell>
          <cell r="P49">
            <v>6730930.035024263</v>
          </cell>
          <cell r="Q49">
            <v>8040409.4878100408</v>
          </cell>
          <cell r="R49">
            <v>9604653.9168241248</v>
          </cell>
          <cell r="S49">
            <v>11473207.004534554</v>
          </cell>
          <cell r="T49">
            <v>13705294.560375525</v>
          </cell>
          <cell r="U49">
            <v>16371614.110261422</v>
          </cell>
          <cell r="V49">
            <v>19556666.843767911</v>
          </cell>
        </row>
        <row r="50">
          <cell r="B50">
            <v>231516.04500000001</v>
          </cell>
          <cell r="C50">
            <v>276562.69956332532</v>
          </cell>
          <cell r="D50">
            <v>330367.06517763122</v>
          </cell>
          <cell r="E50">
            <v>394638.9004379409</v>
          </cell>
          <cell r="F50">
            <v>471415.45062780037</v>
          </cell>
          <cell r="G50">
            <v>563126.8155097292</v>
          </cell>
          <cell r="H50">
            <v>672682.45276371308</v>
          </cell>
          <cell r="I50">
            <v>803549.34666669962</v>
          </cell>
          <cell r="J50">
            <v>959878.83367233549</v>
          </cell>
          <cell r="K50">
            <v>1146618.4413026471</v>
          </cell>
          <cell r="L50">
            <v>1369691.4947629108</v>
          </cell>
          <cell r="M50">
            <v>1636158.2896499734</v>
          </cell>
          <cell r="N50">
            <v>1954470.5416106412</v>
          </cell>
          <cell r="O50">
            <v>2334703.5037326217</v>
          </cell>
          <cell r="P50">
            <v>2788916.5770785525</v>
          </cell>
          <cell r="Q50">
            <v>3331487.3997977292</v>
          </cell>
          <cell r="R50">
            <v>3979623.0873947176</v>
          </cell>
          <cell r="S50">
            <v>4753840.8224987686</v>
          </cell>
          <cell r="T50">
            <v>5678692.8834446128</v>
          </cell>
          <cell r="U50">
            <v>6783457.6183062959</v>
          </cell>
          <cell r="V50">
            <v>8103159.043767917</v>
          </cell>
        </row>
        <row r="51">
          <cell r="B51">
            <v>2695.2449999999999</v>
          </cell>
          <cell r="C51">
            <v>3225.5498263301015</v>
          </cell>
          <cell r="D51">
            <v>3853.0473783800599</v>
          </cell>
          <cell r="E51">
            <v>4602.6182310280446</v>
          </cell>
          <cell r="F51">
            <v>5498.1168006485195</v>
          </cell>
          <cell r="G51">
            <v>6567.592389099821</v>
          </cell>
          <cell r="H51">
            <v>7845.4012449028842</v>
          </cell>
          <cell r="I51">
            <v>9371.4645632346364</v>
          </cell>
          <cell r="J51">
            <v>11194.801506261296</v>
          </cell>
          <cell r="K51">
            <v>13372.382246498411</v>
          </cell>
          <cell r="L51">
            <v>15974.146900848253</v>
          </cell>
          <cell r="M51">
            <v>19081.395605089445</v>
          </cell>
          <cell r="N51">
            <v>22793.918386874924</v>
          </cell>
          <cell r="O51">
            <v>27227.73574967821</v>
          </cell>
          <cell r="P51">
            <v>32525.227451075341</v>
          </cell>
          <cell r="Q51">
            <v>38851.962085156578</v>
          </cell>
          <cell r="R51">
            <v>46411.08630439236</v>
          </cell>
          <cell r="S51">
            <v>55438.87682074176</v>
          </cell>
          <cell r="T51">
            <v>66225.182365760702</v>
          </cell>
          <cell r="U51">
            <v>79107.184347718896</v>
          </cell>
          <cell r="V51">
            <v>94496.710987462255</v>
          </cell>
        </row>
        <row r="52">
          <cell r="B52">
            <v>104821.19500000001</v>
          </cell>
          <cell r="C52">
            <v>125219.86733535264</v>
          </cell>
          <cell r="D52">
            <v>149581.07728590595</v>
          </cell>
          <cell r="E52">
            <v>178681.69930783226</v>
          </cell>
          <cell r="F52">
            <v>213443.75174473683</v>
          </cell>
          <cell r="G52">
            <v>254968.72301649788</v>
          </cell>
          <cell r="H52">
            <v>304572.2142976686</v>
          </cell>
          <cell r="I52">
            <v>363826.01002302294</v>
          </cell>
          <cell r="J52">
            <v>434607.398780093</v>
          </cell>
          <cell r="K52">
            <v>519159.22869584593</v>
          </cell>
          <cell r="L52">
            <v>620160.28457896283</v>
          </cell>
          <cell r="M52">
            <v>740810.98476333171</v>
          </cell>
          <cell r="N52">
            <v>884933.80390653433</v>
          </cell>
          <cell r="O52">
            <v>1057095.5592582279</v>
          </cell>
          <cell r="P52">
            <v>1262750.7063087027</v>
          </cell>
          <cell r="Q52">
            <v>1508415.83683487</v>
          </cell>
          <cell r="R52">
            <v>1801874.1508207619</v>
          </cell>
          <cell r="S52">
            <v>2152424.4588113702</v>
          </cell>
          <cell r="T52">
            <v>2571172.9476837879</v>
          </cell>
          <cell r="U52">
            <v>3071388.497941012</v>
          </cell>
          <cell r="V52">
            <v>3668919.3997238758</v>
          </cell>
        </row>
        <row r="53">
          <cell r="B53">
            <v>163181.49999999997</v>
          </cell>
          <cell r="C53">
            <v>194934.02032072793</v>
          </cell>
          <cell r="D53">
            <v>232857.94032608892</v>
          </cell>
          <cell r="E53">
            <v>278159.86293506925</v>
          </cell>
          <cell r="F53">
            <v>332275.13752679189</v>
          </cell>
          <cell r="G53">
            <v>396918.45079592481</v>
          </cell>
          <cell r="H53">
            <v>474137.89834690961</v>
          </cell>
          <cell r="I53">
            <v>566380.26396118512</v>
          </cell>
          <cell r="J53">
            <v>676568.06445659336</v>
          </cell>
          <cell r="K53">
            <v>808192.72266772925</v>
          </cell>
          <cell r="L53">
            <v>965424.50512499025</v>
          </cell>
          <cell r="M53">
            <v>1153245.4758360239</v>
          </cell>
          <cell r="N53">
            <v>1377606.3697385162</v>
          </cell>
          <cell r="O53">
            <v>1645616.3119532003</v>
          </cell>
          <cell r="P53">
            <v>1965766.6653316296</v>
          </cell>
          <cell r="Q53">
            <v>2348201.7515672315</v>
          </cell>
          <cell r="R53">
            <v>2805038.2661319338</v>
          </cell>
          <cell r="S53">
            <v>3350751.5855157576</v>
          </cell>
          <cell r="T53">
            <v>4002631.5501978565</v>
          </cell>
          <cell r="U53">
            <v>4781333.7082667165</v>
          </cell>
          <cell r="V53">
            <v>5711530.0747238752</v>
          </cell>
        </row>
        <row r="54">
          <cell r="B54">
            <v>1023881.4049999999</v>
          </cell>
          <cell r="C54">
            <v>1223080.8638927643</v>
          </cell>
          <cell r="D54">
            <v>1461028.0910120688</v>
          </cell>
          <cell r="E54">
            <v>1745267.3374841206</v>
          </cell>
          <cell r="F54">
            <v>2084804.7025742384</v>
          </cell>
          <cell r="G54">
            <v>2490397.9531817371</v>
          </cell>
          <cell r="H54">
            <v>2974898.6022522952</v>
          </cell>
          <cell r="I54">
            <v>3553657.2727127415</v>
          </cell>
          <cell r="J54">
            <v>4245012.3432965102</v>
          </cell>
          <cell r="K54">
            <v>5070868.2918468826</v>
          </cell>
          <cell r="L54">
            <v>6057392.942857977</v>
          </cell>
          <cell r="M54">
            <v>7235842.7574601518</v>
          </cell>
          <cell r="N54">
            <v>8643557.7344654407</v>
          </cell>
          <cell r="O54">
            <v>10325139.090477664</v>
          </cell>
          <cell r="P54">
            <v>12333868.882412095</v>
          </cell>
          <cell r="Q54">
            <v>14733390.544219499</v>
          </cell>
          <cell r="R54">
            <v>17599734.544165228</v>
          </cell>
          <cell r="S54">
            <v>21023716.491940927</v>
          </cell>
          <cell r="T54">
            <v>25113827.546683565</v>
          </cell>
          <cell r="U54">
            <v>29999656.488243546</v>
          </cell>
          <cell r="V54">
            <v>35836012.31098745</v>
          </cell>
        </row>
        <row r="55">
          <cell r="B55">
            <v>31242.84</v>
          </cell>
          <cell r="C55">
            <v>37327.031667645788</v>
          </cell>
          <cell r="D55">
            <v>44588.915369395007</v>
          </cell>
          <cell r="E55">
            <v>53263.580980436003</v>
          </cell>
          <cell r="F55">
            <v>63625.859459663996</v>
          </cell>
          <cell r="G55">
            <v>76004.143192796793</v>
          </cell>
          <cell r="H55">
            <v>90790.533465244953</v>
          </cell>
          <cell r="I55">
            <v>108453.65028257528</v>
          </cell>
          <cell r="J55">
            <v>129552.99998656611</v>
          </cell>
          <cell r="K55">
            <v>154757.27729491334</v>
          </cell>
          <cell r="L55">
            <v>184864.86608973632</v>
          </cell>
          <cell r="M55">
            <v>220829.9565903144</v>
          </cell>
          <cell r="N55">
            <v>263791.79740834254</v>
          </cell>
          <cell r="O55">
            <v>315111.96498712368</v>
          </cell>
          <cell r="P55">
            <v>376416.1026143874</v>
          </cell>
          <cell r="Q55">
            <v>449647.10424895497</v>
          </cell>
          <cell r="R55">
            <v>537124.67085100536</v>
          </cell>
          <cell r="S55">
            <v>641621.20418846561</v>
          </cell>
          <cell r="T55">
            <v>766446.78623579605</v>
          </cell>
          <cell r="U55">
            <v>915557.48033590626</v>
          </cell>
          <cell r="V55">
            <v>1093676.9747238765</v>
          </cell>
        </row>
        <row r="56">
          <cell r="B56">
            <v>23395.46</v>
          </cell>
          <cell r="C56">
            <v>27952.938679766692</v>
          </cell>
          <cell r="D56">
            <v>33391.086452324947</v>
          </cell>
          <cell r="E56">
            <v>39887.207214738577</v>
          </cell>
          <cell r="F56">
            <v>47647.23227282575</v>
          </cell>
          <cell r="G56">
            <v>56916.71041076901</v>
          </cell>
          <cell r="H56">
            <v>67989.811327087358</v>
          </cell>
          <cell r="I56">
            <v>81216.815708753042</v>
          </cell>
          <cell r="J56">
            <v>97017.481854602127</v>
          </cell>
          <cell r="K56">
            <v>115891.64542408449</v>
          </cell>
          <cell r="L56">
            <v>138438.27036816365</v>
          </cell>
          <cell r="M56">
            <v>165370.6008897484</v>
          </cell>
          <cell r="N56">
            <v>197543.31418464679</v>
          </cell>
          <cell r="O56">
            <v>235974.17929118744</v>
          </cell>
          <cell r="P56">
            <v>281882.75737155421</v>
          </cell>
          <cell r="Q56">
            <v>336721.36131005018</v>
          </cell>
          <cell r="R56">
            <v>402230.21485805663</v>
          </cell>
          <cell r="S56">
            <v>480481.70624243602</v>
          </cell>
          <cell r="T56">
            <v>573959.00650600065</v>
          </cell>
          <cell r="U56">
            <v>685619.32461090456</v>
          </cell>
          <cell r="V56">
            <v>819004.23598746199</v>
          </cell>
        </row>
        <row r="57">
          <cell r="B57">
            <v>2566.9</v>
          </cell>
          <cell r="C57">
            <v>3072.2356350333289</v>
          </cell>
          <cell r="D57">
            <v>3669.9063035194627</v>
          </cell>
          <cell r="E57">
            <v>4383.847528737545</v>
          </cell>
          <cell r="F57">
            <v>5236.7848180929486</v>
          </cell>
          <cell r="G57">
            <v>6255.4189381240158</v>
          </cell>
          <cell r="H57">
            <v>7472.4952479362846</v>
          </cell>
          <cell r="I57">
            <v>8926.0106588780127</v>
          </cell>
          <cell r="J57">
            <v>10662.685684792397</v>
          </cell>
          <cell r="K57">
            <v>12736.744653723299</v>
          </cell>
          <cell r="L57">
            <v>15214.847641086333</v>
          </cell>
          <cell r="M57">
            <v>18174.376617496342</v>
          </cell>
          <cell r="N57">
            <v>21710.441176437012</v>
          </cell>
          <cell r="O57">
            <v>25933.470820722883</v>
          </cell>
          <cell r="P57">
            <v>30979.166592400983</v>
          </cell>
          <cell r="Q57">
            <v>37005.119043018174</v>
          </cell>
          <cell r="R57">
            <v>44204.944674741651</v>
          </cell>
          <cell r="S57">
            <v>52803.535982874746</v>
          </cell>
          <cell r="T57">
            <v>63077.142712101107</v>
          </cell>
          <cell r="U57">
            <v>75346.701635723948</v>
          </cell>
          <cell r="V57">
            <v>90004.635987462258</v>
          </cell>
        </row>
        <row r="58">
          <cell r="B58">
            <v>91693.335000000006</v>
          </cell>
          <cell r="C58">
            <v>109537.87737486426</v>
          </cell>
          <cell r="D58">
            <v>130848.03458239937</v>
          </cell>
          <cell r="E58">
            <v>156304.0020852694</v>
          </cell>
          <cell r="F58">
            <v>186712.98734434255</v>
          </cell>
          <cell r="G58">
            <v>223036.48945728916</v>
          </cell>
          <cell r="H58">
            <v>266428.26995216054</v>
          </cell>
          <cell r="I58">
            <v>318259.8011288683</v>
          </cell>
          <cell r="J58">
            <v>380177.25221067201</v>
          </cell>
          <cell r="K58">
            <v>454137.84520367143</v>
          </cell>
          <cell r="L58">
            <v>542490.32064978906</v>
          </cell>
          <cell r="M58">
            <v>648027.80812157388</v>
          </cell>
          <cell r="N58">
            <v>774101.4868666582</v>
          </cell>
          <cell r="O58">
            <v>924697.3827335136</v>
          </cell>
          <cell r="P58">
            <v>1104596.9744557999</v>
          </cell>
          <cell r="Q58">
            <v>1319488.6244821474</v>
          </cell>
          <cell r="R58">
            <v>1576194.5991413568</v>
          </cell>
          <cell r="S58">
            <v>1882832.5913233783</v>
          </cell>
          <cell r="T58">
            <v>2249136.7255622293</v>
          </cell>
          <cell r="U58">
            <v>2686691.4742571921</v>
          </cell>
          <cell r="V58">
            <v>3209377.8734810459</v>
          </cell>
        </row>
        <row r="59">
          <cell r="B59">
            <v>32471.284999999996</v>
          </cell>
          <cell r="C59">
            <v>38794.442207181317</v>
          </cell>
          <cell r="D59">
            <v>46341.776746038609</v>
          </cell>
          <cell r="E59">
            <v>55357.421162423881</v>
          </cell>
          <cell r="F59">
            <v>66127.136753541185</v>
          </cell>
          <cell r="G59">
            <v>78991.833015486685</v>
          </cell>
          <cell r="H59">
            <v>94359.592541154067</v>
          </cell>
          <cell r="I59">
            <v>112716.77037397148</v>
          </cell>
          <cell r="J59">
            <v>134645.67208704565</v>
          </cell>
          <cell r="K59">
            <v>160840.30377032462</v>
          </cell>
          <cell r="L59">
            <v>192131.5751656137</v>
          </cell>
          <cell r="M59">
            <v>229509.80072668922</v>
          </cell>
          <cell r="N59">
            <v>274160.63120847056</v>
          </cell>
          <cell r="O59">
            <v>327497.19926731416</v>
          </cell>
          <cell r="P59">
            <v>391211.34666352678</v>
          </cell>
          <cell r="Q59">
            <v>467319.54786126572</v>
          </cell>
          <cell r="R59">
            <v>558235.94438335672</v>
          </cell>
          <cell r="S59">
            <v>666837.95120588923</v>
          </cell>
          <cell r="T59">
            <v>796570.38201478601</v>
          </cell>
          <cell r="U59">
            <v>951539.17353054753</v>
          </cell>
          <cell r="V59">
            <v>1136658.1109874619</v>
          </cell>
        </row>
        <row r="60">
          <cell r="B60">
            <v>6453.92</v>
          </cell>
          <cell r="C60">
            <v>7715.4504130039259</v>
          </cell>
          <cell r="D60">
            <v>9216.4288678524936</v>
          </cell>
          <cell r="E60">
            <v>11009.410843767339</v>
          </cell>
          <cell r="F60">
            <v>13151.384980641174</v>
          </cell>
          <cell r="G60">
            <v>15709.664900702564</v>
          </cell>
          <cell r="H60">
            <v>18766.111201025506</v>
          </cell>
          <cell r="I60">
            <v>22416.603557708691</v>
          </cell>
          <cell r="J60">
            <v>26777.937769878899</v>
          </cell>
          <cell r="K60">
            <v>31986.943868573962</v>
          </cell>
          <cell r="L60">
            <v>38210.262209572917</v>
          </cell>
          <cell r="M60">
            <v>45643.162875829752</v>
          </cell>
          <cell r="N60">
            <v>54523.40312637583</v>
          </cell>
          <cell r="O60">
            <v>65129.652450185124</v>
          </cell>
          <cell r="P60">
            <v>77801.135978066304</v>
          </cell>
          <cell r="Q60">
            <v>92935.541780693093</v>
          </cell>
          <cell r="R60">
            <v>111016.86708841902</v>
          </cell>
          <cell r="S60">
            <v>132612.6501627074</v>
          </cell>
          <cell r="T60">
            <v>158413.44612653609</v>
          </cell>
          <cell r="U60">
            <v>189229.18439709969</v>
          </cell>
          <cell r="V60">
            <v>226042.29892675864</v>
          </cell>
        </row>
        <row r="61">
          <cell r="B61">
            <v>309219.77500000002</v>
          </cell>
          <cell r="C61">
            <v>369383.49137985701</v>
          </cell>
          <cell r="D61">
            <v>441245.90450037568</v>
          </cell>
          <cell r="E61">
            <v>527088.93419610325</v>
          </cell>
          <cell r="F61">
            <v>629633.29949501669</v>
          </cell>
          <cell r="G61">
            <v>752125.54197193822</v>
          </cell>
          <cell r="H61">
            <v>898450.39778434893</v>
          </cell>
          <cell r="I61">
            <v>1073239.8676186099</v>
          </cell>
          <cell r="J61">
            <v>1282036.9552987912</v>
          </cell>
          <cell r="K61">
            <v>1531451.6010427799</v>
          </cell>
          <cell r="L61">
            <v>1829392.9608873415</v>
          </cell>
          <cell r="M61">
            <v>2185293.4995670547</v>
          </cell>
          <cell r="N61">
            <v>2610438.6013014801</v>
          </cell>
          <cell r="O61">
            <v>3118288.4707201468</v>
          </cell>
          <cell r="P61">
            <v>3724945.9940874008</v>
          </cell>
          <cell r="Q61">
            <v>4449618.9444523789</v>
          </cell>
          <cell r="R61">
            <v>5315284.2626032466</v>
          </cell>
          <cell r="S61">
            <v>6349351.46119597</v>
          </cell>
          <cell r="T61">
            <v>7584606.0337602338</v>
          </cell>
          <cell r="U61">
            <v>9060161.29451124</v>
          </cell>
          <cell r="V61">
            <v>10822789.593767915</v>
          </cell>
        </row>
        <row r="62">
          <cell r="B62">
            <v>1806364.2000000002</v>
          </cell>
          <cell r="C62">
            <v>2157793.5328567084</v>
          </cell>
          <cell r="D62">
            <v>2577586.5427492419</v>
          </cell>
          <cell r="E62">
            <v>3079049.1764147775</v>
          </cell>
          <cell r="F62">
            <v>3678070.8760057632</v>
          </cell>
          <cell r="G62">
            <v>4393628.8476047097</v>
          </cell>
          <cell r="H62">
            <v>5248398.8523997366</v>
          </cell>
          <cell r="I62">
            <v>6269459.6619386328</v>
          </cell>
          <cell r="J62">
            <v>7489168.0127334874</v>
          </cell>
          <cell r="K62">
            <v>8946164.1207644735</v>
          </cell>
          <cell r="L62">
            <v>10686618.82601014</v>
          </cell>
          <cell r="M62">
            <v>12765669.989840597</v>
          </cell>
          <cell r="N62">
            <v>15249200.261059728</v>
          </cell>
          <cell r="O62">
            <v>18215888.866984043</v>
          </cell>
          <cell r="P62">
            <v>21759745.910523809</v>
          </cell>
          <cell r="Q62">
            <v>25993043.030996829</v>
          </cell>
          <cell r="R62">
            <v>31049926.372478765</v>
          </cell>
          <cell r="S62">
            <v>37090602.334914714</v>
          </cell>
          <cell r="T62">
            <v>44306488.593699373</v>
          </cell>
          <cell r="U62">
            <v>52926192.129932351</v>
          </cell>
          <cell r="V62">
            <v>63222844.468767904</v>
          </cell>
        </row>
        <row r="63">
          <cell r="B63">
            <v>4418.7349999999997</v>
          </cell>
          <cell r="C63">
            <v>5284.3253795836754</v>
          </cell>
          <cell r="D63">
            <v>6312.3346807773078</v>
          </cell>
          <cell r="E63">
            <v>7540.3325645894201</v>
          </cell>
          <cell r="F63">
            <v>9007.4064001171046</v>
          </cell>
          <cell r="G63">
            <v>10759.485892371935</v>
          </cell>
          <cell r="H63">
            <v>12852.887534840849</v>
          </cell>
          <cell r="I63">
            <v>15352.977360053645</v>
          </cell>
          <cell r="J63">
            <v>18340.101172300656</v>
          </cell>
          <cell r="K63">
            <v>21907.547754568597</v>
          </cell>
          <cell r="L63">
            <v>26169.945376205324</v>
          </cell>
          <cell r="M63">
            <v>31260.433215424837</v>
          </cell>
          <cell r="N63">
            <v>37342.550218003213</v>
          </cell>
          <cell r="O63">
            <v>44606.308576750635</v>
          </cell>
          <cell r="P63">
            <v>53285.028076230024</v>
          </cell>
          <cell r="Q63">
            <v>63649.88782678415</v>
          </cell>
          <cell r="R63">
            <v>76033.764103957772</v>
          </cell>
          <cell r="S63">
            <v>90823.674019387545</v>
          </cell>
          <cell r="T63">
            <v>108494.53161850538</v>
          </cell>
          <cell r="U63">
            <v>129598.67282117972</v>
          </cell>
          <cell r="V63">
            <v>154810.8239267586</v>
          </cell>
        </row>
        <row r="64">
          <cell r="B64">
            <v>12871.17</v>
          </cell>
          <cell r="C64">
            <v>15381.174993431348</v>
          </cell>
          <cell r="D64">
            <v>18373.518313755983</v>
          </cell>
          <cell r="E64">
            <v>21948.009626917628</v>
          </cell>
          <cell r="F64">
            <v>26218.009703268861</v>
          </cell>
          <cell r="G64">
            <v>31318.487430752972</v>
          </cell>
          <cell r="H64">
            <v>37411.519575826162</v>
          </cell>
          <cell r="I64">
            <v>44689.595551509847</v>
          </cell>
          <cell r="J64">
            <v>53383.984494152501</v>
          </cell>
          <cell r="K64">
            <v>63769.362816525223</v>
          </cell>
          <cell r="L64">
            <v>76175.731067686196</v>
          </cell>
          <cell r="M64">
            <v>90995.043907113999</v>
          </cell>
          <cell r="N64">
            <v>108698.18292873797</v>
          </cell>
          <cell r="O64">
            <v>129844.45511685059</v>
          </cell>
          <cell r="P64">
            <v>155105.7669602567</v>
          </cell>
          <cell r="Q64">
            <v>185280.23185470124</v>
          </cell>
          <cell r="R64">
            <v>221326.60122669852</v>
          </cell>
          <cell r="S64">
            <v>264383.75753734086</v>
          </cell>
          <cell r="T64">
            <v>315819.75490591401</v>
          </cell>
          <cell r="U64">
            <v>377259.74222731858</v>
          </cell>
          <cell r="V64">
            <v>450654.08598746214</v>
          </cell>
        </row>
        <row r="65">
          <cell r="B65">
            <v>2365.2150000000001</v>
          </cell>
          <cell r="C65">
            <v>2831.3133344241146</v>
          </cell>
          <cell r="D65">
            <v>3382.1131858813819</v>
          </cell>
          <cell r="E65">
            <v>4040.0649965667612</v>
          </cell>
          <cell r="F65">
            <v>4826.1202740770486</v>
          </cell>
          <cell r="G65">
            <v>5764.8606580191781</v>
          </cell>
          <cell r="H65">
            <v>6886.5001098459143</v>
          </cell>
          <cell r="I65">
            <v>8226.0116663176032</v>
          </cell>
          <cell r="J65">
            <v>9826.5036796269851</v>
          </cell>
          <cell r="K65">
            <v>11737.88557936241</v>
          </cell>
          <cell r="L65">
            <v>14021.663090031889</v>
          </cell>
          <cell r="M65">
            <v>16749.061065564325</v>
          </cell>
          <cell r="N65">
            <v>20007.834131463151</v>
          </cell>
          <cell r="O65">
            <v>23899.625932364517</v>
          </cell>
          <cell r="P65">
            <v>28549.642385912703</v>
          </cell>
          <cell r="Q65">
            <v>34102.937119657836</v>
          </cell>
          <cell r="R65">
            <v>40738.150685290544</v>
          </cell>
          <cell r="S65">
            <v>48662.286094798001</v>
          </cell>
          <cell r="T65">
            <v>58130.223256350328</v>
          </cell>
          <cell r="U65">
            <v>69437.371659731885</v>
          </cell>
          <cell r="V65">
            <v>82945.660987462266</v>
          </cell>
        </row>
        <row r="66">
          <cell r="B66">
            <v>31206.170000000002</v>
          </cell>
          <cell r="C66">
            <v>37283.089219428184</v>
          </cell>
          <cell r="D66">
            <v>44536.262301669347</v>
          </cell>
          <cell r="E66">
            <v>53200.495391504075</v>
          </cell>
          <cell r="F66">
            <v>63550.95727993804</v>
          </cell>
          <cell r="G66">
            <v>75913.60163312027</v>
          </cell>
          <cell r="H66">
            <v>90683.000810330093</v>
          </cell>
          <cell r="I66">
            <v>108323.73963279628</v>
          </cell>
          <cell r="J66">
            <v>129398.66720697274</v>
          </cell>
          <cell r="K66">
            <v>154570.92826580029</v>
          </cell>
          <cell r="L66">
            <v>184643.42665627832</v>
          </cell>
          <cell r="M66">
            <v>220562.71668305309</v>
          </cell>
          <cell r="N66">
            <v>263474.1558331335</v>
          </cell>
          <cell r="O66">
            <v>314728.81121585279</v>
          </cell>
          <cell r="P66">
            <v>375960.57834626944</v>
          </cell>
          <cell r="Q66">
            <v>449097.88219434919</v>
          </cell>
          <cell r="R66">
            <v>536471.56539597258</v>
          </cell>
          <cell r="S66">
            <v>640834.10216290911</v>
          </cell>
          <cell r="T66">
            <v>765510.60878751578</v>
          </cell>
          <cell r="U66">
            <v>914429.69327557122</v>
          </cell>
          <cell r="V66">
            <v>1092327.0984810465</v>
          </cell>
        </row>
        <row r="67">
          <cell r="B67">
            <v>3726918.7800000003</v>
          </cell>
          <cell r="C67">
            <v>4451987.0914216116</v>
          </cell>
          <cell r="D67">
            <v>5318109.5869632196</v>
          </cell>
          <cell r="E67">
            <v>6352733.9654898094</v>
          </cell>
          <cell r="F67">
            <v>7588642.6629673401</v>
          </cell>
          <cell r="G67">
            <v>9064992.3680066634</v>
          </cell>
          <cell r="H67">
            <v>10828564.191007938</v>
          </cell>
          <cell r="I67">
            <v>12935231.886731161</v>
          </cell>
          <cell r="J67">
            <v>15451749.165194079</v>
          </cell>
          <cell r="K67">
            <v>18457845.059051264</v>
          </cell>
          <cell r="L67">
            <v>22048772.949087515</v>
          </cell>
          <cell r="M67">
            <v>26338302.120183785</v>
          </cell>
          <cell r="N67">
            <v>31462353.238052651</v>
          </cell>
          <cell r="O67">
            <v>37583269.263871565</v>
          </cell>
          <cell r="P67">
            <v>44895000.599726938</v>
          </cell>
          <cell r="Q67">
            <v>53629202.313555874</v>
          </cell>
          <cell r="R67">
            <v>64062629.718571976</v>
          </cell>
          <cell r="S67">
            <v>76525842.63275674</v>
          </cell>
          <cell r="T67">
            <v>91413753.971061513</v>
          </cell>
          <cell r="U67">
            <v>109198055.43222481</v>
          </cell>
          <cell r="V67">
            <v>130442254.76876789</v>
          </cell>
        </row>
        <row r="68">
          <cell r="B68">
            <v>44994.09</v>
          </cell>
          <cell r="C68">
            <v>53753.526872280687</v>
          </cell>
          <cell r="D68">
            <v>64211.113050294014</v>
          </cell>
          <cell r="E68">
            <v>76703.191114482601</v>
          </cell>
          <cell r="F68">
            <v>91625.671622891983</v>
          </cell>
          <cell r="G68">
            <v>109451.04258926885</v>
          </cell>
          <cell r="H68">
            <v>130744.56338803802</v>
          </cell>
          <cell r="I68">
            <v>156180.34418476783</v>
          </cell>
          <cell r="J68">
            <v>186564.97295322528</v>
          </cell>
          <cell r="K68">
            <v>222860.37175109636</v>
          </cell>
          <cell r="L68">
            <v>266217.4886538125</v>
          </cell>
          <cell r="M68">
            <v>318008.93908755906</v>
          </cell>
          <cell r="N68">
            <v>379877.05045548402</v>
          </cell>
          <cell r="O68">
            <v>453780.47733538388</v>
          </cell>
          <cell r="P68">
            <v>542062.71330275363</v>
          </cell>
          <cell r="Q68">
            <v>647518.66182991245</v>
          </cell>
          <cell r="R68">
            <v>773492.33481927577</v>
          </cell>
          <cell r="S68">
            <v>923971.92152919958</v>
          </cell>
          <cell r="T68">
            <v>1103729.1082218576</v>
          </cell>
          <cell r="U68">
            <v>1318454.8438580548</v>
          </cell>
          <cell r="V68">
            <v>1574956.2859874615</v>
          </cell>
        </row>
        <row r="69">
          <cell r="B69">
            <v>433586.08</v>
          </cell>
          <cell r="C69">
            <v>517944.94274642953</v>
          </cell>
          <cell r="D69">
            <v>618709.60604029428</v>
          </cell>
          <cell r="E69">
            <v>739077.74471559713</v>
          </cell>
          <cell r="F69">
            <v>882863.99059136573</v>
          </cell>
          <cell r="G69">
            <v>1054621.6159674937</v>
          </cell>
          <cell r="H69">
            <v>1259796.3088449843</v>
          </cell>
          <cell r="I69">
            <v>1504884.7009401792</v>
          </cell>
          <cell r="J69">
            <v>1797657.1863021532</v>
          </cell>
          <cell r="K69">
            <v>2147384.428441864</v>
          </cell>
          <cell r="L69">
            <v>2565153.9435966425</v>
          </cell>
          <cell r="M69">
            <v>3064194.8985447707</v>
          </cell>
          <cell r="N69">
            <v>3660328.0182158169</v>
          </cell>
          <cell r="O69">
            <v>4372431.1868778588</v>
          </cell>
          <cell r="P69">
            <v>5223078.9661428556</v>
          </cell>
          <cell r="Q69">
            <v>6239209.8522844892</v>
          </cell>
          <cell r="R69">
            <v>7453035.5017347829</v>
          </cell>
          <cell r="S69">
            <v>8902996.7330891099</v>
          </cell>
          <cell r="T69">
            <v>10635056.458156377</v>
          </cell>
          <cell r="U69">
            <v>12704069.042434346</v>
          </cell>
          <cell r="V69">
            <v>15175610.268767914</v>
          </cell>
        </row>
        <row r="70">
          <cell r="B70">
            <v>3171.9549999999999</v>
          </cell>
          <cell r="C70">
            <v>3794.8512190389233</v>
          </cell>
          <cell r="D70">
            <v>4532.9299899343887</v>
          </cell>
          <cell r="E70">
            <v>5414.5681056726044</v>
          </cell>
          <cell r="F70">
            <v>6468.52052107291</v>
          </cell>
          <cell r="G70">
            <v>7725.6500164889258</v>
          </cell>
          <cell r="H70">
            <v>9229.4118748508627</v>
          </cell>
          <cell r="I70">
            <v>11023.214544213835</v>
          </cell>
          <cell r="J70">
            <v>13168.770733241574</v>
          </cell>
          <cell r="K70">
            <v>15728.358385324649</v>
          </cell>
          <cell r="L70">
            <v>18789.640323631676</v>
          </cell>
          <cell r="M70">
            <v>22441.936580759044</v>
          </cell>
          <cell r="N70">
            <v>26809.801782961054</v>
          </cell>
          <cell r="O70">
            <v>32021.300131243348</v>
          </cell>
          <cell r="P70">
            <v>38253.443659912751</v>
          </cell>
          <cell r="Q70">
            <v>45689.793113207372</v>
          </cell>
          <cell r="R70">
            <v>54581.965156156963</v>
          </cell>
          <cell r="S70">
            <v>65192.994670795371</v>
          </cell>
          <cell r="T70">
            <v>77880.61963367484</v>
          </cell>
          <cell r="U70">
            <v>93021.661851278259</v>
          </cell>
          <cell r="V70">
            <v>111115.89376791895</v>
          </cell>
        </row>
        <row r="71">
          <cell r="B71">
            <v>55591.719999999994</v>
          </cell>
          <cell r="C71">
            <v>66412.92395937632</v>
          </cell>
          <cell r="D71">
            <v>79333.393571519729</v>
          </cell>
          <cell r="E71">
            <v>94767.508500690717</v>
          </cell>
          <cell r="F71">
            <v>113204.26986449247</v>
          </cell>
          <cell r="G71">
            <v>135227.90646363533</v>
          </cell>
          <cell r="H71">
            <v>161536.12831833703</v>
          </cell>
          <cell r="I71">
            <v>192962.619566232</v>
          </cell>
          <cell r="J71">
            <v>230502.97297380847</v>
          </cell>
          <cell r="K71">
            <v>275346.8091813919</v>
          </cell>
          <cell r="L71">
            <v>328914.78279885481</v>
          </cell>
          <cell r="M71">
            <v>392904.4159508344</v>
          </cell>
          <cell r="N71">
            <v>469342.90247427794</v>
          </cell>
          <cell r="O71">
            <v>560652.51150893432</v>
          </cell>
          <cell r="P71">
            <v>669725.93408860872</v>
          </cell>
          <cell r="Q71">
            <v>800019.61281464016</v>
          </cell>
          <cell r="R71">
            <v>955661.25430473965</v>
          </cell>
          <cell r="S71">
            <v>1141583.0088580938</v>
          </cell>
          <cell r="T71">
            <v>1363674.8805300728</v>
          </cell>
          <cell r="U71">
            <v>1628974.7719829483</v>
          </cell>
          <cell r="V71">
            <v>1945887.774723876</v>
          </cell>
        </row>
        <row r="72">
          <cell r="B72">
            <v>6178.8950000000004</v>
          </cell>
          <cell r="C72">
            <v>7386.9350186710681</v>
          </cell>
          <cell r="D72">
            <v>8824.0194103105569</v>
          </cell>
          <cell r="E72">
            <v>10540.680150341597</v>
          </cell>
          <cell r="F72">
            <v>12591.41347001404</v>
          </cell>
          <cell r="G72">
            <v>15040.871772728826</v>
          </cell>
          <cell r="H72">
            <v>17967.135448282028</v>
          </cell>
          <cell r="I72">
            <v>21462.35625291444</v>
          </cell>
          <cell r="J72">
            <v>25637.945231845672</v>
          </cell>
          <cell r="K72">
            <v>30625.402621822908</v>
          </cell>
          <cell r="L72">
            <v>36583.698237243232</v>
          </cell>
          <cell r="M72">
            <v>43700.482411187942</v>
          </cell>
          <cell r="N72">
            <v>52202.585527332543</v>
          </cell>
          <cell r="O72">
            <v>62357.783821322817</v>
          </cell>
          <cell r="P72">
            <v>74489.736472236531</v>
          </cell>
          <cell r="Q72">
            <v>88980.558943198906</v>
          </cell>
          <cell r="R72">
            <v>106292.07339491161</v>
          </cell>
          <cell r="S72">
            <v>126969.55670570361</v>
          </cell>
          <cell r="T72">
            <v>151671.97296509249</v>
          </cell>
          <cell r="U72">
            <v>181177.42938758185</v>
          </cell>
          <cell r="V72">
            <v>216424.4609874622</v>
          </cell>
        </row>
        <row r="73">
          <cell r="B73">
            <v>8507.44</v>
          </cell>
          <cell r="C73">
            <v>10168.517780788943</v>
          </cell>
          <cell r="D73">
            <v>12146.782108374928</v>
          </cell>
          <cell r="E73">
            <v>14509.913717547559</v>
          </cell>
          <cell r="F73">
            <v>17332.765406962688</v>
          </cell>
          <cell r="G73">
            <v>20704.846162796963</v>
          </cell>
          <cell r="H73">
            <v>24732.899716875829</v>
          </cell>
          <cell r="I73">
            <v>29544.672939401822</v>
          </cell>
          <cell r="J73">
            <v>35292.483040647021</v>
          </cell>
          <cell r="K73">
            <v>42158.618003321892</v>
          </cell>
          <cell r="L73">
            <v>50360.425789053319</v>
          </cell>
          <cell r="M73">
            <v>60158.021645250526</v>
          </cell>
          <cell r="N73">
            <v>71861.54870219811</v>
          </cell>
          <cell r="O73">
            <v>85842.177572179964</v>
          </cell>
          <cell r="P73">
            <v>102542.46479207228</v>
          </cell>
          <cell r="Q73">
            <v>122492.05107015243</v>
          </cell>
          <cell r="R73">
            <v>146322.43931287984</v>
          </cell>
          <cell r="S73">
            <v>174789.39862345139</v>
          </cell>
          <cell r="T73">
            <v>208794.04758752548</v>
          </cell>
          <cell r="U73">
            <v>249414.82849680062</v>
          </cell>
          <cell r="V73">
            <v>297937.97472387669</v>
          </cell>
        </row>
        <row r="74">
          <cell r="B74">
            <v>10597.63</v>
          </cell>
          <cell r="C74">
            <v>12665.348896193522</v>
          </cell>
          <cell r="D74">
            <v>15129.365327533222</v>
          </cell>
          <cell r="E74">
            <v>18072.750869135689</v>
          </cell>
          <cell r="F74">
            <v>21588.743408581999</v>
          </cell>
          <cell r="G74">
            <v>25788.813792974364</v>
          </cell>
          <cell r="H74">
            <v>30805.940238903313</v>
          </cell>
          <cell r="I74">
            <v>36799.207953209698</v>
          </cell>
          <cell r="J74">
            <v>43958.36927599764</v>
          </cell>
          <cell r="K74">
            <v>52510.430228516583</v>
          </cell>
          <cell r="L74">
            <v>62726.156590890292</v>
          </cell>
          <cell r="M74">
            <v>74929.473728909623</v>
          </cell>
          <cell r="N74">
            <v>89506.748986472681</v>
          </cell>
          <cell r="O74">
            <v>106920.20641516671</v>
          </cell>
          <cell r="P74">
            <v>127721.17020476898</v>
          </cell>
          <cell r="Q74">
            <v>152569.20918497784</v>
          </cell>
          <cell r="R74">
            <v>182251.03156719136</v>
          </cell>
          <cell r="S74">
            <v>217707.80655442845</v>
          </cell>
          <cell r="T74">
            <v>260062.12194712454</v>
          </cell>
          <cell r="U74">
            <v>310656.97552071844</v>
          </cell>
          <cell r="V74">
            <v>371094.62472387659</v>
          </cell>
        </row>
        <row r="75">
          <cell r="B75">
            <v>40538.684999999998</v>
          </cell>
          <cell r="C75">
            <v>48431.359522997736</v>
          </cell>
          <cell r="D75">
            <v>57853.561791441127</v>
          </cell>
          <cell r="E75">
            <v>69108.830417762176</v>
          </cell>
          <cell r="F75">
            <v>82553.761624760416</v>
          </cell>
          <cell r="G75">
            <v>98614.420284901571</v>
          </cell>
          <cell r="H75">
            <v>117799.58210268298</v>
          </cell>
          <cell r="I75">
            <v>140717.24021240507</v>
          </cell>
          <cell r="J75">
            <v>168093.38877009918</v>
          </cell>
          <cell r="K75">
            <v>200795.60008591079</v>
          </cell>
          <cell r="L75">
            <v>239859.82676106395</v>
          </cell>
          <cell r="M75">
            <v>286524.04612027196</v>
          </cell>
          <cell r="N75">
            <v>342266.50393577421</v>
          </cell>
          <cell r="O75">
            <v>408853.72484145954</v>
          </cell>
          <cell r="P75">
            <v>488395.08194980177</v>
          </cell>
          <cell r="Q75">
            <v>583411.30744383635</v>
          </cell>
          <cell r="R75">
            <v>696912.35745570669</v>
          </cell>
          <cell r="S75">
            <v>832495.17630254792</v>
          </cell>
          <cell r="T75">
            <v>994454.80115085514</v>
          </cell>
          <cell r="U75">
            <v>1187923.8710475406</v>
          </cell>
          <cell r="V75">
            <v>1419031.5497238762</v>
          </cell>
        </row>
        <row r="76">
          <cell r="B76">
            <v>181443.15999999997</v>
          </cell>
          <cell r="C76">
            <v>216748.39923248914</v>
          </cell>
          <cell r="D76">
            <v>258916.20293492961</v>
          </cell>
          <cell r="E76">
            <v>309287.6369381281</v>
          </cell>
          <cell r="F76">
            <v>369458.87662498082</v>
          </cell>
          <cell r="G76">
            <v>441335.86720257218</v>
          </cell>
          <cell r="H76">
            <v>527196.80192234402</v>
          </cell>
          <cell r="I76">
            <v>629761.18401194038</v>
          </cell>
          <cell r="J76">
            <v>752279.85206975928</v>
          </cell>
          <cell r="K76">
            <v>898633.39893224218</v>
          </cell>
          <cell r="L76">
            <v>1073460.5672335392</v>
          </cell>
          <cell r="M76">
            <v>1282298.7653884827</v>
          </cell>
          <cell r="N76">
            <v>1531767.1883291523</v>
          </cell>
          <cell r="O76">
            <v>1829767.4355858485</v>
          </cell>
          <cell r="P76">
            <v>2185744.6838620794</v>
          </cell>
          <cell r="Q76">
            <v>2610974.1123762503</v>
          </cell>
          <cell r="R76">
            <v>3118933.3975721849</v>
          </cell>
          <cell r="S76">
            <v>3725711.6439631064</v>
          </cell>
          <cell r="T76">
            <v>4450540.653916128</v>
          </cell>
          <cell r="U76">
            <v>5316378.7562942151</v>
          </cell>
          <cell r="V76">
            <v>6350665.6989267562</v>
          </cell>
        </row>
        <row r="77">
          <cell r="B77">
            <v>252912.99</v>
          </cell>
          <cell r="C77">
            <v>302122.36545523006</v>
          </cell>
          <cell r="D77">
            <v>360899.29865796218</v>
          </cell>
          <cell r="E77">
            <v>431111.10180551413</v>
          </cell>
          <cell r="F77">
            <v>514983.22543385066</v>
          </cell>
          <cell r="G77">
            <v>615170.5894081241</v>
          </cell>
          <cell r="H77">
            <v>734851.20968657325</v>
          </cell>
          <cell r="I77">
            <v>877812.87615015393</v>
          </cell>
          <cell r="J77">
            <v>1048590.142765793</v>
          </cell>
          <cell r="K77">
            <v>1252588.308555298</v>
          </cell>
          <cell r="L77">
            <v>1496277.528497505</v>
          </cell>
          <cell r="M77">
            <v>1787371.3122958518</v>
          </cell>
          <cell r="N77">
            <v>2135101.6708365041</v>
          </cell>
          <cell r="O77">
            <v>2550475.9568884596</v>
          </cell>
          <cell r="P77">
            <v>3046667.0088032633</v>
          </cell>
          <cell r="Q77">
            <v>3639382.5183942313</v>
          </cell>
          <cell r="R77">
            <v>4347418.4133664854</v>
          </cell>
          <cell r="S77">
            <v>5193189.7878974546</v>
          </cell>
          <cell r="T77">
            <v>6203516.0657047182</v>
          </cell>
          <cell r="U77">
            <v>7410383.8075774545</v>
          </cell>
          <cell r="V77">
            <v>8852052.1187679153</v>
          </cell>
        </row>
        <row r="78">
          <cell r="B78">
            <v>9809.2250000000004</v>
          </cell>
          <cell r="C78">
            <v>11723.385111814874</v>
          </cell>
          <cell r="D78">
            <v>14003.939861296702</v>
          </cell>
          <cell r="E78">
            <v>16728.138709838422</v>
          </cell>
          <cell r="F78">
            <v>19983.117333232487</v>
          </cell>
          <cell r="G78">
            <v>23869.477052666298</v>
          </cell>
          <cell r="H78">
            <v>28513.97914655217</v>
          </cell>
          <cell r="I78">
            <v>34059.545026656408</v>
          </cell>
          <cell r="J78">
            <v>40686.760357776024</v>
          </cell>
          <cell r="K78">
            <v>48599.902468837638</v>
          </cell>
          <cell r="L78">
            <v>58056.259185605253</v>
          </cell>
          <cell r="M78">
            <v>69347.775653430916</v>
          </cell>
          <cell r="N78">
            <v>82841.051808464515</v>
          </cell>
          <cell r="O78">
            <v>98953.286457218841</v>
          </cell>
          <cell r="P78">
            <v>118206.87663707251</v>
          </cell>
          <cell r="Q78">
            <v>141197.96186379329</v>
          </cell>
          <cell r="R78">
            <v>168671.00371809359</v>
          </cell>
          <cell r="S78">
            <v>201477.76371477536</v>
          </cell>
          <cell r="T78">
            <v>240679.24172292804</v>
          </cell>
          <cell r="U78">
            <v>287492.33924301714</v>
          </cell>
          <cell r="V78">
            <v>343420.34376791888</v>
          </cell>
        </row>
        <row r="79">
          <cell r="B79">
            <v>10044114.684999999</v>
          </cell>
          <cell r="C79">
            <v>11998177.42943297</v>
          </cell>
          <cell r="D79">
            <v>14332392.100597521</v>
          </cell>
          <cell r="E79">
            <v>17120722.254451547</v>
          </cell>
          <cell r="F79">
            <v>20451515.076107901</v>
          </cell>
          <cell r="G79">
            <v>24430304.707438342</v>
          </cell>
          <cell r="H79">
            <v>29183158.138820715</v>
          </cell>
          <cell r="I79">
            <v>34860666.464296743</v>
          </cell>
          <cell r="J79">
            <v>41642720.15284723</v>
          </cell>
          <cell r="K79">
            <v>49744204.215735801</v>
          </cell>
          <cell r="L79">
            <v>59421812.18363829</v>
          </cell>
          <cell r="M79">
            <v>70982172.866980448</v>
          </cell>
          <cell r="N79">
            <v>84791573.424430519</v>
          </cell>
          <cell r="O79">
            <v>101287555.90115798</v>
          </cell>
          <cell r="P79">
            <v>120992791.36869326</v>
          </cell>
          <cell r="Q79">
            <v>144531627.68550169</v>
          </cell>
          <cell r="R79">
            <v>172649886.92808089</v>
          </cell>
          <cell r="S79">
            <v>206238478.32985392</v>
          </cell>
          <cell r="T79">
            <v>246361647.83938748</v>
          </cell>
          <cell r="U79">
            <v>294290672.75954628</v>
          </cell>
          <cell r="V79">
            <v>351544169.07392663</v>
          </cell>
        </row>
        <row r="80">
          <cell r="B80">
            <v>2169947.25</v>
          </cell>
          <cell r="C80">
            <v>2592110.8710753699</v>
          </cell>
          <cell r="D80">
            <v>3096399.3647822454</v>
          </cell>
          <cell r="E80">
            <v>3698795.8863972439</v>
          </cell>
          <cell r="F80">
            <v>4418387.2817795509</v>
          </cell>
          <cell r="G80">
            <v>5277972.931792574</v>
          </cell>
          <cell r="H80">
            <v>6304789.2297817199</v>
          </cell>
          <cell r="I80">
            <v>7531369.4330252744</v>
          </cell>
          <cell r="J80">
            <v>8996578.3237251695</v>
          </cell>
          <cell r="K80">
            <v>10746839.039908256</v>
          </cell>
          <cell r="L80">
            <v>12837609.412693437</v>
          </cell>
          <cell r="M80">
            <v>15335132.662591675</v>
          </cell>
          <cell r="N80">
            <v>18318543.957019631</v>
          </cell>
          <cell r="O80">
            <v>21882368.66486029</v>
          </cell>
          <cell r="P80">
            <v>26139528.164814796</v>
          </cell>
          <cell r="Q80">
            <v>31224904.868387423</v>
          </cell>
          <cell r="R80">
            <v>37299631.155020468</v>
          </cell>
          <cell r="S80">
            <v>44556176.676824436</v>
          </cell>
          <cell r="T80">
            <v>53224468.167915761</v>
          </cell>
          <cell r="U80">
            <v>63579149.048679993</v>
          </cell>
          <cell r="V80">
            <v>75948308.848926738</v>
          </cell>
        </row>
        <row r="81">
          <cell r="B81">
            <v>2858059.8</v>
          </cell>
          <cell r="C81">
            <v>3414093.9717149399</v>
          </cell>
          <cell r="D81">
            <v>4078297.1918448634</v>
          </cell>
          <cell r="E81">
            <v>4871719.4439176461</v>
          </cell>
          <cell r="F81">
            <v>5819500.0652759159</v>
          </cell>
          <cell r="G81">
            <v>6951668.7410769733</v>
          </cell>
          <cell r="H81">
            <v>8304098.2049019746</v>
          </cell>
          <cell r="I81">
            <v>9919639.0198732596</v>
          </cell>
          <cell r="J81">
            <v>11849479.547908533</v>
          </cell>
          <cell r="K81">
            <v>14154765.130196022</v>
          </cell>
          <cell r="L81">
            <v>16908538.664115578</v>
          </cell>
          <cell r="M81">
            <v>20198051.109153178</v>
          </cell>
          <cell r="N81">
            <v>24127530.548833646</v>
          </cell>
          <cell r="O81">
            <v>28821479.190178245</v>
          </cell>
          <cell r="P81">
            <v>34428624.613727368</v>
          </cell>
          <cell r="Q81">
            <v>41126624.459419392</v>
          </cell>
          <cell r="R81">
            <v>49127704.573503502</v>
          </cell>
          <cell r="S81">
            <v>58685372.405898437</v>
          </cell>
          <cell r="T81">
            <v>70102462.237132788</v>
          </cell>
          <cell r="U81">
            <v>83740714.925363392</v>
          </cell>
          <cell r="V81">
            <v>100032256.13598743</v>
          </cell>
        </row>
        <row r="82">
          <cell r="B82">
            <v>573335.44999999995</v>
          </cell>
          <cell r="C82">
            <v>684882.34635910869</v>
          </cell>
          <cell r="D82">
            <v>818124.42921928957</v>
          </cell>
          <cell r="E82">
            <v>977288.41357205797</v>
          </cell>
          <cell r="F82">
            <v>1167417.4443830862</v>
          </cell>
          <cell r="G82">
            <v>1394535.3516348132</v>
          </cell>
          <cell r="H82">
            <v>1665838.736043687</v>
          </cell>
          <cell r="I82">
            <v>1989923.1596048374</v>
          </cell>
          <cell r="J82">
            <v>2377057.7603029059</v>
          </cell>
          <cell r="K82">
            <v>2839507.9250950469</v>
          </cell>
          <cell r="L82">
            <v>3391927.1271251682</v>
          </cell>
          <cell r="M82">
            <v>4051817.3885851079</v>
          </cell>
          <cell r="N82">
            <v>4840088.3784524668</v>
          </cell>
          <cell r="O82">
            <v>5781714.504874914</v>
          </cell>
          <cell r="P82">
            <v>6906532.6709542321</v>
          </cell>
          <cell r="Q82">
            <v>8250179.962152794</v>
          </cell>
          <cell r="R82">
            <v>9855231.9348213933</v>
          </cell>
          <cell r="S82">
            <v>11772540.719240045</v>
          </cell>
          <cell r="T82">
            <v>14062859.202486828</v>
          </cell>
          <cell r="U82">
            <v>16798750.533693269</v>
          </cell>
          <cell r="V82">
            <v>20066903.885987457</v>
          </cell>
        </row>
        <row r="83">
          <cell r="B83">
            <v>199998.18</v>
          </cell>
          <cell r="C83">
            <v>238913.11458630359</v>
          </cell>
          <cell r="D83">
            <v>285392.84979400737</v>
          </cell>
          <cell r="E83">
            <v>340915.06654688827</v>
          </cell>
          <cell r="F83">
            <v>407239.78234022489</v>
          </cell>
          <cell r="G83">
            <v>486465.93519152777</v>
          </cell>
          <cell r="H83">
            <v>581107.39436577226</v>
          </cell>
          <cell r="I83">
            <v>694158.59501112276</v>
          </cell>
          <cell r="J83">
            <v>829206.39122875885</v>
          </cell>
          <cell r="K83">
            <v>990524.0095911586</v>
          </cell>
          <cell r="L83">
            <v>1183229.2908299477</v>
          </cell>
          <cell r="M83">
            <v>1413420.3411253241</v>
          </cell>
          <cell r="N83">
            <v>1688399.4952188164</v>
          </cell>
          <cell r="O83">
            <v>2016869.0161791632</v>
          </cell>
          <cell r="P83">
            <v>2409248.20335552</v>
          </cell>
          <cell r="Q83">
            <v>2877955.5155925988</v>
          </cell>
          <cell r="R83">
            <v>3437857.7357704933</v>
          </cell>
          <cell r="S83">
            <v>4106676.4081711397</v>
          </cell>
          <cell r="T83">
            <v>4905624.2884959206</v>
          </cell>
          <cell r="U83">
            <v>5859990.5066035353</v>
          </cell>
          <cell r="V83">
            <v>7000033.7687679166</v>
          </cell>
        </row>
        <row r="84">
          <cell r="B84">
            <v>353278.77999999997</v>
          </cell>
          <cell r="C84">
            <v>422014.21436712815</v>
          </cell>
          <cell r="D84">
            <v>504115.97486544849</v>
          </cell>
          <cell r="E84">
            <v>602190.41801626189</v>
          </cell>
          <cell r="F84">
            <v>719345.09372137557</v>
          </cell>
          <cell r="G84">
            <v>859291.67183315346</v>
          </cell>
          <cell r="H84">
            <v>1026464.7681018109</v>
          </cell>
          <cell r="I84">
            <v>1226160.6224493794</v>
          </cell>
          <cell r="J84">
            <v>1464707.1761215182</v>
          </cell>
          <cell r="K84">
            <v>1749661.8695969174</v>
          </cell>
          <cell r="L84">
            <v>2090054.3106019446</v>
          </cell>
          <cell r="M84">
            <v>2496668.547286191</v>
          </cell>
          <cell r="N84">
            <v>2982389.309927349</v>
          </cell>
          <cell r="O84">
            <v>3562604.8366860803</v>
          </cell>
          <cell r="P84">
            <v>4255700.8958385652</v>
          </cell>
          <cell r="Q84">
            <v>5083635.6490463521</v>
          </cell>
          <cell r="R84">
            <v>6072644.5292402776</v>
          </cell>
          <cell r="S84">
            <v>7254060.6140857693</v>
          </cell>
          <cell r="T84">
            <v>8665320.3563121967</v>
          </cell>
          <cell r="U84">
            <v>10351134.318069926</v>
          </cell>
          <cell r="V84">
            <v>12364920.435987458</v>
          </cell>
        </row>
        <row r="85">
          <cell r="B85">
            <v>2031536.335</v>
          </cell>
          <cell r="C85">
            <v>2426772.3304732316</v>
          </cell>
          <cell r="D85">
            <v>2898894.4770868123</v>
          </cell>
          <cell r="E85">
            <v>3462866.7471047235</v>
          </cell>
          <cell r="F85">
            <v>4136559.1728293309</v>
          </cell>
          <cell r="G85">
            <v>4941314.8692381186</v>
          </cell>
          <cell r="H85">
            <v>5902635.7879349953</v>
          </cell>
          <cell r="I85">
            <v>7050976.718996305</v>
          </cell>
          <cell r="J85">
            <v>8422727.213227706</v>
          </cell>
          <cell r="K85">
            <v>10061344.87460321</v>
          </cell>
          <cell r="L85">
            <v>12018755.141601017</v>
          </cell>
          <cell r="M85">
            <v>14356970.016502151</v>
          </cell>
          <cell r="N85">
            <v>17150083.635543726</v>
          </cell>
          <cell r="O85">
            <v>20486584.237341236</v>
          </cell>
          <cell r="P85">
            <v>24472199.254149493</v>
          </cell>
          <cell r="Q85">
            <v>29233197.231068499</v>
          </cell>
          <cell r="R85">
            <v>34920444.280155957</v>
          </cell>
          <cell r="S85">
            <v>41714119.596321113</v>
          </cell>
          <cell r="T85">
            <v>49829499.306069866</v>
          </cell>
          <cell r="U85">
            <v>59523690.442219488</v>
          </cell>
          <cell r="V85">
            <v>71103869.19376789</v>
          </cell>
        </row>
        <row r="86">
          <cell r="B86">
            <v>35789.919999999998</v>
          </cell>
          <cell r="C86">
            <v>42758.734445017151</v>
          </cell>
          <cell r="D86">
            <v>51077.342021599026</v>
          </cell>
          <cell r="E86">
            <v>61014.3144330137</v>
          </cell>
          <cell r="F86">
            <v>72884.478270204258</v>
          </cell>
          <cell r="G86">
            <v>87064.002598796767</v>
          </cell>
          <cell r="H86">
            <v>104002.06021491879</v>
          </cell>
          <cell r="I86">
            <v>124235.44575120998</v>
          </cell>
          <cell r="J86">
            <v>148405.10337574992</v>
          </cell>
          <cell r="K86">
            <v>177277.0091532316</v>
          </cell>
          <cell r="L86">
            <v>211765.75414987293</v>
          </cell>
          <cell r="M86">
            <v>252964.34357932719</v>
          </cell>
          <cell r="N86">
            <v>302177.84714957146</v>
          </cell>
          <cell r="O86">
            <v>360965.92247011245</v>
          </cell>
          <cell r="P86">
            <v>431190.83017885045</v>
          </cell>
          <cell r="Q86">
            <v>515078.11488471553</v>
          </cell>
          <cell r="R86">
            <v>615285.11715863051</v>
          </cell>
          <cell r="S86">
            <v>734987.56530146848</v>
          </cell>
          <cell r="T86">
            <v>877977.33396545018</v>
          </cell>
          <cell r="U86">
            <v>1048786.0107037274</v>
          </cell>
          <cell r="V86">
            <v>1252824.7747238765</v>
          </cell>
        </row>
        <row r="87">
          <cell r="B87">
            <v>5853577.0949999997</v>
          </cell>
          <cell r="C87">
            <v>6992381.3391818032</v>
          </cell>
          <cell r="D87">
            <v>8352731.0343926195</v>
          </cell>
          <cell r="E87">
            <v>9977733.2494859118</v>
          </cell>
          <cell r="F87">
            <v>11918876.2807728</v>
          </cell>
          <cell r="G87">
            <v>14237661.854468478</v>
          </cell>
          <cell r="H87">
            <v>17007563.288459219</v>
          </cell>
          <cell r="I87">
            <v>20316339.445648372</v>
          </cell>
          <cell r="J87">
            <v>24268832.310387798</v>
          </cell>
          <cell r="K87">
            <v>28990269.165964488</v>
          </cell>
          <cell r="L87">
            <v>34630253.212019704</v>
          </cell>
          <cell r="M87">
            <v>41367477.170460403</v>
          </cell>
          <cell r="N87">
            <v>49415415.832550213</v>
          </cell>
          <cell r="O87">
            <v>59029054.241671488</v>
          </cell>
          <cell r="P87">
            <v>70513008.162124112</v>
          </cell>
          <cell r="Q87">
            <v>84231127.68706888</v>
          </cell>
          <cell r="R87">
            <v>100618081.35879426</v>
          </cell>
          <cell r="S87">
            <v>120193063.83895062</v>
          </cell>
          <cell r="T87">
            <v>143576321.31225044</v>
          </cell>
          <cell r="U87">
            <v>171508716.75816512</v>
          </cell>
          <cell r="V87">
            <v>204875295.79376784</v>
          </cell>
        </row>
        <row r="88">
          <cell r="B88">
            <v>104106.12999999999</v>
          </cell>
          <cell r="C88">
            <v>124365.66297810848</v>
          </cell>
          <cell r="D88">
            <v>148560.65952894621</v>
          </cell>
          <cell r="E88">
            <v>177462.72599799256</v>
          </cell>
          <cell r="F88">
            <v>211987.71615991538</v>
          </cell>
          <cell r="G88">
            <v>253229.2148672684</v>
          </cell>
          <cell r="H88">
            <v>302494.41113379772</v>
          </cell>
          <cell r="I88">
            <v>361343.68527701881</v>
          </cell>
          <cell r="J88">
            <v>431642.31701261486</v>
          </cell>
          <cell r="K88">
            <v>515616.88590923406</v>
          </cell>
          <cell r="L88">
            <v>615929.03343558824</v>
          </cell>
          <cell r="M88">
            <v>735755.96994472516</v>
          </cell>
          <cell r="N88">
            <v>878895.69709145953</v>
          </cell>
          <cell r="O88">
            <v>1049881.9246142374</v>
          </cell>
          <cell r="P88">
            <v>1254134.1716407731</v>
          </cell>
          <cell r="Q88">
            <v>1498121.8000947991</v>
          </cell>
          <cell r="R88">
            <v>1789578.136818402</v>
          </cell>
          <cell r="S88">
            <v>2137734.6159982365</v>
          </cell>
          <cell r="T88">
            <v>2553626.228707361</v>
          </cell>
          <cell r="U88">
            <v>3050425.7386397291</v>
          </cell>
          <cell r="V88">
            <v>3643877.6859874609</v>
          </cell>
        </row>
        <row r="89">
          <cell r="B89">
            <v>1243644.7150000001</v>
          </cell>
          <cell r="C89">
            <v>1485598.4503453816</v>
          </cell>
          <cell r="D89">
            <v>1774617.6704883422</v>
          </cell>
          <cell r="E89">
            <v>2119864.8140149107</v>
          </cell>
          <cell r="F89">
            <v>2532279.5302016954</v>
          </cell>
          <cell r="G89">
            <v>3024927.0005869903</v>
          </cell>
          <cell r="H89">
            <v>3613419.4095832375</v>
          </cell>
          <cell r="I89">
            <v>4316399.5015457245</v>
          </cell>
          <cell r="J89">
            <v>5156144.7995318053</v>
          </cell>
          <cell r="K89">
            <v>6159257.6564715002</v>
          </cell>
          <cell r="L89">
            <v>7357526.5909814909</v>
          </cell>
          <cell r="M89">
            <v>8788911.9441929236</v>
          </cell>
          <cell r="N89">
            <v>10498773.797922824</v>
          </cell>
          <cell r="O89">
            <v>12541279.805077128</v>
          </cell>
          <cell r="P89">
            <v>14981155.778569041</v>
          </cell>
          <cell r="Q89">
            <v>17895696.431835219</v>
          </cell>
          <cell r="R89">
            <v>21377261.214526314</v>
          </cell>
          <cell r="S89">
            <v>25536146.042967502</v>
          </cell>
          <cell r="T89">
            <v>30504141.777008638</v>
          </cell>
          <cell r="U89">
            <v>36438635.44985988</v>
          </cell>
          <cell r="V89">
            <v>43527676.173481032</v>
          </cell>
        </row>
        <row r="90">
          <cell r="B90">
            <v>62137.315000000002</v>
          </cell>
          <cell r="C90">
            <v>74231.922424063872</v>
          </cell>
          <cell r="D90">
            <v>88673.528049530927</v>
          </cell>
          <cell r="E90">
            <v>105924.70634899929</v>
          </cell>
          <cell r="F90">
            <v>126532.15786424337</v>
          </cell>
          <cell r="G90">
            <v>151148.49639818002</v>
          </cell>
          <cell r="H90">
            <v>180554.15012571958</v>
          </cell>
          <cell r="I90">
            <v>215680.25855240267</v>
          </cell>
          <cell r="J90">
            <v>257640.44339228523</v>
          </cell>
          <cell r="K90">
            <v>307763.39307177218</v>
          </cell>
          <cell r="L90">
            <v>367638.17549344036</v>
          </cell>
          <cell r="M90">
            <v>439160.76100178063</v>
          </cell>
          <cell r="N90">
            <v>524598.64927826228</v>
          </cell>
          <cell r="O90">
            <v>626657.29284584546</v>
          </cell>
          <cell r="P90">
            <v>748572.2708542574</v>
          </cell>
          <cell r="Q90">
            <v>894204.12531554187</v>
          </cell>
          <cell r="R90">
            <v>1068169.8239226204</v>
          </cell>
          <cell r="S90">
            <v>1275978.1620157224</v>
          </cell>
          <cell r="T90">
            <v>1524217.2619606745</v>
          </cell>
          <cell r="U90">
            <v>1820747.8918173807</v>
          </cell>
          <cell r="V90">
            <v>2174969.1609874615</v>
          </cell>
        </row>
        <row r="91">
          <cell r="B91">
            <v>358119.22</v>
          </cell>
          <cell r="C91">
            <v>427796.33456616051</v>
          </cell>
          <cell r="D91">
            <v>511022.97398588882</v>
          </cell>
          <cell r="E91">
            <v>610441.13511973538</v>
          </cell>
          <cell r="F91">
            <v>729201.01718290802</v>
          </cell>
          <cell r="G91">
            <v>871064.92057440965</v>
          </cell>
          <cell r="H91">
            <v>1040528.5428895091</v>
          </cell>
          <cell r="I91">
            <v>1242960.3014948594</v>
          </cell>
          <cell r="J91">
            <v>1484775.2885946597</v>
          </cell>
          <cell r="K91">
            <v>1773633.9480723832</v>
          </cell>
          <cell r="L91">
            <v>2118690.2339572338</v>
          </cell>
          <cell r="M91">
            <v>2530875.1888809307</v>
          </cell>
          <cell r="N91">
            <v>3023250.9597262549</v>
          </cell>
          <cell r="O91">
            <v>3611415.5577877816</v>
          </cell>
          <cell r="P91">
            <v>4314007.8887458118</v>
          </cell>
          <cell r="Q91">
            <v>5153285.4772399124</v>
          </cell>
          <cell r="R91">
            <v>6155844.9323313599</v>
          </cell>
          <cell r="S91">
            <v>7353446.5459183306</v>
          </cell>
          <cell r="T91">
            <v>8784042.0971538182</v>
          </cell>
          <cell r="U91">
            <v>10492951.815263266</v>
          </cell>
          <cell r="V91">
            <v>12534327.798926754</v>
          </cell>
        </row>
        <row r="92">
          <cell r="B92">
            <v>2837836.2949999999</v>
          </cell>
          <cell r="C92">
            <v>3389936.0205564457</v>
          </cell>
          <cell r="D92">
            <v>4049439.355346099</v>
          </cell>
          <cell r="E92">
            <v>4837247.3681595316</v>
          </cell>
          <cell r="F92">
            <v>5778321.5858583814</v>
          </cell>
          <cell r="G92">
            <v>6902478.9744633827</v>
          </cell>
          <cell r="H92">
            <v>8245338.7657106239</v>
          </cell>
          <cell r="I92">
            <v>9849447.9150250964</v>
          </cell>
          <cell r="J92">
            <v>11765633.042103391</v>
          </cell>
          <cell r="K92">
            <v>14054606.267339546</v>
          </cell>
          <cell r="L92">
            <v>16788894.289171644</v>
          </cell>
          <cell r="M92">
            <v>20055129.899885096</v>
          </cell>
          <cell r="N92">
            <v>23956804.577679887</v>
          </cell>
          <cell r="O92">
            <v>28617538.460153956</v>
          </cell>
          <cell r="P92">
            <v>34185008.007519208</v>
          </cell>
          <cell r="Q92">
            <v>40835612.22495535</v>
          </cell>
          <cell r="R92">
            <v>48780077.032632791</v>
          </cell>
          <cell r="S92">
            <v>58270113.919821836</v>
          </cell>
          <cell r="T92">
            <v>69606416.805609733</v>
          </cell>
          <cell r="U92">
            <v>83148163.870085716</v>
          </cell>
          <cell r="V92">
            <v>99324425.423926711</v>
          </cell>
        </row>
        <row r="93">
          <cell r="B93">
            <v>468477.58500000002</v>
          </cell>
          <cell r="C93">
            <v>559624.65206964558</v>
          </cell>
          <cell r="D93">
            <v>668498.17105818179</v>
          </cell>
          <cell r="E93">
            <v>798552.74980072014</v>
          </cell>
          <cell r="F93">
            <v>953909.21463518392</v>
          </cell>
          <cell r="G93">
            <v>1139489.6421875802</v>
          </cell>
          <cell r="H93">
            <v>1361174.5365219752</v>
          </cell>
          <cell r="I93">
            <v>1625987.3197454757</v>
          </cell>
          <cell r="J93">
            <v>1942319.1341628167</v>
          </cell>
          <cell r="K93">
            <v>2320192.0117977797</v>
          </cell>
          <cell r="L93">
            <v>2771579.63189968</v>
          </cell>
          <cell r="M93">
            <v>3310782.8757215436</v>
          </cell>
          <cell r="N93">
            <v>3954887.4975246927</v>
          </cell>
          <cell r="O93">
            <v>4724300.0579184126</v>
          </cell>
          <cell r="P93">
            <v>5643400.949417281</v>
          </cell>
          <cell r="Q93">
            <v>6741309.1967257205</v>
          </cell>
          <cell r="R93">
            <v>8052814.2233967651</v>
          </cell>
          <cell r="S93">
            <v>9619467.2547026929</v>
          </cell>
          <cell r="T93">
            <v>11490910.805446943</v>
          </cell>
          <cell r="U93">
            <v>13726436.157993397</v>
          </cell>
          <cell r="V93">
            <v>16396878.610987458</v>
          </cell>
        </row>
        <row r="94">
          <cell r="B94">
            <v>31994.575000000001</v>
          </cell>
          <cell r="C94">
            <v>38224.876394536928</v>
          </cell>
          <cell r="D94">
            <v>45661.271761527292</v>
          </cell>
          <cell r="E94">
            <v>54544.372562717137</v>
          </cell>
          <cell r="F94">
            <v>65156.282315636548</v>
          </cell>
          <cell r="G94">
            <v>77831.238546257358</v>
          </cell>
          <cell r="H94">
            <v>92973.709077410633</v>
          </cell>
          <cell r="I94">
            <v>111060.09933098697</v>
          </cell>
          <cell r="J94">
            <v>132667.37868171025</v>
          </cell>
          <cell r="K94">
            <v>158475.5591928474</v>
          </cell>
          <cell r="L94">
            <v>189307.69353767295</v>
          </cell>
          <cell r="M94">
            <v>226134.40474969643</v>
          </cell>
          <cell r="N94">
            <v>270129.80155439494</v>
          </cell>
          <cell r="O94">
            <v>322679.29577943555</v>
          </cell>
          <cell r="P94">
            <v>385457.80933526903</v>
          </cell>
          <cell r="Q94">
            <v>460442.77516748506</v>
          </cell>
          <cell r="R94">
            <v>550023.5782638269</v>
          </cell>
          <cell r="S94">
            <v>657022.62445266359</v>
          </cell>
          <cell r="T94">
            <v>784848.56665999605</v>
          </cell>
          <cell r="U94">
            <v>937529.80136354011</v>
          </cell>
          <cell r="V94">
            <v>1119921.2734810465</v>
          </cell>
        </row>
        <row r="95">
          <cell r="B95">
            <v>9369.1849999999995</v>
          </cell>
          <cell r="C95">
            <v>11197.872758173471</v>
          </cell>
          <cell r="D95">
            <v>13376.347568257486</v>
          </cell>
          <cell r="E95">
            <v>15978.631081508678</v>
          </cell>
          <cell r="F95">
            <v>19087.354298689163</v>
          </cell>
          <cell r="G95">
            <v>22800.461858581573</v>
          </cell>
          <cell r="H95">
            <v>27236.404560695417</v>
          </cell>
          <cell r="I95">
            <v>32534.770813809155</v>
          </cell>
          <cell r="J95">
            <v>38864.568571815296</v>
          </cell>
          <cell r="K95">
            <v>46424.997761608669</v>
          </cell>
          <cell r="L95">
            <v>55457.202538450816</v>
          </cell>
          <cell r="M95">
            <v>66245.45130830165</v>
          </cell>
          <cell r="N95">
            <v>79133.81404917984</v>
          </cell>
          <cell r="O95">
            <v>94527.955836456124</v>
          </cell>
          <cell r="P95">
            <v>112918.80405366961</v>
          </cell>
          <cell r="Q95">
            <v>134885.26230926535</v>
          </cell>
          <cell r="R95">
            <v>161127.79839048511</v>
          </cell>
          <cell r="S95">
            <v>192472.53490854389</v>
          </cell>
          <cell r="T95">
            <v>229918.91825966106</v>
          </cell>
          <cell r="U95">
            <v>274645.86314098502</v>
          </cell>
          <cell r="V95">
            <v>328076.5739267586</v>
          </cell>
        </row>
        <row r="96">
          <cell r="B96">
            <v>38081.794999999998</v>
          </cell>
          <cell r="C96">
            <v>45496.349467469568</v>
          </cell>
          <cell r="D96">
            <v>54347.391312058477</v>
          </cell>
          <cell r="E96">
            <v>64920.354442780823</v>
          </cell>
          <cell r="F96">
            <v>77550.884916843672</v>
          </cell>
          <cell r="G96">
            <v>92637.179363966992</v>
          </cell>
          <cell r="H96">
            <v>110660.10779068366</v>
          </cell>
          <cell r="I96">
            <v>132187.34165190117</v>
          </cell>
          <cell r="J96">
            <v>157904.87192852085</v>
          </cell>
          <cell r="K96">
            <v>188622.94216446707</v>
          </cell>
          <cell r="L96">
            <v>225320.17271495261</v>
          </cell>
          <cell r="M96">
            <v>269153.01958982646</v>
          </cell>
          <cell r="N96">
            <v>321517.57782087877</v>
          </cell>
          <cell r="O96">
            <v>384064.43240988819</v>
          </cell>
          <cell r="P96">
            <v>458785.26720382442</v>
          </cell>
          <cell r="Q96">
            <v>548035.90230890643</v>
          </cell>
          <cell r="R96">
            <v>654657.72412726062</v>
          </cell>
          <cell r="S96">
            <v>782013.07562007068</v>
          </cell>
          <cell r="T96">
            <v>934155.59023356531</v>
          </cell>
          <cell r="U96">
            <v>1115884.1242753007</v>
          </cell>
          <cell r="V96">
            <v>1332973.9734810465</v>
          </cell>
        </row>
        <row r="97">
          <cell r="B97">
            <v>102015.93999999999</v>
          </cell>
          <cell r="C97">
            <v>121868.83186270388</v>
          </cell>
          <cell r="D97">
            <v>145578.07630978792</v>
          </cell>
          <cell r="E97">
            <v>173899.88884640441</v>
          </cell>
          <cell r="F97">
            <v>207731.73815829604</v>
          </cell>
          <cell r="G97">
            <v>248145.24723709098</v>
          </cell>
          <cell r="H97">
            <v>296421.37061177025</v>
          </cell>
          <cell r="I97">
            <v>354089.15026321093</v>
          </cell>
          <cell r="J97">
            <v>422976.43077726424</v>
          </cell>
          <cell r="K97">
            <v>505265.07368403935</v>
          </cell>
          <cell r="L97">
            <v>603563.30263375118</v>
          </cell>
          <cell r="M97">
            <v>720984.51786106604</v>
          </cell>
          <cell r="N97">
            <v>861250.496807185</v>
          </cell>
          <cell r="O97">
            <v>1028803.8957712507</v>
          </cell>
          <cell r="P97">
            <v>1228955.4662280763</v>
          </cell>
          <cell r="Q97">
            <v>1468044.6419799735</v>
          </cell>
          <cell r="R97">
            <v>1753649.5445640904</v>
          </cell>
          <cell r="S97">
            <v>2094816.2080672593</v>
          </cell>
          <cell r="T97">
            <v>2502358.154347762</v>
          </cell>
          <cell r="U97">
            <v>2989183.5916158115</v>
          </cell>
          <cell r="V97">
            <v>3570721.035987461</v>
          </cell>
        </row>
        <row r="98">
          <cell r="B98">
            <v>91.675000000000011</v>
          </cell>
          <cell r="C98">
            <v>115.46194573843064</v>
          </cell>
          <cell r="D98">
            <v>137.89985977937386</v>
          </cell>
          <cell r="E98">
            <v>164.69827027791652</v>
          </cell>
          <cell r="F98">
            <v>196.81086880691879</v>
          </cell>
          <cell r="G98">
            <v>234.93095501919518</v>
          </cell>
          <cell r="H98">
            <v>280.73673500900117</v>
          </cell>
          <cell r="I98">
            <v>335.11393200025657</v>
          </cell>
          <cell r="J98">
            <v>400.4519850350776</v>
          </cell>
          <cell r="K98">
            <v>478.01965020326509</v>
          </cell>
          <cell r="L98">
            <v>571.21905996358851</v>
          </cell>
          <cell r="M98">
            <v>681.8675710579364</v>
          </cell>
          <cell r="N98">
            <v>814.80926084870555</v>
          </cell>
          <cell r="O98">
            <v>972.64719087014441</v>
          </cell>
          <cell r="P98">
            <v>1162.2786036811849</v>
          </cell>
          <cell r="Q98">
            <v>1387.4318017775809</v>
          </cell>
          <cell r="R98">
            <v>1657.9275314779918</v>
          </cell>
          <cell r="S98">
            <v>1979.1055382965833</v>
          </cell>
          <cell r="T98">
            <v>2364.9493915232711</v>
          </cell>
          <cell r="U98">
            <v>2823.1064758213238</v>
          </cell>
          <cell r="V98">
            <v>3371.7609874622831</v>
          </cell>
        </row>
        <row r="99">
          <cell r="B99">
            <v>3997.0299999999997</v>
          </cell>
          <cell r="C99">
            <v>4780.593766625936</v>
          </cell>
          <cell r="D99">
            <v>5710.6211376804022</v>
          </cell>
          <cell r="E99">
            <v>6821.5782114031081</v>
          </cell>
          <cell r="F99">
            <v>8148.7697665693204</v>
          </cell>
          <cell r="G99">
            <v>9733.9231061401333</v>
          </cell>
          <cell r="H99">
            <v>11627.733499849826</v>
          </cell>
          <cell r="I99">
            <v>13889.639878851825</v>
          </cell>
          <cell r="J99">
            <v>16591.976266874404</v>
          </cell>
          <cell r="K99">
            <v>19819.563544645986</v>
          </cell>
          <cell r="L99">
            <v>23675.610821290586</v>
          </cell>
          <cell r="M99">
            <v>28281.159622105199</v>
          </cell>
          <cell r="N99">
            <v>33783.472949888033</v>
          </cell>
          <cell r="O99">
            <v>40355.280029082242</v>
          </cell>
          <cell r="P99">
            <v>48206.701874772414</v>
          </cell>
          <cell r="Q99">
            <v>57584.227226846073</v>
          </cell>
          <cell r="R99">
            <v>68787.66569084955</v>
          </cell>
          <cell r="S99">
            <v>82168.762461964347</v>
          </cell>
          <cell r="T99">
            <v>98155.298852879409</v>
          </cell>
          <cell r="U99">
            <v>117249.22328366768</v>
          </cell>
          <cell r="V99">
            <v>140059.18598746223</v>
          </cell>
        </row>
        <row r="100">
          <cell r="B100">
            <v>295175.16500000004</v>
          </cell>
          <cell r="C100">
            <v>352606.68976434652</v>
          </cell>
          <cell r="D100">
            <v>421205.39397498674</v>
          </cell>
          <cell r="E100">
            <v>503149.79579360585</v>
          </cell>
          <cell r="F100">
            <v>601036.37190443184</v>
          </cell>
          <cell r="G100">
            <v>717966.29095567821</v>
          </cell>
          <cell r="H100">
            <v>857644.8960465031</v>
          </cell>
          <cell r="I100">
            <v>1024497.2763199307</v>
          </cell>
          <cell r="J100">
            <v>1223810.7420879558</v>
          </cell>
          <cell r="K100">
            <v>1461899.6508105844</v>
          </cell>
          <cell r="L100">
            <v>1746308.6885754413</v>
          </cell>
          <cell r="M100">
            <v>2086048.0941886858</v>
          </cell>
          <cell r="N100">
            <v>2491883.6985162431</v>
          </cell>
          <cell r="O100">
            <v>2976672.6138490187</v>
          </cell>
          <cell r="P100">
            <v>3555777.0585329882</v>
          </cell>
          <cell r="Q100">
            <v>4247543.4203982679</v>
          </cell>
          <cell r="R100">
            <v>5073892.6971884081</v>
          </cell>
          <cell r="S100">
            <v>6061004.1690571178</v>
          </cell>
          <cell r="T100">
            <v>7240157.8331054486</v>
          </cell>
          <cell r="U100">
            <v>8648710.0731682144</v>
          </cell>
          <cell r="V100">
            <v>10331293.910987459</v>
          </cell>
        </row>
        <row r="101">
          <cell r="B101">
            <v>67802.83</v>
          </cell>
          <cell r="C101">
            <v>80999.53576633647</v>
          </cell>
          <cell r="D101">
            <v>96757.631647633913</v>
          </cell>
          <cell r="E101">
            <v>115581.39850176645</v>
          </cell>
          <cell r="F101">
            <v>138067.9054486411</v>
          </cell>
          <cell r="G101">
            <v>164927.63136850711</v>
          </cell>
          <cell r="H101">
            <v>197014.48223109203</v>
          </cell>
          <cell r="I101">
            <v>235341.73864648517</v>
          </cell>
          <cell r="J101">
            <v>281127.69287153281</v>
          </cell>
          <cell r="K101">
            <v>335818.44757710391</v>
          </cell>
          <cell r="L101">
            <v>401152.18701124866</v>
          </cell>
          <cell r="M101">
            <v>479192.70228817203</v>
          </cell>
          <cell r="N101">
            <v>572419.94326657243</v>
          </cell>
          <cell r="O101">
            <v>683779.21095797187</v>
          </cell>
          <cell r="P101">
            <v>816808.78890541545</v>
          </cell>
          <cell r="Q101">
            <v>975711.98392409901</v>
          </cell>
          <cell r="R101">
            <v>1165537.0929363747</v>
          </cell>
          <cell r="S101">
            <v>1392282.718217561</v>
          </cell>
          <cell r="T101">
            <v>1663151.6300310222</v>
          </cell>
          <cell r="U101">
            <v>1986704.4780101317</v>
          </cell>
          <cell r="V101">
            <v>2373210.1984810466</v>
          </cell>
        </row>
        <row r="102">
          <cell r="B102">
            <v>54143.254999999997</v>
          </cell>
          <cell r="C102">
            <v>64682.487191185719</v>
          </cell>
          <cell r="D102">
            <v>77266.099720285856</v>
          </cell>
          <cell r="E102">
            <v>92297.789872470894</v>
          </cell>
          <cell r="F102">
            <v>110254.65073600003</v>
          </cell>
          <cell r="G102">
            <v>131703.10626116596</v>
          </cell>
          <cell r="H102">
            <v>157326.36495587198</v>
          </cell>
          <cell r="I102">
            <v>187932.05084584464</v>
          </cell>
          <cell r="J102">
            <v>224494.76840231824</v>
          </cell>
          <cell r="K102">
            <v>268167.28808744095</v>
          </cell>
          <cell r="L102">
            <v>320339.91777193709</v>
          </cell>
          <cell r="M102">
            <v>382658.04879630543</v>
          </cell>
          <cell r="N102">
            <v>457105.03678544622</v>
          </cell>
          <cell r="O102">
            <v>546029.37191635906</v>
          </cell>
          <cell r="P102">
            <v>652260.470390587</v>
          </cell>
          <cell r="Q102">
            <v>779150.31556245813</v>
          </cell>
          <cell r="R102">
            <v>930735.35521743831</v>
          </cell>
          <cell r="S102">
            <v>1111799.7845665528</v>
          </cell>
          <cell r="T102">
            <v>1328102.0820870555</v>
          </cell>
          <cell r="U102">
            <v>1586470.5103292731</v>
          </cell>
          <cell r="V102">
            <v>1895111.3937679182</v>
          </cell>
        </row>
        <row r="103">
          <cell r="B103">
            <v>5152.1349999999993</v>
          </cell>
          <cell r="C103">
            <v>6160.4064727080886</v>
          </cell>
          <cell r="D103">
            <v>7358.8551085521494</v>
          </cell>
          <cell r="E103">
            <v>8790.4508633922724</v>
          </cell>
          <cell r="F103">
            <v>10500.732014720372</v>
          </cell>
          <cell r="G103">
            <v>12543.334183662249</v>
          </cell>
          <cell r="H103">
            <v>14983.778946078563</v>
          </cell>
          <cell r="I103">
            <v>17898.428242091497</v>
          </cell>
          <cell r="J103">
            <v>21380.763009265786</v>
          </cell>
          <cell r="K103">
            <v>25539.762570426385</v>
          </cell>
          <cell r="L103">
            <v>30508.79828913058</v>
          </cell>
          <cell r="M103">
            <v>36443.398858813991</v>
          </cell>
          <cell r="N103">
            <v>43533.848563362713</v>
          </cell>
          <cell r="O103">
            <v>52002.108170781074</v>
          </cell>
          <cell r="P103">
            <v>62119.661554369217</v>
          </cell>
          <cell r="Q103">
            <v>74203.276639003583</v>
          </cell>
          <cell r="R103">
            <v>88640.287701961817</v>
          </cell>
          <cell r="S103">
            <v>105882.76452148479</v>
          </cell>
          <cell r="T103">
            <v>126483.32963941734</v>
          </cell>
          <cell r="U103">
            <v>151087.14546115088</v>
          </cell>
          <cell r="V103">
            <v>180479.8239267586</v>
          </cell>
        </row>
        <row r="104">
          <cell r="B104">
            <v>54363.275000000001</v>
          </cell>
          <cell r="C104">
            <v>64945.349734831572</v>
          </cell>
          <cell r="D104">
            <v>77580.144808659956</v>
          </cell>
          <cell r="E104">
            <v>92672.98067620417</v>
          </cell>
          <cell r="F104">
            <v>110702.71356103623</v>
          </cell>
          <cell r="G104">
            <v>132238.61143061204</v>
          </cell>
          <cell r="H104">
            <v>157965.89712016092</v>
          </cell>
          <cell r="I104">
            <v>188696.3512331415</v>
          </cell>
          <cell r="J104">
            <v>225407.5647091468</v>
          </cell>
          <cell r="K104">
            <v>269258.11107650999</v>
          </cell>
          <cell r="L104">
            <v>321642.70738189336</v>
          </cell>
          <cell r="M104">
            <v>384214.8568730657</v>
          </cell>
          <cell r="N104">
            <v>458964.40108785965</v>
          </cell>
          <cell r="O104">
            <v>548251.18339736399</v>
          </cell>
          <cell r="P104">
            <v>654914.1304185146</v>
          </cell>
          <cell r="Q104">
            <v>782321.13394017785</v>
          </cell>
          <cell r="R104">
            <v>934522.54800295038</v>
          </cell>
          <cell r="S104">
            <v>1116324.8847666292</v>
          </cell>
          <cell r="T104">
            <v>1333506.9062978106</v>
          </cell>
          <cell r="U104">
            <v>1592928.2168826605</v>
          </cell>
          <cell r="V104">
            <v>1902825.7734810465</v>
          </cell>
        </row>
        <row r="105">
          <cell r="B105">
            <v>10065.915000000001</v>
          </cell>
          <cell r="C105">
            <v>12030.164812230465</v>
          </cell>
          <cell r="D105">
            <v>14370.577677517213</v>
          </cell>
          <cell r="E105">
            <v>17166.307133996717</v>
          </cell>
          <cell r="F105">
            <v>20506.039227411362</v>
          </cell>
          <cell r="G105">
            <v>24495.267716567509</v>
          </cell>
          <cell r="H105">
            <v>29260.859927841906</v>
          </cell>
          <cell r="I105">
            <v>34953.245927715063</v>
          </cell>
          <cell r="J105">
            <v>41753.452967760873</v>
          </cell>
          <cell r="K105">
            <v>49876.141145869187</v>
          </cell>
          <cell r="L105">
            <v>59579.618675747093</v>
          </cell>
          <cell r="M105">
            <v>71170.200321150478</v>
          </cell>
          <cell r="N105">
            <v>85016.466757737886</v>
          </cell>
          <cell r="O105">
            <v>101555.52166968417</v>
          </cell>
          <cell r="P105">
            <v>121313.2939063743</v>
          </cell>
          <cell r="Q105">
            <v>144913.51964796192</v>
          </cell>
          <cell r="R105">
            <v>173106.64846433309</v>
          </cell>
          <cell r="S105">
            <v>206782.73636681895</v>
          </cell>
          <cell r="T105">
            <v>247012.60247592584</v>
          </cell>
          <cell r="U105">
            <v>295066.33437942894</v>
          </cell>
          <cell r="V105">
            <v>352470.16098746209</v>
          </cell>
        </row>
        <row r="106">
          <cell r="B106">
            <v>6197.23</v>
          </cell>
          <cell r="C106">
            <v>7408.8370459991784</v>
          </cell>
          <cell r="D106">
            <v>8850.1824210049272</v>
          </cell>
          <cell r="E106">
            <v>10571.933107811668</v>
          </cell>
          <cell r="F106">
            <v>12628.746610379121</v>
          </cell>
          <cell r="G106">
            <v>15085.467980011083</v>
          </cell>
          <cell r="H106">
            <v>18020.40773356297</v>
          </cell>
          <cell r="I106">
            <v>21525.992524965386</v>
          </cell>
          <cell r="J106">
            <v>25713.961777769797</v>
          </cell>
          <cell r="K106">
            <v>30716.207992219348</v>
          </cell>
          <cell r="L106">
            <v>36692.169560066359</v>
          </cell>
          <cell r="M106">
            <v>43830.056552272668</v>
          </cell>
          <cell r="N106">
            <v>52357.367985966528</v>
          </cell>
          <cell r="O106">
            <v>62542.678811173573</v>
          </cell>
          <cell r="P106">
            <v>74710.602309190013</v>
          </cell>
          <cell r="Q106">
            <v>89244.393663504394</v>
          </cell>
          <cell r="R106">
            <v>106607.2364848617</v>
          </cell>
          <cell r="S106">
            <v>127346.03396825603</v>
          </cell>
          <cell r="T106">
            <v>152121.69291561528</v>
          </cell>
          <cell r="U106">
            <v>181714.64120358112</v>
          </cell>
          <cell r="V106">
            <v>217066.18598746217</v>
          </cell>
        </row>
        <row r="107">
          <cell r="B107">
            <v>1084020.2050000001</v>
          </cell>
          <cell r="C107">
            <v>1294919.4985133777</v>
          </cell>
          <cell r="D107">
            <v>1546842.7303867321</v>
          </cell>
          <cell r="E107">
            <v>1847776.9743173292</v>
          </cell>
          <cell r="F107">
            <v>2207257.3773768577</v>
          </cell>
          <cell r="G107">
            <v>2636673.3630862832</v>
          </cell>
          <cell r="H107">
            <v>3149631.5894473172</v>
          </cell>
          <cell r="I107">
            <v>3762383.9482638757</v>
          </cell>
          <cell r="J107">
            <v>4494346.3582768226</v>
          </cell>
          <cell r="K107">
            <v>5368709.3674380258</v>
          </cell>
          <cell r="L107">
            <v>6413178.3758478314</v>
          </cell>
          <cell r="M107">
            <v>7660845.0085664345</v>
          </cell>
          <cell r="N107">
            <v>9151243.2795044538</v>
          </cell>
          <cell r="O107">
            <v>10931593.100969262</v>
          </cell>
          <cell r="P107">
            <v>13058307.239571039</v>
          </cell>
          <cell r="Q107">
            <v>15598765.888854405</v>
          </cell>
          <cell r="R107">
            <v>18633466.82654582</v>
          </cell>
          <cell r="S107">
            <v>22258557.847631618</v>
          </cell>
          <cell r="T107">
            <v>26588904.658301946</v>
          </cell>
          <cell r="U107">
            <v>31761704.822490711</v>
          </cell>
          <cell r="V107">
            <v>37940862.273926742</v>
          </cell>
        </row>
        <row r="108">
          <cell r="B108">
            <v>5372.1550000000007</v>
          </cell>
          <cell r="C108">
            <v>6423.2458162342127</v>
          </cell>
          <cell r="D108">
            <v>7672.8469397582312</v>
          </cell>
          <cell r="E108">
            <v>9165.5500216584605</v>
          </cell>
          <cell r="F108">
            <v>10948.755293950448</v>
          </cell>
          <cell r="G108">
            <v>13078.638652309477</v>
          </cell>
          <cell r="H108">
            <v>15623.154895920543</v>
          </cell>
          <cell r="I108">
            <v>18662.360282672802</v>
          </cell>
          <cell r="J108">
            <v>22293.217211184026</v>
          </cell>
          <cell r="K108">
            <v>26629.96632437934</v>
          </cell>
          <cell r="L108">
            <v>31810.960033025447</v>
          </cell>
          <cell r="M108">
            <v>37999.220203459874</v>
          </cell>
          <cell r="N108">
            <v>45392.157347437096</v>
          </cell>
          <cell r="O108">
            <v>54222.404267889331</v>
          </cell>
          <cell r="P108">
            <v>64771.639646283424</v>
          </cell>
          <cell r="Q108">
            <v>77371.831249757524</v>
          </cell>
          <cell r="R108">
            <v>92424.897437107153</v>
          </cell>
          <cell r="S108">
            <v>110404.55715339666</v>
          </cell>
          <cell r="T108">
            <v>131884.29514208937</v>
          </cell>
          <cell r="U108">
            <v>157540.1094836136</v>
          </cell>
          <cell r="V108">
            <v>188188.5609874622</v>
          </cell>
        </row>
        <row r="109">
          <cell r="B109">
            <v>3116.95</v>
          </cell>
          <cell r="C109">
            <v>3729.2964548766395</v>
          </cell>
          <cell r="D109">
            <v>4454.7966243505934</v>
          </cell>
          <cell r="E109">
            <v>5321.436252839685</v>
          </cell>
          <cell r="F109">
            <v>6356.7790290453986</v>
          </cell>
          <cell r="G109">
            <v>7593.3051565917531</v>
          </cell>
          <cell r="H109">
            <v>9070.6638063645696</v>
          </cell>
          <cell r="I109">
            <v>10835.098820406402</v>
          </cell>
          <cell r="J109">
            <v>12943.182062516247</v>
          </cell>
          <cell r="K109">
            <v>15460.905765616641</v>
          </cell>
          <cell r="L109">
            <v>18468.987325780276</v>
          </cell>
          <cell r="M109">
            <v>22061.600850038212</v>
          </cell>
          <cell r="N109">
            <v>26353.914935456636</v>
          </cell>
          <cell r="O109">
            <v>31480.320516245716</v>
          </cell>
          <cell r="P109">
            <v>37605.141701005377</v>
          </cell>
          <cell r="Q109">
            <v>44920.160652182749</v>
          </cell>
          <cell r="R109">
            <v>53659.837373244693</v>
          </cell>
          <cell r="S109">
            <v>64097.85385944767</v>
          </cell>
          <cell r="T109">
            <v>76568.741227785067</v>
          </cell>
          <cell r="U109">
            <v>91463.056115702318</v>
          </cell>
          <cell r="V109">
            <v>109256.38598746224</v>
          </cell>
        </row>
        <row r="110">
          <cell r="B110">
            <v>12944.51</v>
          </cell>
          <cell r="C110">
            <v>15468.631784921743</v>
          </cell>
          <cell r="D110">
            <v>18477.814690034149</v>
          </cell>
          <cell r="E110">
            <v>22072.394437220624</v>
          </cell>
          <cell r="F110">
            <v>26367.084335661453</v>
          </cell>
          <cell r="G110">
            <v>31495.4284979324</v>
          </cell>
          <cell r="H110">
            <v>37623.539929593397</v>
          </cell>
          <cell r="I110">
            <v>44941.347547368234</v>
          </cell>
          <cell r="J110">
            <v>53685.589710801956</v>
          </cell>
          <cell r="K110">
            <v>64127.620806629682</v>
          </cell>
          <cell r="L110">
            <v>76604.855388360738</v>
          </cell>
          <cell r="M110">
            <v>91504.953778919575</v>
          </cell>
          <cell r="N110">
            <v>109308.85223487638</v>
          </cell>
          <cell r="O110">
            <v>130570.329721699</v>
          </cell>
          <cell r="P110">
            <v>155974.93475611758</v>
          </cell>
          <cell r="Q110">
            <v>186313.69903603138</v>
          </cell>
          <cell r="R110">
            <v>222563.89209956094</v>
          </cell>
          <cell r="S110">
            <v>265855.37561124098</v>
          </cell>
          <cell r="T110">
            <v>317581.35326232662</v>
          </cell>
          <cell r="U110">
            <v>379355.55977889389</v>
          </cell>
          <cell r="V110">
            <v>453155.31876791886</v>
          </cell>
        </row>
        <row r="111">
          <cell r="B111">
            <v>11074.34</v>
          </cell>
          <cell r="C111">
            <v>13234.776315276533</v>
          </cell>
          <cell r="D111">
            <v>15809.543265707622</v>
          </cell>
          <cell r="E111">
            <v>18885.21979485064</v>
          </cell>
          <cell r="F111">
            <v>22559.361947490852</v>
          </cell>
          <cell r="G111">
            <v>26948.059117091692</v>
          </cell>
          <cell r="H111">
            <v>32190.83561829376</v>
          </cell>
          <cell r="I111">
            <v>38453.240890517111</v>
          </cell>
          <cell r="J111">
            <v>45934.362993587929</v>
          </cell>
          <cell r="K111">
            <v>54870.436517673639</v>
          </cell>
          <cell r="L111">
            <v>65545.541431019315</v>
          </cell>
          <cell r="M111">
            <v>78296.77808081056</v>
          </cell>
          <cell r="N111">
            <v>93529.501982607195</v>
          </cell>
          <cell r="O111">
            <v>111724.74611147601</v>
          </cell>
          <cell r="P111">
            <v>133460.91493881567</v>
          </cell>
          <cell r="Q111">
            <v>159424.42926476363</v>
          </cell>
          <cell r="R111">
            <v>190440.6184115886</v>
          </cell>
          <cell r="S111">
            <v>227488.98580720264</v>
          </cell>
          <cell r="T111">
            <v>271747.19975467975</v>
          </cell>
          <cell r="U111">
            <v>324612.98425938928</v>
          </cell>
          <cell r="V111">
            <v>387765.03598746215</v>
          </cell>
        </row>
        <row r="112">
          <cell r="B112">
            <v>20590.205000000002</v>
          </cell>
          <cell r="C112">
            <v>24601.928498565809</v>
          </cell>
          <cell r="D112">
            <v>29388.145816086188</v>
          </cell>
          <cell r="E112">
            <v>35105.504721817662</v>
          </cell>
          <cell r="F112">
            <v>41935.261796968254</v>
          </cell>
          <cell r="G112">
            <v>50093.490696583554</v>
          </cell>
          <cell r="H112">
            <v>59839.15167910311</v>
          </cell>
          <cell r="I112">
            <v>71480.466084958258</v>
          </cell>
          <cell r="J112">
            <v>85386.950328210514</v>
          </cell>
          <cell r="K112">
            <v>101998.42375342846</v>
          </cell>
          <cell r="L112">
            <v>121842.15797622454</v>
          </cell>
          <cell r="M112">
            <v>145545.75730378489</v>
          </cell>
          <cell r="N112">
            <v>173861.59801364673</v>
          </cell>
          <cell r="O112">
            <v>207685.24584402103</v>
          </cell>
          <cell r="P112">
            <v>248090.28431767179</v>
          </cell>
          <cell r="Q112">
            <v>296354.64910331089</v>
          </cell>
          <cell r="R112">
            <v>354010.26209569123</v>
          </cell>
          <cell r="S112">
            <v>422880.68507191417</v>
          </cell>
          <cell r="T112">
            <v>505151.85407601245</v>
          </cell>
          <cell r="U112">
            <v>603425.91676301498</v>
          </cell>
          <cell r="V112">
            <v>720820.31098746206</v>
          </cell>
        </row>
        <row r="113">
          <cell r="B113">
            <v>2218369.9849999999</v>
          </cell>
          <cell r="C113">
            <v>2649954.1655559456</v>
          </cell>
          <cell r="D113">
            <v>3165495.9720688318</v>
          </cell>
          <cell r="E113">
            <v>3781335.1187128341</v>
          </cell>
          <cell r="F113">
            <v>4516984.1741891634</v>
          </cell>
          <cell r="G113">
            <v>5395751.9212714974</v>
          </cell>
          <cell r="H113">
            <v>6445481.6277730735</v>
          </cell>
          <cell r="I113">
            <v>7699433.6344238101</v>
          </cell>
          <cell r="J113">
            <v>9197338.7136380579</v>
          </cell>
          <cell r="K113">
            <v>10986657.495775612</v>
          </cell>
          <cell r="L113">
            <v>13124083.551692616</v>
          </cell>
          <cell r="M113">
            <v>15677340.524164375</v>
          </cell>
          <cell r="N113">
            <v>18727326.940480802</v>
          </cell>
          <cell r="O113">
            <v>22370680.619314857</v>
          </cell>
          <cell r="P113">
            <v>26722839.195284154</v>
          </cell>
          <cell r="Q113">
            <v>31921699.385329451</v>
          </cell>
          <cell r="R113">
            <v>38131984.181728728</v>
          </cell>
          <cell r="S113">
            <v>45550464.422280274</v>
          </cell>
          <cell r="T113">
            <v>54412190.524248898</v>
          </cell>
          <cell r="U113">
            <v>64997943.375441864</v>
          </cell>
          <cell r="V113">
            <v>77643127.049723849</v>
          </cell>
        </row>
        <row r="114">
          <cell r="B114">
            <v>24275.54</v>
          </cell>
          <cell r="C114">
            <v>29004.122889402472</v>
          </cell>
          <cell r="D114">
            <v>34646.644259197092</v>
          </cell>
          <cell r="E114">
            <v>41386.87746781711</v>
          </cell>
          <cell r="F114">
            <v>49439.030221937152</v>
          </cell>
          <cell r="G114">
            <v>59056.235280426772</v>
          </cell>
          <cell r="H114">
            <v>70546.076974133699</v>
          </cell>
          <cell r="I114">
            <v>84269.228797538555</v>
          </cell>
          <cell r="J114">
            <v>100664.41284765225</v>
          </cell>
          <cell r="K114">
            <v>120246.49825594419</v>
          </cell>
          <cell r="L114">
            <v>143641.26662913462</v>
          </cell>
          <cell r="M114">
            <v>171583.69135302556</v>
          </cell>
          <cell r="N114">
            <v>204966.3864694862</v>
          </cell>
          <cell r="O114">
            <v>244838.50505226513</v>
          </cell>
          <cell r="P114">
            <v>292473.29197785398</v>
          </cell>
          <cell r="Q114">
            <v>349368.35791887552</v>
          </cell>
          <cell r="R114">
            <v>417339.91739483434</v>
          </cell>
          <cell r="S114">
            <v>498525.69691809022</v>
          </cell>
          <cell r="T114">
            <v>595516.46748989774</v>
          </cell>
          <cell r="U114">
            <v>711363.62682784384</v>
          </cell>
          <cell r="V114">
            <v>849755.04848104657</v>
          </cell>
        </row>
        <row r="115">
          <cell r="B115">
            <v>57553.565000000002</v>
          </cell>
          <cell r="C115">
            <v>68756.400576447486</v>
          </cell>
          <cell r="D115">
            <v>82132.739673064541</v>
          </cell>
          <cell r="E115">
            <v>98111.403312856113</v>
          </cell>
          <cell r="F115">
            <v>117198.84717812385</v>
          </cell>
          <cell r="G115">
            <v>139999.29459635541</v>
          </cell>
          <cell r="H115">
            <v>167235.97027901319</v>
          </cell>
          <cell r="I115">
            <v>199770.89376369613</v>
          </cell>
          <cell r="J115">
            <v>238636.05126042446</v>
          </cell>
          <cell r="K115">
            <v>285061.51116346533</v>
          </cell>
          <cell r="L115">
            <v>340519.83891764027</v>
          </cell>
          <cell r="M115">
            <v>406766.29407896934</v>
          </cell>
          <cell r="N115">
            <v>485902.11533929885</v>
          </cell>
          <cell r="O115">
            <v>580431.98916425614</v>
          </cell>
          <cell r="P115">
            <v>693354.22356741503</v>
          </cell>
          <cell r="Q115">
            <v>828242.9072720824</v>
          </cell>
          <cell r="R115">
            <v>989376.39877935103</v>
          </cell>
          <cell r="S115">
            <v>1181854.7808963319</v>
          </cell>
          <cell r="T115">
            <v>1411782.9482335765</v>
          </cell>
          <cell r="U115">
            <v>1686438.5155870896</v>
          </cell>
          <cell r="V115">
            <v>2014529.8739267581</v>
          </cell>
        </row>
        <row r="116">
          <cell r="B116">
            <v>12907.84</v>
          </cell>
          <cell r="C116">
            <v>15424.865945974054</v>
          </cell>
          <cell r="D116">
            <v>18425.57762868705</v>
          </cell>
          <cell r="E116">
            <v>22010.04383637289</v>
          </cell>
          <cell r="F116">
            <v>26292.483195586508</v>
          </cell>
          <cell r="G116">
            <v>31406.586765426862</v>
          </cell>
          <cell r="H116">
            <v>37517.260099949133</v>
          </cell>
          <cell r="I116">
            <v>44814.74012595183</v>
          </cell>
          <cell r="J116">
            <v>53534.154374692705</v>
          </cell>
          <cell r="K116">
            <v>63947.168610148459</v>
          </cell>
          <cell r="L116">
            <v>76389.046478793127</v>
          </cell>
          <cell r="M116">
            <v>91247.723880493606</v>
          </cell>
          <cell r="N116">
            <v>109001.26211641396</v>
          </cell>
          <cell r="O116">
            <v>130203.61134479326</v>
          </cell>
          <cell r="P116">
            <v>155536.4730666964</v>
          </cell>
          <cell r="Q116">
            <v>185790.83132947425</v>
          </cell>
          <cell r="R116">
            <v>221938.80162577154</v>
          </cell>
          <cell r="S116">
            <v>265109.79413558316</v>
          </cell>
          <cell r="T116">
            <v>316690.09816576249</v>
          </cell>
          <cell r="U116">
            <v>378292.30090829096</v>
          </cell>
          <cell r="V116">
            <v>451885.54848104686</v>
          </cell>
        </row>
        <row r="117">
          <cell r="B117">
            <v>253041.33499999999</v>
          </cell>
          <cell r="C117">
            <v>302275.83096434892</v>
          </cell>
          <cell r="D117">
            <v>361082.79539932212</v>
          </cell>
          <cell r="E117">
            <v>431330.49952738191</v>
          </cell>
          <cell r="F117">
            <v>515244.81534547405</v>
          </cell>
          <cell r="G117">
            <v>615484.20662104955</v>
          </cell>
          <cell r="H117">
            <v>735225.18447089638</v>
          </cell>
          <cell r="I117">
            <v>878261.12314685597</v>
          </cell>
          <cell r="J117">
            <v>1049124.719554309</v>
          </cell>
          <cell r="K117">
            <v>1253228.9096395546</v>
          </cell>
          <cell r="L117">
            <v>1497041.5887278852</v>
          </cell>
          <cell r="M117">
            <v>1788286.7179759785</v>
          </cell>
          <cell r="N117">
            <v>2136193.6085753399</v>
          </cell>
          <cell r="O117">
            <v>2551783.9271719698</v>
          </cell>
          <cell r="P117">
            <v>3048227.365213891</v>
          </cell>
          <cell r="Q117">
            <v>3641251.2331362613</v>
          </cell>
          <cell r="R117">
            <v>4349647.9164830744</v>
          </cell>
          <cell r="S117">
            <v>5195859.4197116317</v>
          </cell>
          <cell r="T117">
            <v>6206701.3868040564</v>
          </cell>
          <cell r="U117">
            <v>7414197.3200018713</v>
          </cell>
          <cell r="V117">
            <v>8856609.8609874584</v>
          </cell>
        </row>
        <row r="118">
          <cell r="B118">
            <v>14411.310000000001</v>
          </cell>
          <cell r="C118">
            <v>17220.945288992618</v>
          </cell>
          <cell r="D118">
            <v>20571.211212083152</v>
          </cell>
          <cell r="E118">
            <v>24573.258054403625</v>
          </cell>
          <cell r="F118">
            <v>29353.993493935723</v>
          </cell>
          <cell r="G118">
            <v>35064.568842462642</v>
          </cell>
          <cell r="H118">
            <v>41886.391539425364</v>
          </cell>
          <cell r="I118">
            <v>50035.042403789346</v>
          </cell>
          <cell r="J118">
            <v>59769.374351779283</v>
          </cell>
          <cell r="K118">
            <v>71397.013929826586</v>
          </cell>
          <cell r="L118">
            <v>85287.322184829245</v>
          </cell>
          <cell r="M118">
            <v>101879.27175823123</v>
          </cell>
          <cell r="N118">
            <v>121699.90945399292</v>
          </cell>
          <cell r="O118">
            <v>145375.63426431452</v>
          </cell>
          <cell r="P118">
            <v>173658.49726434905</v>
          </cell>
          <cell r="Q118">
            <v>207442.34836036208</v>
          </cell>
          <cell r="R118">
            <v>247800.30078250705</v>
          </cell>
          <cell r="S118">
            <v>296007.84759174503</v>
          </cell>
          <cell r="T118">
            <v>353596.23074982915</v>
          </cell>
          <cell r="U118">
            <v>422385.53477125801</v>
          </cell>
          <cell r="V118">
            <v>504558.98598746216</v>
          </cell>
        </row>
        <row r="119">
          <cell r="B119">
            <v>44975.754999999997</v>
          </cell>
          <cell r="C119">
            <v>53731.609829363777</v>
          </cell>
          <cell r="D119">
            <v>64184.914336726019</v>
          </cell>
          <cell r="E119">
            <v>76671.874488387184</v>
          </cell>
          <cell r="F119">
            <v>91588.312887677806</v>
          </cell>
          <cell r="G119">
            <v>109406.29640072647</v>
          </cell>
          <cell r="H119">
            <v>130691.1825762864</v>
          </cell>
          <cell r="I119">
            <v>156116.41113674693</v>
          </cell>
          <cell r="J119">
            <v>186488.70075647245</v>
          </cell>
          <cell r="K119">
            <v>222769.02707150427</v>
          </cell>
          <cell r="L119">
            <v>266108.51146097208</v>
          </cell>
          <cell r="M119">
            <v>317878.43329484528</v>
          </cell>
          <cell r="N119">
            <v>379721.34871638345</v>
          </cell>
          <cell r="O119">
            <v>453594.02612663404</v>
          </cell>
          <cell r="P119">
            <v>541840.25941732782</v>
          </cell>
          <cell r="Q119">
            <v>647252.289142519</v>
          </cell>
          <cell r="R119">
            <v>773174.51907358156</v>
          </cell>
          <cell r="S119">
            <v>923591.37878536433</v>
          </cell>
          <cell r="T119">
            <v>1103275.0621749365</v>
          </cell>
          <cell r="U119">
            <v>1317911.2098115843</v>
          </cell>
          <cell r="V119">
            <v>1574306.5239267582</v>
          </cell>
        </row>
        <row r="120">
          <cell r="B120">
            <v>15878.109999999999</v>
          </cell>
          <cell r="C120">
            <v>18973.107475241446</v>
          </cell>
          <cell r="D120">
            <v>22664.252067632831</v>
          </cell>
          <cell r="E120">
            <v>27073.494652009325</v>
          </cell>
          <cell r="F120">
            <v>32340.644723142257</v>
          </cell>
          <cell r="G120">
            <v>38632.265425043268</v>
          </cell>
          <cell r="H120">
            <v>46148.174361900783</v>
          </cell>
          <cell r="I120">
            <v>55125.944167865047</v>
          </cell>
          <cell r="J120">
            <v>65850.698025709542</v>
          </cell>
          <cell r="K120">
            <v>78661.443561542153</v>
          </cell>
          <cell r="L120">
            <v>93965.028010679758</v>
          </cell>
          <cell r="M120">
            <v>112245.20304500953</v>
          </cell>
          <cell r="N120">
            <v>134082.50614471192</v>
          </cell>
          <cell r="O120">
            <v>160167.2334523754</v>
          </cell>
          <cell r="P120">
            <v>191327.76422062743</v>
          </cell>
          <cell r="Q120">
            <v>228549.12598480092</v>
          </cell>
          <cell r="R120">
            <v>273013.34797851514</v>
          </cell>
          <cell r="S120">
            <v>326126.02859593951</v>
          </cell>
          <cell r="T120">
            <v>389573.82679165306</v>
          </cell>
          <cell r="U120">
            <v>465362.48005120025</v>
          </cell>
          <cell r="V120">
            <v>555896.9859874621</v>
          </cell>
        </row>
        <row r="121">
          <cell r="B121">
            <v>18775.04</v>
          </cell>
          <cell r="C121">
            <v>22433.612777494083</v>
          </cell>
          <cell r="D121">
            <v>26797.972054469821</v>
          </cell>
          <cell r="E121">
            <v>32011.398263655265</v>
          </cell>
          <cell r="F121">
            <v>38239.255305976068</v>
          </cell>
          <cell r="G121">
            <v>45678.316194379891</v>
          </cell>
          <cell r="H121">
            <v>54565.086909819089</v>
          </cell>
          <cell r="I121">
            <v>65180.178375944619</v>
          </cell>
          <cell r="J121">
            <v>77861.056630893101</v>
          </cell>
          <cell r="K121">
            <v>93008.152774984803</v>
          </cell>
          <cell r="L121">
            <v>111102.99114671724</v>
          </cell>
          <cell r="M121">
            <v>132716.9856847676</v>
          </cell>
          <cell r="N121">
            <v>158537.21532841539</v>
          </cell>
          <cell r="O121">
            <v>189379.08562989652</v>
          </cell>
          <cell r="P121">
            <v>226222.97841080482</v>
          </cell>
          <cell r="Q121">
            <v>270232.47382597963</v>
          </cell>
          <cell r="R121">
            <v>322806.46353488701</v>
          </cell>
          <cell r="S121">
            <v>385605.37059794087</v>
          </cell>
          <cell r="T121">
            <v>460625.2528778569</v>
          </cell>
          <cell r="U121">
            <v>550235.52474861499</v>
          </cell>
          <cell r="V121">
            <v>657281.49892675842</v>
          </cell>
        </row>
        <row r="122">
          <cell r="B122">
            <v>910387.755</v>
          </cell>
          <cell r="C122">
            <v>1087507.1634139393</v>
          </cell>
          <cell r="D122">
            <v>1299078.699147413</v>
          </cell>
          <cell r="E122">
            <v>1551810.903724802</v>
          </cell>
          <cell r="F122">
            <v>1853712.3057853153</v>
          </cell>
          <cell r="G122">
            <v>2214345.9863426113</v>
          </cell>
          <cell r="H122">
            <v>2645142.0875759027</v>
          </cell>
          <cell r="I122">
            <v>3159745.9556250386</v>
          </cell>
          <cell r="J122">
            <v>3774467.4630591096</v>
          </cell>
          <cell r="K122">
            <v>4508778.085601409</v>
          </cell>
          <cell r="L122">
            <v>5385950.693612176</v>
          </cell>
          <cell r="M122">
            <v>6433770.437453148</v>
          </cell>
          <cell r="N122">
            <v>7685445.8549926616</v>
          </cell>
          <cell r="O122">
            <v>9180625.3979468998</v>
          </cell>
          <cell r="P122">
            <v>10966695.056118103</v>
          </cell>
          <cell r="Q122">
            <v>13100231.753828652</v>
          </cell>
          <cell r="R122">
            <v>15648851.655887166</v>
          </cell>
          <cell r="S122">
            <v>18693287.945765071</v>
          </cell>
          <cell r="T122">
            <v>22330023.771501765</v>
          </cell>
          <cell r="U122">
            <v>26674262.317495592</v>
          </cell>
          <cell r="V122">
            <v>31863668.893767912</v>
          </cell>
        </row>
        <row r="123">
          <cell r="B123">
            <v>157754.34000000003</v>
          </cell>
          <cell r="C123">
            <v>188450.84362233733</v>
          </cell>
          <cell r="D123">
            <v>225113.27315417651</v>
          </cell>
          <cell r="E123">
            <v>268908.25253584393</v>
          </cell>
          <cell r="F123">
            <v>321224.22693907667</v>
          </cell>
          <cell r="G123">
            <v>383716.27361320547</v>
          </cell>
          <cell r="H123">
            <v>458368.04907847993</v>
          </cell>
          <cell r="I123">
            <v>547540.62420574226</v>
          </cell>
          <cell r="J123">
            <v>654064.26941956719</v>
          </cell>
          <cell r="K123">
            <v>781308.43619774992</v>
          </cell>
          <cell r="L123">
            <v>933311.36304545274</v>
          </cell>
          <cell r="M123">
            <v>1114881.5200661086</v>
          </cell>
          <cell r="N123">
            <v>1331780.7105261094</v>
          </cell>
          <cell r="O123">
            <v>1590870.9595630097</v>
          </cell>
          <cell r="P123">
            <v>1900373.315014702</v>
          </cell>
          <cell r="Q123">
            <v>2270080.3200087594</v>
          </cell>
          <cell r="R123">
            <v>2711721.9765254604</v>
          </cell>
          <cell r="S123">
            <v>3239272.795250339</v>
          </cell>
          <cell r="T123">
            <v>3869469.5224913922</v>
          </cell>
          <cell r="U123">
            <v>4622254.4825411979</v>
          </cell>
          <cell r="V123">
            <v>5521499.3687679181</v>
          </cell>
        </row>
        <row r="124">
          <cell r="B124">
            <v>22735.4</v>
          </cell>
          <cell r="C124">
            <v>27164.490987402576</v>
          </cell>
          <cell r="D124">
            <v>32449.27840720685</v>
          </cell>
          <cell r="E124">
            <v>38762.208714322907</v>
          </cell>
          <cell r="F124">
            <v>46303.282330266084</v>
          </cell>
          <cell r="G124">
            <v>55311.503013829111</v>
          </cell>
          <cell r="H124">
            <v>66072.19309488748</v>
          </cell>
          <cell r="I124">
            <v>78926.420050936169</v>
          </cell>
          <cell r="J124">
            <v>94281.322677770571</v>
          </cell>
          <cell r="K124">
            <v>112623.58543096296</v>
          </cell>
          <cell r="L124">
            <v>134534.17229980332</v>
          </cell>
          <cell r="M124">
            <v>160707.55512700017</v>
          </cell>
          <cell r="N124">
            <v>191972.73660217237</v>
          </cell>
          <cell r="O124">
            <v>229320.68969637057</v>
          </cell>
          <cell r="P124">
            <v>273934.3542679727</v>
          </cell>
          <cell r="Q124">
            <v>327227.79402720951</v>
          </cell>
          <cell r="R124">
            <v>390888.99711415841</v>
          </cell>
          <cell r="S124">
            <v>466935.75436413765</v>
          </cell>
          <cell r="T124">
            <v>557776.72919321735</v>
          </cell>
          <cell r="U124">
            <v>666291.19771224086</v>
          </cell>
          <cell r="V124">
            <v>795916.57472387643</v>
          </cell>
        </row>
        <row r="125">
          <cell r="B125">
            <v>7058.9750000000004</v>
          </cell>
          <cell r="C125">
            <v>8438.2323304203655</v>
          </cell>
          <cell r="D125">
            <v>10079.843923640366</v>
          </cell>
          <cell r="E125">
            <v>12040.822108905022</v>
          </cell>
          <cell r="F125">
            <v>14383.404207537964</v>
          </cell>
          <cell r="G125">
            <v>17181.489722277209</v>
          </cell>
          <cell r="H125">
            <v>20524.205141767285</v>
          </cell>
          <cell r="I125">
            <v>24516.897311359866</v>
          </cell>
          <cell r="J125">
            <v>29286.739436203829</v>
          </cell>
          <cell r="K125">
            <v>34984.060400852257</v>
          </cell>
          <cell r="L125">
            <v>41790.321732753539</v>
          </cell>
          <cell r="M125">
            <v>49920.041183254936</v>
          </cell>
          <cell r="N125">
            <v>59632.143541763944</v>
          </cell>
          <cell r="O125">
            <v>71232.743334159357</v>
          </cell>
          <cell r="P125">
            <v>85091.296646003582</v>
          </cell>
          <cell r="Q125">
            <v>101644.62551786224</v>
          </cell>
          <cell r="R125">
            <v>121419.90171251647</v>
          </cell>
          <cell r="S125">
            <v>145040.4653082203</v>
          </cell>
          <cell r="T125">
            <v>173258.53059018686</v>
          </cell>
          <cell r="U125">
            <v>206963.59655554726</v>
          </cell>
          <cell r="V125">
            <v>247227.26098746218</v>
          </cell>
        </row>
        <row r="126">
          <cell r="B126">
            <v>394550.86499999999</v>
          </cell>
          <cell r="C126">
            <v>471315.67788270459</v>
          </cell>
          <cell r="D126">
            <v>563008.91193847766</v>
          </cell>
          <cell r="E126">
            <v>672540.82528139243</v>
          </cell>
          <cell r="F126">
            <v>803381.99268317444</v>
          </cell>
          <cell r="G126">
            <v>959677.7344255161</v>
          </cell>
          <cell r="H126">
            <v>1146380.6822692133</v>
          </cell>
          <cell r="I126">
            <v>1369405.8708360598</v>
          </cell>
          <cell r="J126">
            <v>1635820.4209967311</v>
          </cell>
          <cell r="K126">
            <v>1954064.7583593144</v>
          </cell>
          <cell r="L126">
            <v>2334223.2582768137</v>
          </cell>
          <cell r="M126">
            <v>2788339.9388679159</v>
          </cell>
          <cell r="N126">
            <v>3330804.6243124548</v>
          </cell>
          <cell r="O126">
            <v>3978803.4588401434</v>
          </cell>
          <cell r="P126">
            <v>4752869.8948208485</v>
          </cell>
          <cell r="Q126">
            <v>5677527.6044540005</v>
          </cell>
          <cell r="R126">
            <v>6782076.644717956</v>
          </cell>
          <cell r="S126">
            <v>8101510.9320912911</v>
          </cell>
          <cell r="T126">
            <v>9677639.9649390168</v>
          </cell>
          <cell r="U126">
            <v>11560398.115884302</v>
          </cell>
          <cell r="V126">
            <v>13809443.410987457</v>
          </cell>
        </row>
        <row r="127">
          <cell r="B127">
            <v>285934.32500000001</v>
          </cell>
          <cell r="C127">
            <v>341567.91667315684</v>
          </cell>
          <cell r="D127">
            <v>408018.8809185244</v>
          </cell>
          <cell r="E127">
            <v>487397.67820911261</v>
          </cell>
          <cell r="F127">
            <v>582220.21123136277</v>
          </cell>
          <cell r="G127">
            <v>695488.35872347059</v>
          </cell>
          <cell r="H127">
            <v>830794.59547755134</v>
          </cell>
          <cell r="I127">
            <v>992421.80211390823</v>
          </cell>
          <cell r="J127">
            <v>1185495.9419751482</v>
          </cell>
          <cell r="K127">
            <v>1416128.7806392948</v>
          </cell>
          <cell r="L127">
            <v>1691634.3809019648</v>
          </cell>
          <cell r="M127">
            <v>2020734.3403894487</v>
          </cell>
          <cell r="N127">
            <v>2413864.8788363156</v>
          </cell>
          <cell r="O127">
            <v>2883471.8336096802</v>
          </cell>
          <cell r="P127">
            <v>3444446.3811564809</v>
          </cell>
          <cell r="Q127">
            <v>4114548.849664411</v>
          </cell>
          <cell r="R127">
            <v>4915027.1383666182</v>
          </cell>
          <cell r="S127">
            <v>5871225.3377543828</v>
          </cell>
          <cell r="T127">
            <v>7013461.6965962788</v>
          </cell>
          <cell r="U127">
            <v>8377902.2881921548</v>
          </cell>
          <cell r="V127">
            <v>10007798.843767915</v>
          </cell>
        </row>
        <row r="128">
          <cell r="B128">
            <v>286007.66500000004</v>
          </cell>
          <cell r="C128">
            <v>341655.67610029137</v>
          </cell>
          <cell r="D128">
            <v>408123.88862780127</v>
          </cell>
          <cell r="E128">
            <v>487523.31705857022</v>
          </cell>
          <cell r="F128">
            <v>582369.80172189092</v>
          </cell>
          <cell r="G128">
            <v>695668.18731454934</v>
          </cell>
          <cell r="H128">
            <v>831008.75340603176</v>
          </cell>
          <cell r="I128">
            <v>992679.14029445755</v>
          </cell>
          <cell r="J128">
            <v>1185802.4691258918</v>
          </cell>
          <cell r="K128">
            <v>1416496.9656123621</v>
          </cell>
          <cell r="L128">
            <v>1692073.0271638755</v>
          </cell>
          <cell r="M128">
            <v>2021261.0236463211</v>
          </cell>
          <cell r="N128">
            <v>2414492.4691992495</v>
          </cell>
          <cell r="O128">
            <v>2884225.1189236385</v>
          </cell>
          <cell r="P128">
            <v>3445344.1400562483</v>
          </cell>
          <cell r="Q128">
            <v>4115626.0602455256</v>
          </cell>
          <cell r="R128">
            <v>4916311.1522133574</v>
          </cell>
          <cell r="S128">
            <v>5872765.5377809023</v>
          </cell>
          <cell r="T128">
            <v>7015297.8578440491</v>
          </cell>
          <cell r="U128">
            <v>8380104.165168575</v>
          </cell>
          <cell r="V128">
            <v>10010431.410987459</v>
          </cell>
        </row>
        <row r="129">
          <cell r="B129">
            <v>806978.35499999998</v>
          </cell>
          <cell r="C129">
            <v>963979.86558563029</v>
          </cell>
          <cell r="D129">
            <v>1151519.6387947861</v>
          </cell>
          <cell r="E129">
            <v>1375544.7869445516</v>
          </cell>
          <cell r="F129">
            <v>1643153.6264604733</v>
          </cell>
          <cell r="G129">
            <v>1962824.6710513658</v>
          </cell>
          <cell r="H129">
            <v>2344687.358852271</v>
          </cell>
          <cell r="I129">
            <v>2800839.8775740769</v>
          </cell>
          <cell r="J129">
            <v>3345736.3493632441</v>
          </cell>
          <cell r="K129">
            <v>3996640.2207477465</v>
          </cell>
          <cell r="L129">
            <v>4774176.6879903153</v>
          </cell>
          <cell r="M129">
            <v>5702979.7367761806</v>
          </cell>
          <cell r="N129">
            <v>6812480.3295449028</v>
          </cell>
          <cell r="O129">
            <v>8137829.8043242637</v>
          </cell>
          <cell r="P129">
            <v>9721024.4432039559</v>
          </cell>
          <cell r="Q129">
            <v>11612223.265038513</v>
          </cell>
          <cell r="R129">
            <v>13871352.537399789</v>
          </cell>
          <cell r="S129">
            <v>16569986.410464389</v>
          </cell>
          <cell r="T129">
            <v>19793636.205902457</v>
          </cell>
          <cell r="U129">
            <v>23644434.28274161</v>
          </cell>
          <cell r="V129">
            <v>28244397.523926746</v>
          </cell>
        </row>
        <row r="130">
          <cell r="B130">
            <v>48166.045000000006</v>
          </cell>
          <cell r="C130">
            <v>57542.602891491639</v>
          </cell>
          <cell r="D130">
            <v>68737.374240299469</v>
          </cell>
          <cell r="E130">
            <v>82110.060725311836</v>
          </cell>
          <cell r="F130">
            <v>98084.348016634394</v>
          </cell>
          <cell r="G130">
            <v>117166.44251432088</v>
          </cell>
          <cell r="H130">
            <v>139960.85277955519</v>
          </cell>
          <cell r="I130">
            <v>167189.92938559875</v>
          </cell>
          <cell r="J130">
            <v>199716.27187453656</v>
          </cell>
          <cell r="K130">
            <v>238570.63417083182</v>
          </cell>
          <cell r="L130">
            <v>284983.89705548662</v>
          </cell>
          <cell r="M130">
            <v>340426.88881151925</v>
          </cell>
          <cell r="N130">
            <v>406656.00672751304</v>
          </cell>
          <cell r="O130">
            <v>485770.04061937612</v>
          </cell>
          <cell r="P130">
            <v>580275.2701224495</v>
          </cell>
          <cell r="Q130">
            <v>693166.55109091848</v>
          </cell>
          <cell r="R130">
            <v>828020.20287494885</v>
          </cell>
          <cell r="S130">
            <v>989109.71752435935</v>
          </cell>
          <cell r="T130">
            <v>1181538.3005683394</v>
          </cell>
          <cell r="U130">
            <v>1411403.9865032407</v>
          </cell>
          <cell r="V130">
            <v>1685989.1497238763</v>
          </cell>
        </row>
        <row r="131">
          <cell r="B131">
            <v>15676.424999999999</v>
          </cell>
          <cell r="C131">
            <v>18732.170159043431</v>
          </cell>
          <cell r="D131">
            <v>22376.423247121118</v>
          </cell>
          <cell r="E131">
            <v>26729.648451213212</v>
          </cell>
          <cell r="F131">
            <v>31929.954584277264</v>
          </cell>
          <cell r="G131">
            <v>38141.557163678299</v>
          </cell>
          <cell r="H131">
            <v>45562.070697339754</v>
          </cell>
          <cell r="I131">
            <v>54425.648399334692</v>
          </cell>
          <cell r="J131">
            <v>65014.260369715426</v>
          </cell>
          <cell r="K131">
            <v>77662.045177985652</v>
          </cell>
          <cell r="L131">
            <v>92771.337589608025</v>
          </cell>
          <cell r="M131">
            <v>110818.95584144839</v>
          </cell>
          <cell r="N131">
            <v>132378.97981927151</v>
          </cell>
          <cell r="O131">
            <v>158131.8323451179</v>
          </cell>
          <cell r="P131">
            <v>188896.65196566671</v>
          </cell>
          <cell r="Q131">
            <v>225644.40609435251</v>
          </cell>
          <cell r="R131">
            <v>269543.9013333199</v>
          </cell>
          <cell r="S131">
            <v>321980.71322658006</v>
          </cell>
          <cell r="T131">
            <v>384622.58123950387</v>
          </cell>
          <cell r="U131">
            <v>459446.72784473683</v>
          </cell>
          <cell r="V131">
            <v>548829.97392675839</v>
          </cell>
        </row>
        <row r="132">
          <cell r="B132">
            <v>25375.64</v>
          </cell>
          <cell r="C132">
            <v>30318.382922650468</v>
          </cell>
          <cell r="D132">
            <v>36216.751947196273</v>
          </cell>
          <cell r="E132">
            <v>43262.634590013178</v>
          </cell>
          <cell r="F132">
            <v>51679.254542837843</v>
          </cell>
          <cell r="G132">
            <v>61733.356862474255</v>
          </cell>
          <cell r="H132">
            <v>73743.402175343246</v>
          </cell>
          <cell r="I132">
            <v>88090.04322627245</v>
          </cell>
          <cell r="J132">
            <v>105227.70529084504</v>
          </cell>
          <cell r="K132">
            <v>125699.55876805101</v>
          </cell>
          <cell r="L132">
            <v>150154.04278633423</v>
          </cell>
          <cell r="M132">
            <v>179366.23144320113</v>
          </cell>
          <cell r="N132">
            <v>214261.41064546656</v>
          </cell>
          <cell r="O132">
            <v>255945.56823488013</v>
          </cell>
          <cell r="P132">
            <v>305739.03478927381</v>
          </cell>
          <cell r="Q132">
            <v>365219.99375119945</v>
          </cell>
          <cell r="R132">
            <v>436272.48206697294</v>
          </cell>
          <cell r="S132">
            <v>521148.48017168767</v>
          </cell>
          <cell r="T132">
            <v>622536.40206850041</v>
          </cell>
          <cell r="U132">
            <v>743649.69921613694</v>
          </cell>
          <cell r="V132">
            <v>888324.97472387645</v>
          </cell>
        </row>
        <row r="133">
          <cell r="B133">
            <v>287896.17</v>
          </cell>
          <cell r="C133">
            <v>343911.61020653456</v>
          </cell>
          <cell r="D133">
            <v>410818.73906920064</v>
          </cell>
          <cell r="E133">
            <v>490742.47964649444</v>
          </cell>
          <cell r="F133">
            <v>586215.15829007758</v>
          </cell>
          <cell r="G133">
            <v>700261.85272984311</v>
          </cell>
          <cell r="H133">
            <v>836495.98282788286</v>
          </cell>
          <cell r="I133">
            <v>999234.18645172205</v>
          </cell>
          <cell r="J133">
            <v>1193632.6098325138</v>
          </cell>
          <cell r="K133">
            <v>1425850.8521043463</v>
          </cell>
          <cell r="L133">
            <v>1703246.4429679301</v>
          </cell>
          <cell r="M133">
            <v>2034608.78349435</v>
          </cell>
          <cell r="N133">
            <v>2430436.6533668991</v>
          </cell>
          <cell r="O133">
            <v>2903272.032918077</v>
          </cell>
          <cell r="P133">
            <v>3468096.0882892003</v>
          </cell>
          <cell r="Q133">
            <v>4142805.5190851465</v>
          </cell>
          <cell r="R133">
            <v>4948777.6039725225</v>
          </cell>
          <cell r="S133">
            <v>5911549.9253973914</v>
          </cell>
          <cell r="T133">
            <v>7061626.6536539337</v>
          </cell>
          <cell r="U133">
            <v>8435448.4806938097</v>
          </cell>
          <cell r="V133">
            <v>10076543.524723873</v>
          </cell>
        </row>
        <row r="134">
          <cell r="B134">
            <v>407953.75</v>
          </cell>
          <cell r="C134">
            <v>487326.04484396451</v>
          </cell>
          <cell r="D134">
            <v>582134.03705318924</v>
          </cell>
          <cell r="E134">
            <v>695386.67352338927</v>
          </cell>
          <cell r="F134">
            <v>830672.49269520014</v>
          </cell>
          <cell r="G134">
            <v>992277.41196758673</v>
          </cell>
          <cell r="H134">
            <v>1185322.6142831119</v>
          </cell>
          <cell r="I134">
            <v>1415923.6889293315</v>
          </cell>
          <cell r="J134">
            <v>1691388.2604164404</v>
          </cell>
          <cell r="K134">
            <v>2020442.9448099199</v>
          </cell>
          <cell r="L134">
            <v>2413515.2893905053</v>
          </cell>
          <cell r="M134">
            <v>2883057.704349224</v>
          </cell>
          <cell r="N134">
            <v>3443949.6822934332</v>
          </cell>
          <cell r="O134">
            <v>4113960.1402021502</v>
          </cell>
          <cell r="P134">
            <v>4914321.2335853707</v>
          </cell>
          <cell r="Q134">
            <v>5870388.2470302237</v>
          </cell>
          <cell r="R134">
            <v>7012458.2108157352</v>
          </cell>
          <cell r="S134">
            <v>8376711.7455358375</v>
          </cell>
          <cell r="T134">
            <v>10006380.922674784</v>
          </cell>
          <cell r="U134">
            <v>11953093.531149305</v>
          </cell>
          <cell r="V134">
            <v>14278536.348926755</v>
          </cell>
        </row>
        <row r="135">
          <cell r="B135">
            <v>1586270.86</v>
          </cell>
          <cell r="C135">
            <v>1894881.6350257799</v>
          </cell>
          <cell r="D135">
            <v>2263525.851334054</v>
          </cell>
          <cell r="E135">
            <v>2703888.8302581338</v>
          </cell>
          <cell r="F135">
            <v>3229923.924203977</v>
          </cell>
          <cell r="G135">
            <v>3858296.3260705443</v>
          </cell>
          <cell r="H135">
            <v>4608918.6046282165</v>
          </cell>
          <cell r="I135">
            <v>5505570.5173617592</v>
          </cell>
          <cell r="J135">
            <v>6576665.9932159912</v>
          </cell>
          <cell r="K135">
            <v>7856137.6130698621</v>
          </cell>
          <cell r="L135">
            <v>9384530.2005773485</v>
          </cell>
          <cell r="M135">
            <v>11210263.918643253</v>
          </cell>
          <cell r="N135">
            <v>13391193.602416147</v>
          </cell>
          <cell r="O135">
            <v>15996412.480418302</v>
          </cell>
          <cell r="P135">
            <v>19108475.673718721</v>
          </cell>
          <cell r="Q135">
            <v>22825975.850183833</v>
          </cell>
          <cell r="R135">
            <v>27266713.876423862</v>
          </cell>
          <cell r="S135">
            <v>32571376.648284774</v>
          </cell>
          <cell r="T135">
            <v>38908058.492428184</v>
          </cell>
          <cell r="U135">
            <v>46477512.655438401</v>
          </cell>
          <cell r="V135">
            <v>55519591.248481028</v>
          </cell>
        </row>
        <row r="136">
          <cell r="B136">
            <v>261805.465</v>
          </cell>
          <cell r="C136">
            <v>312744.84870936361</v>
          </cell>
          <cell r="D136">
            <v>373588.35884473217</v>
          </cell>
          <cell r="E136">
            <v>446268.78617849876</v>
          </cell>
          <cell r="F136">
            <v>533089.79851091525</v>
          </cell>
          <cell r="G136">
            <v>636799.74994001922</v>
          </cell>
          <cell r="H136">
            <v>760688.26804783067</v>
          </cell>
          <cell r="I136">
            <v>908676.46809486288</v>
          </cell>
          <cell r="J136">
            <v>1085458.1675389954</v>
          </cell>
          <cell r="K136">
            <v>1296628.9131975737</v>
          </cell>
          <cell r="L136">
            <v>1548886.1200667238</v>
          </cell>
          <cell r="M136">
            <v>1850214.7707219454</v>
          </cell>
          <cell r="N136">
            <v>2210171.1632739883</v>
          </cell>
          <cell r="O136">
            <v>2640150.0269660787</v>
          </cell>
          <cell r="P136">
            <v>3153786.9397257012</v>
          </cell>
          <cell r="Q136">
            <v>3767342.357742392</v>
          </cell>
          <cell r="R136">
            <v>4500272.511992285</v>
          </cell>
          <cell r="S136">
            <v>5375781.2602353841</v>
          </cell>
          <cell r="T136">
            <v>6421630.2417082759</v>
          </cell>
          <cell r="U136">
            <v>7670931.538337105</v>
          </cell>
          <cell r="V136">
            <v>9163288.7437679172</v>
          </cell>
        </row>
        <row r="137">
          <cell r="B137">
            <v>352655.38999999996</v>
          </cell>
          <cell r="C137">
            <v>421269.54543797241</v>
          </cell>
          <cell r="D137">
            <v>503226.43250183988</v>
          </cell>
          <cell r="E137">
            <v>601127.81746227946</v>
          </cell>
          <cell r="F137">
            <v>718075.7669489627</v>
          </cell>
          <cell r="G137">
            <v>857775.40078555676</v>
          </cell>
          <cell r="H137">
            <v>1024653.510402259</v>
          </cell>
          <cell r="I137">
            <v>1223996.9891996474</v>
          </cell>
          <cell r="J137">
            <v>1462122.613560098</v>
          </cell>
          <cell r="K137">
            <v>1746574.4870034382</v>
          </cell>
          <cell r="L137">
            <v>2086366.2856259581</v>
          </cell>
          <cell r="M137">
            <v>2492263.0264893104</v>
          </cell>
          <cell r="N137">
            <v>2977126.7063337932</v>
          </cell>
          <cell r="O137">
            <v>3556318.4070311543</v>
          </cell>
          <cell r="P137">
            <v>4248191.4573821472</v>
          </cell>
          <cell r="Q137">
            <v>5074665.2685559653</v>
          </cell>
          <cell r="R137">
            <v>6061928.9841819741</v>
          </cell>
          <cell r="S137">
            <v>7241260.3871589871</v>
          </cell>
          <cell r="T137">
            <v>8650029.8779944219</v>
          </cell>
          <cell r="U137">
            <v>10332869.11632595</v>
          </cell>
          <cell r="V137">
            <v>12343101.785987457</v>
          </cell>
        </row>
        <row r="138">
          <cell r="B138">
            <v>393725.79</v>
          </cell>
          <cell r="C138">
            <v>470329.97355082614</v>
          </cell>
          <cell r="D138">
            <v>561831.30975077336</v>
          </cell>
          <cell r="E138">
            <v>671133.97048975434</v>
          </cell>
          <cell r="F138">
            <v>801701.80857833335</v>
          </cell>
          <cell r="G138">
            <v>957669.81201792392</v>
          </cell>
          <cell r="H138">
            <v>1143982.6253851319</v>
          </cell>
          <cell r="I138">
            <v>1366540.1106241073</v>
          </cell>
          <cell r="J138">
            <v>1632397.8132188374</v>
          </cell>
          <cell r="K138">
            <v>1949974.711744305</v>
          </cell>
          <cell r="L138">
            <v>2329338.4215152333</v>
          </cell>
          <cell r="M138">
            <v>2782502.6342103132</v>
          </cell>
          <cell r="N138">
            <v>3323832.9279443333</v>
          </cell>
          <cell r="O138">
            <v>3970472.5505450997</v>
          </cell>
          <cell r="P138">
            <v>4742919.9065904748</v>
          </cell>
          <cell r="Q138">
            <v>5665637.9720744165</v>
          </cell>
          <cell r="R138">
            <v>6767876.1798893735</v>
          </cell>
          <cell r="S138">
            <v>8084542.5373495696</v>
          </cell>
          <cell r="T138">
            <v>9657373.4705242943</v>
          </cell>
          <cell r="U138">
            <v>11536181.719213311</v>
          </cell>
          <cell r="V138">
            <v>13780513.798481042</v>
          </cell>
        </row>
        <row r="139">
          <cell r="B139">
            <v>8703881.1899999995</v>
          </cell>
          <cell r="C139">
            <v>10397204.839743564</v>
          </cell>
          <cell r="D139">
            <v>12419954.276867498</v>
          </cell>
          <cell r="E139">
            <v>14836224.414224882</v>
          </cell>
          <cell r="F139">
            <v>17722574.347647961</v>
          </cell>
          <cell r="G139">
            <v>21170454.800628506</v>
          </cell>
          <cell r="H139">
            <v>25289113.206119664</v>
          </cell>
          <cell r="I139">
            <v>30209044.054995023</v>
          </cell>
          <cell r="J139">
            <v>36086137.087870747</v>
          </cell>
          <cell r="K139">
            <v>43106600.790228903</v>
          </cell>
          <cell r="L139">
            <v>51492880.777871326</v>
          </cell>
          <cell r="M139">
            <v>61510686.339452855</v>
          </cell>
          <cell r="N139">
            <v>73477434.479212821</v>
          </cell>
          <cell r="O139">
            <v>87772277.750504032</v>
          </cell>
          <cell r="P139">
            <v>104848151.84738573</v>
          </cell>
          <cell r="Q139">
            <v>125246086.60333285</v>
          </cell>
          <cell r="R139">
            <v>149612395.06887326</v>
          </cell>
          <cell r="S139">
            <v>178719097.0166133</v>
          </cell>
          <cell r="T139">
            <v>213488443.84547764</v>
          </cell>
          <cell r="U139">
            <v>255022065.20272639</v>
          </cell>
          <cell r="V139">
            <v>304635952.79848093</v>
          </cell>
        </row>
        <row r="140">
          <cell r="B140">
            <v>2970.27</v>
          </cell>
          <cell r="C140">
            <v>3554.0802362517566</v>
          </cell>
          <cell r="D140">
            <v>4245.4925387956255</v>
          </cell>
          <cell r="E140">
            <v>5071.4125930791142</v>
          </cell>
          <cell r="F140">
            <v>6058.113906124745</v>
          </cell>
          <cell r="G140">
            <v>7236.5354983336892</v>
          </cell>
          <cell r="H140">
            <v>8644.4855241170262</v>
          </cell>
          <cell r="I140">
            <v>10326.008643998832</v>
          </cell>
          <cell r="J140">
            <v>12335.04969512322</v>
          </cell>
          <cell r="K140">
            <v>14734.462802445083</v>
          </cell>
          <cell r="L140">
            <v>17601.216743195226</v>
          </cell>
          <cell r="M140">
            <v>21025.00772136038</v>
          </cell>
          <cell r="N140">
            <v>25115.655266384736</v>
          </cell>
          <cell r="O140">
            <v>30001.160597439626</v>
          </cell>
          <cell r="P140">
            <v>35838.21500537754</v>
          </cell>
          <cell r="Q140">
            <v>42809.482889738865</v>
          </cell>
          <cell r="R140">
            <v>51138.532653643881</v>
          </cell>
          <cell r="S140">
            <v>61086.035759028222</v>
          </cell>
          <cell r="T140">
            <v>72970.981623602682</v>
          </cell>
          <cell r="U140">
            <v>87165.361587708088</v>
          </cell>
          <cell r="V140">
            <v>104122.58598746225</v>
          </cell>
        </row>
        <row r="141">
          <cell r="B141">
            <v>2322402.7749999999</v>
          </cell>
          <cell r="C141">
            <v>2774226.2433241964</v>
          </cell>
          <cell r="D141">
            <v>3313944.8344088136</v>
          </cell>
          <cell r="E141">
            <v>3958664.2914295122</v>
          </cell>
          <cell r="F141">
            <v>4728812.3695100546</v>
          </cell>
          <cell r="G141">
            <v>5648790.5453258082</v>
          </cell>
          <cell r="H141">
            <v>6747748.3904192299</v>
          </cell>
          <cell r="I141">
            <v>8060505.331904863</v>
          </cell>
          <cell r="J141">
            <v>9628656.1587351263</v>
          </cell>
          <cell r="K141">
            <v>11501886.23406389</v>
          </cell>
          <cell r="L141">
            <v>13739548.967837792</v>
          </cell>
          <cell r="M141">
            <v>16412542.577362826</v>
          </cell>
          <cell r="N141">
            <v>19605561.019841701</v>
          </cell>
          <cell r="O141">
            <v>23419772.061688263</v>
          </cell>
          <cell r="P141">
            <v>27976029.187131457</v>
          </cell>
          <cell r="Q141">
            <v>33418693.105694622</v>
          </cell>
          <cell r="R141">
            <v>39920214.900611296</v>
          </cell>
          <cell r="S141">
            <v>47686589.180429183</v>
          </cell>
          <cell r="T141">
            <v>56963893.882609226</v>
          </cell>
          <cell r="U141">
            <v>68046071.720944464</v>
          </cell>
          <cell r="V141">
            <v>81284260.260987431</v>
          </cell>
        </row>
        <row r="142">
          <cell r="B142">
            <v>35294.875</v>
          </cell>
          <cell r="C142">
            <v>42167.354415710317</v>
          </cell>
          <cell r="D142">
            <v>50370.880392971754</v>
          </cell>
          <cell r="E142">
            <v>60170.376612814871</v>
          </cell>
          <cell r="F142">
            <v>71876.440369763775</v>
          </cell>
          <cell r="G142">
            <v>85859.648936954414</v>
          </cell>
          <cell r="H142">
            <v>102563.52447441928</v>
          </cell>
          <cell r="I142">
            <v>122516.75626981723</v>
          </cell>
          <cell r="J142">
            <v>146352.2201593614</v>
          </cell>
          <cell r="K142">
            <v>174824.33081137712</v>
          </cell>
          <cell r="L142">
            <v>208836.15888037597</v>
          </cell>
          <cell r="M142">
            <v>249464.2184537375</v>
          </cell>
          <cell r="N142">
            <v>297997.12983810471</v>
          </cell>
          <cell r="O142">
            <v>355971.02770433138</v>
          </cell>
          <cell r="P142">
            <v>425224.68555436278</v>
          </cell>
          <cell r="Q142">
            <v>507950.09478831058</v>
          </cell>
          <cell r="R142">
            <v>606771.0602356724</v>
          </cell>
          <cell r="S142">
            <v>724815.44963896368</v>
          </cell>
          <cell r="T142">
            <v>865827.25439529715</v>
          </cell>
          <cell r="U142">
            <v>1034269.7931944366</v>
          </cell>
          <cell r="V142">
            <v>1235483.760987462</v>
          </cell>
        </row>
        <row r="143">
          <cell r="B143">
            <v>229810.89</v>
          </cell>
          <cell r="C143">
            <v>274525.84923751955</v>
          </cell>
          <cell r="D143">
            <v>327933.99414309638</v>
          </cell>
          <cell r="E143">
            <v>391732.53070731665</v>
          </cell>
          <cell r="F143">
            <v>467943.53371450299</v>
          </cell>
          <cell r="G143">
            <v>558979.71891453816</v>
          </cell>
          <cell r="H143">
            <v>667728.39497350296</v>
          </cell>
          <cell r="I143">
            <v>797631.83848864702</v>
          </cell>
          <cell r="J143">
            <v>952809.89265713049</v>
          </cell>
          <cell r="K143">
            <v>1138174.7004000894</v>
          </cell>
          <cell r="L143">
            <v>1359604.795476438</v>
          </cell>
          <cell r="M143">
            <v>1624109.8129128369</v>
          </cell>
          <cell r="N143">
            <v>1940077.7477564856</v>
          </cell>
          <cell r="O143">
            <v>2317511.3412792967</v>
          </cell>
          <cell r="P143">
            <v>2768379.3242263645</v>
          </cell>
          <cell r="Q143">
            <v>3306955.5725433724</v>
          </cell>
          <cell r="R143">
            <v>3950318.155735469</v>
          </cell>
          <cell r="S143">
            <v>4718835.8101308402</v>
          </cell>
          <cell r="T143">
            <v>5636877.1128504723</v>
          </cell>
          <cell r="U143">
            <v>6733508.084179759</v>
          </cell>
          <cell r="V143">
            <v>8043492.2984810444</v>
          </cell>
        </row>
        <row r="144">
          <cell r="B144">
            <v>3520.3199999999997</v>
          </cell>
          <cell r="C144">
            <v>4211.1410560950671</v>
          </cell>
          <cell r="D144">
            <v>5030.3828596267558</v>
          </cell>
          <cell r="E144">
            <v>6009.0013171812543</v>
          </cell>
          <cell r="F144">
            <v>7178.1081170771959</v>
          </cell>
          <cell r="G144">
            <v>8574.4217168014275</v>
          </cell>
          <cell r="H144">
            <v>10242.654082545312</v>
          </cell>
          <cell r="I144">
            <v>12235.096805527221</v>
          </cell>
          <cell r="J144">
            <v>14615.546072847068</v>
          </cell>
          <cell r="K144">
            <v>17458.623914338423</v>
          </cell>
          <cell r="L144">
            <v>20855.356427889168</v>
          </cell>
          <cell r="M144">
            <v>24912.231953902246</v>
          </cell>
          <cell r="N144">
            <v>29759.12902540436</v>
          </cell>
          <cell r="O144">
            <v>35548.010292962455</v>
          </cell>
          <cell r="P144">
            <v>42464.190113981938</v>
          </cell>
          <cell r="Q144">
            <v>50724.52449890344</v>
          </cell>
          <cell r="R144">
            <v>60593.425352146915</v>
          </cell>
          <cell r="S144">
            <v>72380.353635601146</v>
          </cell>
          <cell r="T144">
            <v>86462.580139286641</v>
          </cell>
          <cell r="U144">
            <v>103281.71606768644</v>
          </cell>
          <cell r="V144">
            <v>123374.33598746224</v>
          </cell>
        </row>
        <row r="145">
          <cell r="B145">
            <v>3446.9799999999996</v>
          </cell>
          <cell r="C145">
            <v>4123.5329467826259</v>
          </cell>
          <cell r="D145">
            <v>4925.7308168492718</v>
          </cell>
          <cell r="E145">
            <v>5883.9894873009689</v>
          </cell>
          <cell r="F145">
            <v>7028.7755556168695</v>
          </cell>
          <cell r="G145">
            <v>8396.0368876723951</v>
          </cell>
          <cell r="H145">
            <v>10029.56494142154</v>
          </cell>
          <cell r="I145">
            <v>11980.551717323437</v>
          </cell>
          <cell r="J145">
            <v>14311.479889150556</v>
          </cell>
          <cell r="K145">
            <v>17095.402432752646</v>
          </cell>
          <cell r="L145">
            <v>20421.471136596643</v>
          </cell>
          <cell r="M145">
            <v>24393.935389563332</v>
          </cell>
          <cell r="N145">
            <v>29139.99919086841</v>
          </cell>
          <cell r="O145">
            <v>34808.430333559409</v>
          </cell>
          <cell r="P145">
            <v>41580.726766168016</v>
          </cell>
          <cell r="Q145">
            <v>49669.185617681498</v>
          </cell>
          <cell r="R145">
            <v>59332.772992346509</v>
          </cell>
          <cell r="S145">
            <v>70874.444585391422</v>
          </cell>
          <cell r="T145">
            <v>84663.700337195449</v>
          </cell>
          <cell r="U145">
            <v>101132.86880368933</v>
          </cell>
          <cell r="V145">
            <v>120807.43598746225</v>
          </cell>
        </row>
        <row r="146">
          <cell r="B146">
            <v>67601.14499999999</v>
          </cell>
          <cell r="C146">
            <v>80758.71155225196</v>
          </cell>
          <cell r="D146">
            <v>96470.069533579866</v>
          </cell>
          <cell r="E146">
            <v>115238.02400645521</v>
          </cell>
          <cell r="F146">
            <v>137657.40809818861</v>
          </cell>
          <cell r="G146">
            <v>164438.01618703274</v>
          </cell>
          <cell r="H146">
            <v>196429.18261296986</v>
          </cell>
          <cell r="I146">
            <v>234643.57084761473</v>
          </cell>
          <cell r="J146">
            <v>280293.11842684675</v>
          </cell>
          <cell r="K146">
            <v>334822.85414071701</v>
          </cell>
          <cell r="L146">
            <v>399962.12382471625</v>
          </cell>
          <cell r="M146">
            <v>477772.92339340079</v>
          </cell>
          <cell r="N146">
            <v>570722.90267072397</v>
          </cell>
          <cell r="O146">
            <v>681754.44360247313</v>
          </cell>
          <cell r="P146">
            <v>814388.70221792208</v>
          </cell>
          <cell r="Q146">
            <v>972824.33399948862</v>
          </cell>
          <cell r="R146">
            <v>1162085.7720720065</v>
          </cell>
          <cell r="S146">
            <v>1388164.3207750639</v>
          </cell>
          <cell r="T146">
            <v>1658229.4811200702</v>
          </cell>
          <cell r="U146">
            <v>1980830.5907546943</v>
          </cell>
          <cell r="V146">
            <v>2366195.1739267576</v>
          </cell>
        </row>
        <row r="147">
          <cell r="B147">
            <v>180471.40500000003</v>
          </cell>
          <cell r="C147">
            <v>215587.49369757462</v>
          </cell>
          <cell r="D147">
            <v>257529.33236454392</v>
          </cell>
          <cell r="E147">
            <v>307630.82215535472</v>
          </cell>
          <cell r="F147">
            <v>367480.05299206817</v>
          </cell>
          <cell r="G147">
            <v>438971.32511798205</v>
          </cell>
          <cell r="H147">
            <v>524372.67528248578</v>
          </cell>
          <cell r="I147">
            <v>626386.63039955043</v>
          </cell>
          <cell r="J147">
            <v>748249.36757530121</v>
          </cell>
          <cell r="K147">
            <v>893817.4486632566</v>
          </cell>
          <cell r="L147">
            <v>1067708.4657593914</v>
          </cell>
          <cell r="M147">
            <v>1275425.7992538314</v>
          </cell>
          <cell r="N147">
            <v>1523558.1515724254</v>
          </cell>
          <cell r="O147">
            <v>1819958.9235908987</v>
          </cell>
          <cell r="P147">
            <v>2174029.3569845501</v>
          </cell>
          <cell r="Q147">
            <v>2596976.3402013099</v>
          </cell>
          <cell r="R147">
            <v>3102214.280679747</v>
          </cell>
          <cell r="S147">
            <v>3705735.4966022489</v>
          </cell>
          <cell r="T147">
            <v>4426680.7259936212</v>
          </cell>
          <cell r="U147">
            <v>5287871.0873256996</v>
          </cell>
          <cell r="V147">
            <v>6316610.3234810457</v>
          </cell>
        </row>
        <row r="148">
          <cell r="B148">
            <v>76640.299999999988</v>
          </cell>
          <cell r="C148">
            <v>91556.312938485644</v>
          </cell>
          <cell r="D148">
            <v>109368.20280232075</v>
          </cell>
          <cell r="E148">
            <v>130645.32400234083</v>
          </cell>
          <cell r="F148">
            <v>156062.47910461048</v>
          </cell>
          <cell r="G148">
            <v>186423.00327855538</v>
          </cell>
          <cell r="H148">
            <v>222691.72373650648</v>
          </cell>
          <cell r="I148">
            <v>266014.42177504126</v>
          </cell>
          <cell r="J148">
            <v>317767.66800696263</v>
          </cell>
          <cell r="K148">
            <v>379586.63610819029</v>
          </cell>
          <cell r="L148">
            <v>453435.36461199803</v>
          </cell>
          <cell r="M148">
            <v>541647.43829101138</v>
          </cell>
          <cell r="N148">
            <v>647025.08832815452</v>
          </cell>
          <cell r="O148">
            <v>772898.59606603859</v>
          </cell>
          <cell r="P148">
            <v>923266.12231699273</v>
          </cell>
          <cell r="Q148">
            <v>1102880.3191113432</v>
          </cell>
          <cell r="R148">
            <v>1317445.7022923233</v>
          </cell>
          <cell r="S148">
            <v>1573744.7587678325</v>
          </cell>
          <cell r="T148">
            <v>1879916.6461830111</v>
          </cell>
          <cell r="U148">
            <v>2245640.5733217839</v>
          </cell>
          <cell r="V148">
            <v>2682521.6484810458</v>
          </cell>
        </row>
        <row r="149">
          <cell r="B149">
            <v>3043.6099999999997</v>
          </cell>
          <cell r="C149">
            <v>3641.6883455641982</v>
          </cell>
          <cell r="D149">
            <v>4350.1445815731095</v>
          </cell>
          <cell r="E149">
            <v>5196.4244229593996</v>
          </cell>
          <cell r="F149">
            <v>6207.4464675850722</v>
          </cell>
          <cell r="G149">
            <v>7414.9203274627216</v>
          </cell>
          <cell r="H149">
            <v>8857.5746652407979</v>
          </cell>
          <cell r="I149">
            <v>10580.553732202618</v>
          </cell>
          <cell r="J149">
            <v>12639.115878819734</v>
          </cell>
          <cell r="K149">
            <v>15097.684284030862</v>
          </cell>
          <cell r="L149">
            <v>18035.102034487751</v>
          </cell>
          <cell r="M149">
            <v>21543.304285699294</v>
          </cell>
          <cell r="N149">
            <v>25734.785100920686</v>
          </cell>
          <cell r="O149">
            <v>30740.740556842669</v>
          </cell>
          <cell r="P149">
            <v>36721.678353191463</v>
          </cell>
          <cell r="Q149">
            <v>43864.821770960807</v>
          </cell>
          <cell r="R149">
            <v>52399.185013444287</v>
          </cell>
          <cell r="S149">
            <v>62591.944809237946</v>
          </cell>
          <cell r="T149">
            <v>74769.861425693874</v>
          </cell>
          <cell r="U149">
            <v>89314.208851705203</v>
          </cell>
          <cell r="V149">
            <v>106689.48598746225</v>
          </cell>
        </row>
        <row r="150">
          <cell r="B150">
            <v>2300620.7949999999</v>
          </cell>
          <cell r="C150">
            <v>2748206.634858401</v>
          </cell>
          <cell r="D150">
            <v>3282863.1777039007</v>
          </cell>
          <cell r="E150">
            <v>3921535.7779550673</v>
          </cell>
          <cell r="F150">
            <v>4684460.5987563375</v>
          </cell>
          <cell r="G150">
            <v>5595810.2510744855</v>
          </cell>
          <cell r="H150">
            <v>6684460.9155054698</v>
          </cell>
          <cell r="I150">
            <v>7984905.4407083383</v>
          </cell>
          <cell r="J150">
            <v>9538348.5021772608</v>
          </cell>
          <cell r="K150">
            <v>11394009.454032915</v>
          </cell>
          <cell r="L150">
            <v>13610685.036323912</v>
          </cell>
          <cell r="M150">
            <v>16258608.497754168</v>
          </cell>
          <cell r="N150">
            <v>19421679.458984524</v>
          </cell>
          <cell r="O150">
            <v>23200116.813745558</v>
          </cell>
          <cell r="P150">
            <v>27713640.572830722</v>
          </cell>
          <cell r="Q150">
            <v>33105257.457971707</v>
          </cell>
          <cell r="R150">
            <v>39545801.149750575</v>
          </cell>
          <cell r="S150">
            <v>47239334.192516893</v>
          </cell>
          <cell r="T150">
            <v>56429626.581388138</v>
          </cell>
          <cell r="U150">
            <v>67407864.083537325</v>
          </cell>
          <cell r="V150">
            <v>80521890.960987434</v>
          </cell>
        </row>
        <row r="151">
          <cell r="B151">
            <v>1348374.2350000001</v>
          </cell>
          <cell r="C151">
            <v>1610702.7922278398</v>
          </cell>
          <cell r="D151">
            <v>1924060.698614548</v>
          </cell>
          <cell r="E151">
            <v>2298381.5517698657</v>
          </cell>
          <cell r="F151">
            <v>2745526.3628263869</v>
          </cell>
          <cell r="G151">
            <v>3279660.1859011883</v>
          </cell>
          <cell r="H151">
            <v>3917710.4383670655</v>
          </cell>
          <cell r="I151">
            <v>4679889.2223780444</v>
          </cell>
          <cell r="J151">
            <v>5590350.7120946869</v>
          </cell>
          <cell r="K151">
            <v>6677936.7736316798</v>
          </cell>
          <cell r="L151">
            <v>7977113.6532111391</v>
          </cell>
          <cell r="M151">
            <v>9529037.5196851511</v>
          </cell>
          <cell r="N151">
            <v>11382889.226841355</v>
          </cell>
          <cell r="O151">
            <v>13597396.915501881</v>
          </cell>
          <cell r="P151">
            <v>16242738.169262832</v>
          </cell>
          <cell r="Q151">
            <v>19402715.552486096</v>
          </cell>
          <cell r="R151">
            <v>23177467.548615184</v>
          </cell>
          <cell r="S151">
            <v>27686576.793617539</v>
          </cell>
          <cell r="T151">
            <v>33072933.949590381</v>
          </cell>
          <cell r="U151">
            <v>39507178.178086363</v>
          </cell>
          <cell r="V151">
            <v>47193195.693767905</v>
          </cell>
        </row>
        <row r="152">
          <cell r="B152">
            <v>63549.11</v>
          </cell>
          <cell r="C152">
            <v>75918.363512739568</v>
          </cell>
          <cell r="D152">
            <v>90688.044170123874</v>
          </cell>
          <cell r="E152">
            <v>108331.12040556944</v>
          </cell>
          <cell r="F152">
            <v>129406.78407750557</v>
          </cell>
          <cell r="G152">
            <v>154582.25437765373</v>
          </cell>
          <cell r="H152">
            <v>184656.0075658815</v>
          </cell>
          <cell r="I152">
            <v>220579.9547243556</v>
          </cell>
          <cell r="J152">
            <v>263493.46177761443</v>
          </cell>
          <cell r="K152">
            <v>314754.86728310277</v>
          </cell>
          <cell r="L152">
            <v>375989.96148080425</v>
          </cell>
          <cell r="M152">
            <v>449137.03821367573</v>
          </cell>
          <cell r="N152">
            <v>536515.97931261279</v>
          </cell>
          <cell r="O152">
            <v>640892.65084545501</v>
          </cell>
          <cell r="P152">
            <v>765577.35225120303</v>
          </cell>
          <cell r="Q152">
            <v>914516.86081197625</v>
          </cell>
          <cell r="R152">
            <v>1092434.7291930341</v>
          </cell>
          <cell r="S152">
            <v>1304962.8457509768</v>
          </cell>
          <cell r="T152">
            <v>1558841.3720545317</v>
          </cell>
          <cell r="U152">
            <v>1862106.7794188538</v>
          </cell>
          <cell r="V152">
            <v>2224373.948926758</v>
          </cell>
        </row>
        <row r="153">
          <cell r="B153">
            <v>70864.774999999994</v>
          </cell>
          <cell r="C153">
            <v>84657.287432244397</v>
          </cell>
          <cell r="D153">
            <v>101127.12114005155</v>
          </cell>
          <cell r="E153">
            <v>120801.11410475324</v>
          </cell>
          <cell r="F153">
            <v>144302.73267802226</v>
          </cell>
          <cell r="G153">
            <v>172376.2910645348</v>
          </cell>
          <cell r="H153">
            <v>205911.7579194484</v>
          </cell>
          <cell r="I153">
            <v>245971.12404865312</v>
          </cell>
          <cell r="J153">
            <v>293824.31925217033</v>
          </cell>
          <cell r="K153">
            <v>350986.74938047986</v>
          </cell>
          <cell r="L153">
            <v>419270.52515725099</v>
          </cell>
          <cell r="M153">
            <v>500838.05215811165</v>
          </cell>
          <cell r="N153">
            <v>598275.09958804038</v>
          </cell>
          <cell r="O153">
            <v>714667.30801480776</v>
          </cell>
          <cell r="P153">
            <v>853704.40924411383</v>
          </cell>
          <cell r="Q153">
            <v>1019789.4521809531</v>
          </cell>
          <cell r="R153">
            <v>1218187.4547388686</v>
          </cell>
          <cell r="S153">
            <v>1455181.3389906795</v>
          </cell>
          <cell r="T153">
            <v>1738283.9584095269</v>
          </cell>
          <cell r="U153">
            <v>2076460.7162330374</v>
          </cell>
          <cell r="V153">
            <v>2480430.2609874615</v>
          </cell>
        </row>
        <row r="154">
          <cell r="B154">
            <v>11917.75</v>
          </cell>
          <cell r="C154">
            <v>14242.294863817469</v>
          </cell>
          <cell r="D154">
            <v>17013.102097527939</v>
          </cell>
          <cell r="E154">
            <v>20322.963806980828</v>
          </cell>
          <cell r="F154">
            <v>24276.729514867886</v>
          </cell>
          <cell r="G154">
            <v>28999.74071729694</v>
          </cell>
          <cell r="H154">
            <v>34641.544779131204</v>
          </cell>
          <cell r="I154">
            <v>41381.019540877838</v>
          </cell>
          <cell r="J154">
            <v>49431.560582534883</v>
          </cell>
          <cell r="K154">
            <v>59048.416897060612</v>
          </cell>
          <cell r="L154">
            <v>70536.09183415577</v>
          </cell>
          <cell r="M154">
            <v>84258.811887010117</v>
          </cell>
          <cell r="N154">
            <v>100651.08600811979</v>
          </cell>
          <cell r="O154">
            <v>120232.64568442153</v>
          </cell>
          <cell r="P154">
            <v>143623.51046541956</v>
          </cell>
          <cell r="Q154">
            <v>171565.30904697283</v>
          </cell>
          <cell r="R154">
            <v>204942.77404359868</v>
          </cell>
          <cell r="S154">
            <v>244814.16945820351</v>
          </cell>
          <cell r="T154">
            <v>292441.95838476613</v>
          </cell>
          <cell r="U154">
            <v>349336.22627266654</v>
          </cell>
          <cell r="V154">
            <v>417298.82472387666</v>
          </cell>
        </row>
        <row r="155">
          <cell r="B155">
            <v>5115.4650000000001</v>
          </cell>
          <cell r="C155">
            <v>6116.6174336406684</v>
          </cell>
          <cell r="D155">
            <v>7306.5647900370359</v>
          </cell>
          <cell r="E155">
            <v>8728.0086170774593</v>
          </cell>
          <cell r="F155">
            <v>10426.091328839304</v>
          </cell>
          <cell r="G155">
            <v>12454.291750357866</v>
          </cell>
          <cell r="H155">
            <v>14877.34290198734</v>
          </cell>
          <cell r="I155">
            <v>17771.452473959551</v>
          </cell>
          <cell r="J155">
            <v>21228.985568246229</v>
          </cell>
          <cell r="K155">
            <v>25358.691138829116</v>
          </cell>
          <cell r="L155">
            <v>30292.361513501601</v>
          </cell>
          <cell r="M155">
            <v>36185.182228273661</v>
          </cell>
          <cell r="N155">
            <v>43225.202926561273</v>
          </cell>
          <cell r="O155">
            <v>51633.874409978671</v>
          </cell>
          <cell r="P155">
            <v>61679.517928934692</v>
          </cell>
          <cell r="Q155">
            <v>73678.145165480717</v>
          </cell>
          <cell r="R155">
            <v>88012.614177805721</v>
          </cell>
          <cell r="S155">
            <v>105133.87547766262</v>
          </cell>
          <cell r="T155">
            <v>125588.21583477015</v>
          </cell>
          <cell r="U155">
            <v>150019.14405962368</v>
          </cell>
          <cell r="V155">
            <v>179204.41098746221</v>
          </cell>
        </row>
        <row r="156">
          <cell r="B156">
            <v>262575.53500000003</v>
          </cell>
          <cell r="C156">
            <v>313664.73385714425</v>
          </cell>
          <cell r="D156">
            <v>374687.20529389573</v>
          </cell>
          <cell r="E156">
            <v>447581.41039224179</v>
          </cell>
          <cell r="F156">
            <v>534657.79040624877</v>
          </cell>
          <cell r="G156">
            <v>638672.79064587411</v>
          </cell>
          <cell r="H156">
            <v>762925.70402963029</v>
          </cell>
          <cell r="I156">
            <v>911349.19152100268</v>
          </cell>
          <cell r="J156">
            <v>1088650.8624678089</v>
          </cell>
          <cell r="K156">
            <v>1300442.7387542245</v>
          </cell>
          <cell r="L156">
            <v>1553441.9156252954</v>
          </cell>
          <cell r="M156">
            <v>1855656.8846475042</v>
          </cell>
          <cell r="N156">
            <v>2216672.026536616</v>
          </cell>
          <cell r="O156">
            <v>2647915.6165398108</v>
          </cell>
          <cell r="P156">
            <v>3163063.3048777478</v>
          </cell>
          <cell r="Q156">
            <v>3778423.4159952225</v>
          </cell>
          <cell r="R156">
            <v>4513509.3617701894</v>
          </cell>
          <cell r="S156">
            <v>5391593.3052625861</v>
          </cell>
          <cell r="T156">
            <v>6440518.4796302337</v>
          </cell>
          <cell r="U156">
            <v>7693494.4346090751</v>
          </cell>
          <cell r="V156">
            <v>9190241.1937679164</v>
          </cell>
        </row>
        <row r="157">
          <cell r="B157">
            <v>193782.61499999999</v>
          </cell>
          <cell r="C157">
            <v>231488.32732207418</v>
          </cell>
          <cell r="D157">
            <v>276523.58916861564</v>
          </cell>
          <cell r="E157">
            <v>330320.31396453414</v>
          </cell>
          <cell r="F157">
            <v>394583.84775646223</v>
          </cell>
          <cell r="G157">
            <v>471347.82092284237</v>
          </cell>
          <cell r="H157">
            <v>563048.08965553262</v>
          </cell>
          <cell r="I157">
            <v>672585.89878585201</v>
          </cell>
          <cell r="J157">
            <v>803436.78216047934</v>
          </cell>
          <cell r="K157">
            <v>959740.98902676383</v>
          </cell>
          <cell r="L157">
            <v>1146457.5123929062</v>
          </cell>
          <cell r="M157">
            <v>1369494.707297601</v>
          </cell>
          <cell r="N157">
            <v>1635928.2417418947</v>
          </cell>
          <cell r="O157">
            <v>1954189.6146197552</v>
          </cell>
          <cell r="P157">
            <v>2334374.6846282906</v>
          </cell>
          <cell r="Q157">
            <v>2788515.5454090391</v>
          </cell>
          <cell r="R157">
            <v>3331017.4482774092</v>
          </cell>
          <cell r="S157">
            <v>3979050.6161658661</v>
          </cell>
          <cell r="T157">
            <v>4753169.2252686918</v>
          </cell>
          <cell r="U157">
            <v>5677875.7009797804</v>
          </cell>
          <cell r="V157">
            <v>6782488.9937679172</v>
          </cell>
        </row>
        <row r="158">
          <cell r="B158">
            <v>309293.11499999999</v>
          </cell>
          <cell r="C158">
            <v>369471.25080699148</v>
          </cell>
          <cell r="D158">
            <v>441350.91220965248</v>
          </cell>
          <cell r="E158">
            <v>527214.57304556074</v>
          </cell>
          <cell r="F158">
            <v>629782.88998554472</v>
          </cell>
          <cell r="G158">
            <v>752305.37056301686</v>
          </cell>
          <cell r="H158">
            <v>898664.55571282911</v>
          </cell>
          <cell r="I158">
            <v>1073497.2057991594</v>
          </cell>
          <cell r="J158">
            <v>1282343.4824495346</v>
          </cell>
          <cell r="K158">
            <v>1531819.7860158465</v>
          </cell>
          <cell r="L158">
            <v>1829831.6071492527</v>
          </cell>
          <cell r="M158">
            <v>2185820.1828239267</v>
          </cell>
          <cell r="N158">
            <v>2611066.1916644131</v>
          </cell>
          <cell r="O158">
            <v>3119041.7560341046</v>
          </cell>
          <cell r="P158">
            <v>3725843.7529871673</v>
          </cell>
          <cell r="Q158">
            <v>4450696.1550334925</v>
          </cell>
          <cell r="R158">
            <v>5316568.2764499849</v>
          </cell>
          <cell r="S158">
            <v>6350891.6612224905</v>
          </cell>
          <cell r="T158">
            <v>7586442.1950080032</v>
          </cell>
          <cell r="U158">
            <v>9062363.1714876574</v>
          </cell>
          <cell r="V158">
            <v>10825422.160987459</v>
          </cell>
        </row>
        <row r="159">
          <cell r="B159">
            <v>14301.300000000001</v>
          </cell>
          <cell r="C159">
            <v>17089.420022910443</v>
          </cell>
          <cell r="D159">
            <v>20413.966441459248</v>
          </cell>
          <cell r="E159">
            <v>24385.26860409831</v>
          </cell>
          <cell r="F159">
            <v>29129.801863332716</v>
          </cell>
          <cell r="G159">
            <v>34795.898518878465</v>
          </cell>
          <cell r="H159">
            <v>41565.953781300792</v>
          </cell>
          <cell r="I159">
            <v>49651.096801823755</v>
          </cell>
          <cell r="J159">
            <v>59311.411864926456</v>
          </cell>
          <cell r="K159">
            <v>70848.376760278261</v>
          </cell>
          <cell r="L159">
            <v>84632.867013351119</v>
          </cell>
          <cell r="M159">
            <v>101095.358602933</v>
          </cell>
          <cell r="N159">
            <v>120764.728972597</v>
          </cell>
          <cell r="O159">
            <v>144255.63057345111</v>
          </cell>
          <cell r="P159">
            <v>172322.27667516089</v>
          </cell>
          <cell r="Q159">
            <v>205842.27007269117</v>
          </cell>
          <cell r="R159">
            <v>245891.19646197924</v>
          </cell>
          <cell r="S159">
            <v>293722.0660895679</v>
          </cell>
          <cell r="T159">
            <v>350868.81440549524</v>
          </cell>
          <cell r="U159">
            <v>419120.39892423613</v>
          </cell>
          <cell r="V159">
            <v>500656.64848104684</v>
          </cell>
        </row>
        <row r="160">
          <cell r="B160">
            <v>34231.445</v>
          </cell>
          <cell r="C160">
            <v>40897.036830679914</v>
          </cell>
          <cell r="D160">
            <v>48853.425772698232</v>
          </cell>
          <cell r="E160">
            <v>58357.705079550731</v>
          </cell>
          <cell r="F160">
            <v>69711.118228589039</v>
          </cell>
          <cell r="G160">
            <v>83273.068914583448</v>
          </cell>
          <cell r="H160">
            <v>99473.731928124573</v>
          </cell>
          <cell r="I160">
            <v>118825.85249086232</v>
          </cell>
          <cell r="J160">
            <v>141943.26049576196</v>
          </cell>
          <cell r="K160">
            <v>169557.61932838333</v>
          </cell>
          <cell r="L160">
            <v>202544.82215663433</v>
          </cell>
          <cell r="M160">
            <v>241948.9182708232</v>
          </cell>
          <cell r="N160">
            <v>289019.74723733339</v>
          </cell>
          <cell r="O160">
            <v>345247.11829298723</v>
          </cell>
          <cell r="P160">
            <v>412414.46701106086</v>
          </cell>
          <cell r="Q160">
            <v>492647.68101059238</v>
          </cell>
          <cell r="R160">
            <v>588491.60101856652</v>
          </cell>
          <cell r="S160">
            <v>702979.76841092261</v>
          </cell>
          <cell r="T160">
            <v>839743.49726497475</v>
          </cell>
          <cell r="U160">
            <v>1003111.5078664784</v>
          </cell>
          <cell r="V160">
            <v>1198263.710987462</v>
          </cell>
        </row>
        <row r="161">
          <cell r="B161">
            <v>1476407.5399999998</v>
          </cell>
          <cell r="C161">
            <v>1763644.7853622674</v>
          </cell>
          <cell r="D161">
            <v>2106757.3222569665</v>
          </cell>
          <cell r="E161">
            <v>2516621.5171343256</v>
          </cell>
          <cell r="F161">
            <v>3006223.9143299707</v>
          </cell>
          <cell r="G161">
            <v>3591076.795133885</v>
          </cell>
          <cell r="H161">
            <v>4289711.7667447748</v>
          </cell>
          <cell r="I161">
            <v>5124263.8064261777</v>
          </cell>
          <cell r="J161">
            <v>6121176.4575990923</v>
          </cell>
          <cell r="K161">
            <v>7312035.0992923388</v>
          </cell>
          <cell r="L161">
            <v>8734573.1555856671</v>
          </cell>
          <cell r="M161">
            <v>10433861.201920718</v>
          </cell>
          <cell r="N161">
            <v>12463742.676730419</v>
          </cell>
          <cell r="O161">
            <v>14888530.778765399</v>
          </cell>
          <cell r="P161">
            <v>17785057.01621246</v>
          </cell>
          <cell r="Q161">
            <v>21245092.738112111</v>
          </cell>
          <cell r="R161">
            <v>25378272.114567932</v>
          </cell>
          <cell r="S161">
            <v>30315547.743516184</v>
          </cell>
          <cell r="T161">
            <v>36213361.319440365</v>
          </cell>
          <cell r="U161">
            <v>43258574.89669127</v>
          </cell>
          <cell r="V161">
            <v>51674418.998926736</v>
          </cell>
        </row>
        <row r="162">
          <cell r="B162">
            <v>916.75</v>
          </cell>
          <cell r="C162">
            <v>1101.0381599145974</v>
          </cell>
          <cell r="D162">
            <v>1315.1996381524416</v>
          </cell>
          <cell r="E162">
            <v>1571.0176878057962</v>
          </cell>
          <cell r="F162">
            <v>1876.7765903865015</v>
          </cell>
          <cell r="G162">
            <v>2241.6103014606706</v>
          </cell>
          <cell r="H162">
            <v>2677.8810461807657</v>
          </cell>
          <cell r="I162">
            <v>3198.449398322894</v>
          </cell>
          <cell r="J162">
            <v>3820.9409007921522</v>
          </cell>
          <cell r="K162">
            <v>4563.7220088476588</v>
          </cell>
          <cell r="L162">
            <v>5451.9227169872183</v>
          </cell>
          <cell r="M162">
            <v>6511.7722682416088</v>
          </cell>
          <cell r="N162">
            <v>7779.1006189116088</v>
          </cell>
          <cell r="O162">
            <v>9291.3655152552728</v>
          </cell>
          <cell r="P162">
            <v>11099.653218115349</v>
          </cell>
          <cell r="Q162">
            <v>13257.456248436347</v>
          </cell>
          <cell r="R162">
            <v>15837.613923488438</v>
          </cell>
          <cell r="S162">
            <v>18916.516871873275</v>
          </cell>
          <cell r="T162">
            <v>22598.021068650811</v>
          </cell>
          <cell r="U162">
            <v>26991.215965317479</v>
          </cell>
          <cell r="V162">
            <v>32241.348926758656</v>
          </cell>
        </row>
        <row r="163">
          <cell r="B163">
            <v>7700.7000000000007</v>
          </cell>
          <cell r="C163">
            <v>9204.803286904229</v>
          </cell>
          <cell r="D163">
            <v>10995.549297943353</v>
          </cell>
          <cell r="E163">
            <v>13134.675620357519</v>
          </cell>
          <cell r="F163">
            <v>15690.064120315823</v>
          </cell>
          <cell r="G163">
            <v>18742.356977156236</v>
          </cell>
          <cell r="H163">
            <v>22388.735126600284</v>
          </cell>
          <cell r="I163">
            <v>26744.16683314299</v>
          </cell>
          <cell r="J163">
            <v>31947.318543548321</v>
          </cell>
          <cell r="K163">
            <v>38162.24836472782</v>
          </cell>
          <cell r="L163">
            <v>45586.81803156314</v>
          </cell>
          <cell r="M163">
            <v>54455.13612122045</v>
          </cell>
          <cell r="N163">
            <v>65049.529593953506</v>
          </cell>
          <cell r="O163">
            <v>77704.067978935986</v>
          </cell>
          <cell r="P163">
            <v>92821.600939375377</v>
          </cell>
          <cell r="Q163">
            <v>110878.84072855425</v>
          </cell>
          <cell r="R163">
            <v>132450.60986077003</v>
          </cell>
          <cell r="S163">
            <v>158217.16949755538</v>
          </cell>
          <cell r="T163">
            <v>188998.7288584848</v>
          </cell>
          <cell r="U163">
            <v>225766.01011552202</v>
          </cell>
          <cell r="V163">
            <v>269687.63598746218</v>
          </cell>
        </row>
        <row r="164">
          <cell r="B164">
            <v>788.40500000000009</v>
          </cell>
          <cell r="C164">
            <v>947.72396861782511</v>
          </cell>
          <cell r="D164">
            <v>1132.0585632918446</v>
          </cell>
          <cell r="E164">
            <v>1352.2469855152972</v>
          </cell>
          <cell r="F164">
            <v>1615.44460783093</v>
          </cell>
          <cell r="G164">
            <v>1929.4368504848653</v>
          </cell>
          <cell r="H164">
            <v>2304.9750492141661</v>
          </cell>
          <cell r="I164">
            <v>2752.9954939662698</v>
          </cell>
          <cell r="J164">
            <v>3288.8250793232546</v>
          </cell>
          <cell r="K164">
            <v>3928.084416072546</v>
          </cell>
          <cell r="L164">
            <v>4692.6234572252988</v>
          </cell>
          <cell r="M164">
            <v>5604.7532806485069</v>
          </cell>
          <cell r="N164">
            <v>6695.6234084736971</v>
          </cell>
          <cell r="O164">
            <v>7997.1005862999473</v>
          </cell>
          <cell r="P164">
            <v>9553.5923594409887</v>
          </cell>
          <cell r="Q164">
            <v>11410.613206297947</v>
          </cell>
          <cell r="R164">
            <v>13631.472293837731</v>
          </cell>
          <cell r="S164">
            <v>16281.176034006261</v>
          </cell>
          <cell r="T164">
            <v>19449.98141499122</v>
          </cell>
          <cell r="U164">
            <v>23230.733253322531</v>
          </cell>
          <cell r="V164">
            <v>27749.273926758662</v>
          </cell>
        </row>
        <row r="165">
          <cell r="B165">
            <v>253408.03500000003</v>
          </cell>
          <cell r="C165">
            <v>302713.89680235903</v>
          </cell>
          <cell r="D165">
            <v>361606.1159530888</v>
          </cell>
          <cell r="E165">
            <v>431955.66664529033</v>
          </cell>
          <cell r="F165">
            <v>515991.52126335894</v>
          </cell>
          <cell r="G165">
            <v>616376.38683191605</v>
          </cell>
          <cell r="H165">
            <v>736290.81421442947</v>
          </cell>
          <cell r="I165">
            <v>879534.35872389213</v>
          </cell>
          <cell r="J165">
            <v>1050645.4869492287</v>
          </cell>
          <cell r="K165">
            <v>1255045.9503886341</v>
          </cell>
          <cell r="L165">
            <v>1499211.8847376201</v>
          </cell>
          <cell r="M165">
            <v>1790879.8241139753</v>
          </cell>
          <cell r="N165">
            <v>2139290.8486763691</v>
          </cell>
          <cell r="O165">
            <v>2555484.5570087954</v>
          </cell>
          <cell r="P165">
            <v>3052647.4489797046</v>
          </cell>
          <cell r="Q165">
            <v>3646532.4101905278</v>
          </cell>
          <cell r="R165">
            <v>4355955.8317763824</v>
          </cell>
          <cell r="S165">
            <v>5203396.1945362696</v>
          </cell>
          <cell r="T165">
            <v>6215703.4267205494</v>
          </cell>
          <cell r="U165">
            <v>7424953.0547991674</v>
          </cell>
          <cell r="V165">
            <v>8869458.7997238748</v>
          </cell>
        </row>
        <row r="166">
          <cell r="B166">
            <v>129390.095</v>
          </cell>
          <cell r="C166">
            <v>154568.55866357265</v>
          </cell>
          <cell r="D166">
            <v>184639.45127648389</v>
          </cell>
          <cell r="E166">
            <v>220560.55434922091</v>
          </cell>
          <cell r="F166">
            <v>263470.11672336305</v>
          </cell>
          <cell r="G166">
            <v>314727.3847095021</v>
          </cell>
          <cell r="H166">
            <v>375956.89253621793</v>
          </cell>
          <cell r="I166">
            <v>449098.10443527385</v>
          </cell>
          <cell r="J166">
            <v>536469.13384198782</v>
          </cell>
          <cell r="K166">
            <v>640837.49168593134</v>
          </cell>
          <cell r="L166">
            <v>765510.98760868656</v>
          </cell>
          <cell r="M166">
            <v>914438.71050056641</v>
          </cell>
          <cell r="N166">
            <v>1092340.7075477284</v>
          </cell>
          <cell r="O166">
            <v>1304852.1156184371</v>
          </cell>
          <cell r="P166">
            <v>1558708.1607996221</v>
          </cell>
          <cell r="Q166">
            <v>1861949.8793960642</v>
          </cell>
          <cell r="R166">
            <v>2224188.0378595917</v>
          </cell>
          <cell r="S166">
            <v>2656896.7610580386</v>
          </cell>
          <cell r="T166">
            <v>3173790.0404783008</v>
          </cell>
          <cell r="U166">
            <v>3791240.8329027351</v>
          </cell>
          <cell r="V166">
            <v>4528816.4609874608</v>
          </cell>
        </row>
        <row r="167">
          <cell r="B167">
            <v>1490012.11</v>
          </cell>
          <cell r="C167">
            <v>1779895.9533374922</v>
          </cell>
          <cell r="D167">
            <v>2126169.9562285645</v>
          </cell>
          <cell r="E167">
            <v>2539810.6482261671</v>
          </cell>
          <cell r="F167">
            <v>3033924.8721466432</v>
          </cell>
          <cell r="G167">
            <v>3624165.8871566313</v>
          </cell>
          <cell r="H167">
            <v>4329238.8421623493</v>
          </cell>
          <cell r="I167">
            <v>5171479.4239716055</v>
          </cell>
          <cell r="J167">
            <v>6177578.5293585779</v>
          </cell>
          <cell r="K167">
            <v>7379408.2599442154</v>
          </cell>
          <cell r="L167">
            <v>8815054.6220198292</v>
          </cell>
          <cell r="M167">
            <v>10529997.759564683</v>
          </cell>
          <cell r="N167">
            <v>12578583.719788907</v>
          </cell>
          <cell r="O167">
            <v>15025710.71209901</v>
          </cell>
          <cell r="P167">
            <v>17948926.759728465</v>
          </cell>
          <cell r="Q167">
            <v>21440838.766845975</v>
          </cell>
          <cell r="R167">
            <v>25612102.418479718</v>
          </cell>
          <cell r="S167">
            <v>30594863.64683507</v>
          </cell>
          <cell r="T167">
            <v>36547020.567379005</v>
          </cell>
          <cell r="U167">
            <v>43657139.45668079</v>
          </cell>
          <cell r="V167">
            <v>52150521.318767905</v>
          </cell>
        </row>
        <row r="168">
          <cell r="B168">
            <v>265270.78000000003</v>
          </cell>
          <cell r="C168">
            <v>316884.37009008502</v>
          </cell>
          <cell r="D168">
            <v>378533.25682600995</v>
          </cell>
          <cell r="E168">
            <v>452175.75045443466</v>
          </cell>
          <cell r="F168">
            <v>540145.82718057104</v>
          </cell>
          <cell r="G168">
            <v>645228.78379842499</v>
          </cell>
          <cell r="H168">
            <v>770756.99470684642</v>
          </cell>
          <cell r="I168">
            <v>920704.38863517728</v>
          </cell>
          <cell r="J168">
            <v>1099825.8924743945</v>
          </cell>
          <cell r="K168">
            <v>1313792.2867468135</v>
          </cell>
          <cell r="L168">
            <v>1569388.3338163744</v>
          </cell>
          <cell r="M168">
            <v>1874706.2017707028</v>
          </cell>
          <cell r="N168">
            <v>2239427.0227546175</v>
          </cell>
          <cell r="O168">
            <v>2675098.2516506687</v>
          </cell>
          <cell r="P168">
            <v>3195533.8528943951</v>
          </cell>
          <cell r="Q168">
            <v>3817211.9216141822</v>
          </cell>
          <cell r="R168">
            <v>4559843.5716989655</v>
          </cell>
          <cell r="S168">
            <v>5446942.8359072413</v>
          </cell>
          <cell r="T168">
            <v>6506635.4971615663</v>
          </cell>
          <cell r="U168">
            <v>7772475.7363223638</v>
          </cell>
          <cell r="V168">
            <v>9284588.4484810457</v>
          </cell>
        </row>
        <row r="169">
          <cell r="B169">
            <v>18921.72</v>
          </cell>
          <cell r="C169">
            <v>22608.844011707766</v>
          </cell>
          <cell r="D169">
            <v>27007.311842898423</v>
          </cell>
          <cell r="E169">
            <v>32261.485592041168</v>
          </cell>
          <cell r="F169">
            <v>38537.946023745819</v>
          </cell>
          <cell r="G169">
            <v>46035.235833898085</v>
          </cell>
          <cell r="H169">
            <v>54991.373718537303</v>
          </cell>
          <cell r="I169">
            <v>65689.565328322147</v>
          </cell>
          <cell r="J169">
            <v>78469.444649114841</v>
          </cell>
          <cell r="K169">
            <v>93735.135047351985</v>
          </cell>
          <cell r="L169">
            <v>111971.26759931957</v>
          </cell>
          <cell r="M169">
            <v>133754.51046507456</v>
          </cell>
          <cell r="N169">
            <v>159776.39427795383</v>
          </cell>
          <cell r="O169">
            <v>190859.80176760175</v>
          </cell>
          <cell r="P169">
            <v>227991.4931549051</v>
          </cell>
          <cell r="Q169">
            <v>272345.68955551158</v>
          </cell>
          <cell r="R169">
            <v>325330.42091023194</v>
          </cell>
          <cell r="S169">
            <v>388621.254179643</v>
          </cell>
          <cell r="T169">
            <v>464227.33857843769</v>
          </cell>
          <cell r="U169">
            <v>554539.64150708052</v>
          </cell>
          <cell r="V169">
            <v>662423.33598746208</v>
          </cell>
        </row>
        <row r="170">
          <cell r="B170">
            <v>1524023.5349999999</v>
          </cell>
          <cell r="C170">
            <v>1820524.252246845</v>
          </cell>
          <cell r="D170">
            <v>2174702.4300266639</v>
          </cell>
          <cell r="E170">
            <v>2597785.0396472416</v>
          </cell>
          <cell r="F170">
            <v>3103177.9126645243</v>
          </cell>
          <cell r="G170">
            <v>3706892.2023472786</v>
          </cell>
          <cell r="H170">
            <v>4428059.1960994154</v>
          </cell>
          <cell r="I170">
            <v>5289525.3737487961</v>
          </cell>
          <cell r="J170">
            <v>6318589.8198035751</v>
          </cell>
          <cell r="K170">
            <v>7547853.3805739312</v>
          </cell>
          <cell r="L170">
            <v>9016270.059592817</v>
          </cell>
          <cell r="M170">
            <v>10770359.709660597</v>
          </cell>
          <cell r="N170">
            <v>12865707.155353758</v>
          </cell>
          <cell r="O170">
            <v>15368693.989874968</v>
          </cell>
          <cell r="P170">
            <v>18358636.157261655</v>
          </cell>
          <cell r="Q170">
            <v>21930256.974746708</v>
          </cell>
          <cell r="R170">
            <v>26196735.186043266</v>
          </cell>
          <cell r="S170">
            <v>31293236.341919269</v>
          </cell>
          <cell r="T170">
            <v>37381259.260403275</v>
          </cell>
          <cell r="U170">
            <v>44653678.54012084</v>
          </cell>
          <cell r="V170">
            <v>53340934.873481028</v>
          </cell>
        </row>
        <row r="171">
          <cell r="B171">
            <v>837982.84</v>
          </cell>
          <cell r="C171">
            <v>1001016.2088130536</v>
          </cell>
          <cell r="D171">
            <v>1195761.3255818412</v>
          </cell>
          <cell r="E171">
            <v>1428393.6016950675</v>
          </cell>
          <cell r="F171">
            <v>1706283.9924126752</v>
          </cell>
          <cell r="G171">
            <v>2038237.0075469241</v>
          </cell>
          <cell r="H171">
            <v>2434770.9017888159</v>
          </cell>
          <cell r="I171">
            <v>2908449.1103881965</v>
          </cell>
          <cell r="J171">
            <v>3474280.5841717739</v>
          </cell>
          <cell r="K171">
            <v>4150192.64139733</v>
          </cell>
          <cell r="L171">
            <v>4957602.2007542476</v>
          </cell>
          <cell r="M171">
            <v>5922090.5410020854</v>
          </cell>
          <cell r="N171">
            <v>7074218.3863754421</v>
          </cell>
          <cell r="O171">
            <v>8450488.788380798</v>
          </cell>
          <cell r="P171">
            <v>10094510.161540762</v>
          </cell>
          <cell r="Q171">
            <v>12058370.315042179</v>
          </cell>
          <cell r="R171">
            <v>14404295.975161154</v>
          </cell>
          <cell r="S171">
            <v>17206613.526921831</v>
          </cell>
          <cell r="T171">
            <v>20554116.968332909</v>
          </cell>
          <cell r="U171">
            <v>24552865.885826863</v>
          </cell>
          <cell r="V171">
            <v>29329562.535987452</v>
          </cell>
        </row>
        <row r="172">
          <cell r="B172">
            <v>2467524.2999999998</v>
          </cell>
          <cell r="C172">
            <v>2947580.6383083672</v>
          </cell>
          <cell r="D172">
            <v>3521024.708388261</v>
          </cell>
          <cell r="E172">
            <v>4206030.8227855498</v>
          </cell>
          <cell r="F172">
            <v>5024303.9175706077</v>
          </cell>
          <cell r="G172">
            <v>6001768.08220293</v>
          </cell>
          <cell r="H172">
            <v>7169397.4596305359</v>
          </cell>
          <cell r="I172">
            <v>8564183.632095756</v>
          </cell>
          <cell r="J172">
            <v>10230324.658757553</v>
          </cell>
          <cell r="K172">
            <v>12220605.777260268</v>
          </cell>
          <cell r="L172">
            <v>14598094.727012256</v>
          </cell>
          <cell r="M172">
            <v>17438113.517355923</v>
          </cell>
          <cell r="N172">
            <v>20830655.719401315</v>
          </cell>
          <cell r="O172">
            <v>24883202.201002486</v>
          </cell>
          <cell r="P172">
            <v>29724167.991066299</v>
          </cell>
          <cell r="Q172">
            <v>35506923.045212649</v>
          </cell>
          <cell r="R172">
            <v>42414707.396079414</v>
          </cell>
          <cell r="S172">
            <v>50666372.422555365</v>
          </cell>
          <cell r="T172">
            <v>60523390.009551488</v>
          </cell>
          <cell r="U172">
            <v>72298050.214866325</v>
          </cell>
          <cell r="V172">
            <v>86363447.968767896</v>
          </cell>
        </row>
        <row r="173">
          <cell r="B173">
            <v>27165282.68</v>
          </cell>
          <cell r="C173">
            <v>32450224.706038203</v>
          </cell>
          <cell r="D173">
            <v>38763332.678005487</v>
          </cell>
          <cell r="E173">
            <v>46304639.61778079</v>
          </cell>
          <cell r="F173">
            <v>55313089.317265876</v>
          </cell>
          <cell r="G173">
            <v>66074107.985208258</v>
          </cell>
          <cell r="H173">
            <v>78928657.357048422</v>
          </cell>
          <cell r="I173">
            <v>94284023.90033792</v>
          </cell>
          <cell r="J173">
            <v>112626740.48184425</v>
          </cell>
          <cell r="K173">
            <v>134537982.25164241</v>
          </cell>
          <cell r="L173">
            <v>160712003.76680937</v>
          </cell>
          <cell r="M173">
            <v>191978109.63443616</v>
          </cell>
          <cell r="N173">
            <v>229326961.4082242</v>
          </cell>
          <cell r="O173">
            <v>273941930.58969343</v>
          </cell>
          <cell r="P173">
            <v>327236634.61083853</v>
          </cell>
          <cell r="Q173">
            <v>390899678.66887075</v>
          </cell>
          <cell r="R173">
            <v>466948214.12538439</v>
          </cell>
          <cell r="S173">
            <v>557791786.44403112</v>
          </cell>
          <cell r="T173">
            <v>666308755.52237618</v>
          </cell>
          <cell r="U173">
            <v>795937408.29674292</v>
          </cell>
          <cell r="V173">
            <v>950784991.26876771</v>
          </cell>
        </row>
        <row r="174">
          <cell r="B174">
            <v>33223.020000000004</v>
          </cell>
          <cell r="C174">
            <v>39692.450619081705</v>
          </cell>
          <cell r="D174">
            <v>47414.520524387081</v>
          </cell>
          <cell r="E174">
            <v>56638.900387203714</v>
          </cell>
          <cell r="F174">
            <v>67657.838619092814</v>
          </cell>
          <cell r="G174">
            <v>80820.533579280644</v>
          </cell>
          <cell r="H174">
            <v>96543.940275586792</v>
          </cell>
          <cell r="I174">
            <v>115326.36766407749</v>
          </cell>
          <cell r="J174">
            <v>137762.78694637195</v>
          </cell>
          <cell r="K174">
            <v>164564.25729772935</v>
          </cell>
          <cell r="L174">
            <v>196579.76895463452</v>
          </cell>
          <cell r="M174">
            <v>234823.96382746514</v>
          </cell>
          <cell r="N174">
            <v>280508.30294081318</v>
          </cell>
          <cell r="O174">
            <v>335080.62389100587</v>
          </cell>
          <cell r="P174">
            <v>400269.61300536327</v>
          </cell>
          <cell r="Q174">
            <v>478141.25404194748</v>
          </cell>
          <cell r="R174">
            <v>571162.28456561628</v>
          </cell>
          <cell r="S174">
            <v>682280.74854412815</v>
          </cell>
          <cell r="T174">
            <v>815016.5408922584</v>
          </cell>
          <cell r="U174">
            <v>973576.35646382836</v>
          </cell>
          <cell r="V174">
            <v>1162983.2747238765</v>
          </cell>
        </row>
        <row r="175">
          <cell r="B175">
            <v>522217.47000000003</v>
          </cell>
          <cell r="C175">
            <v>623819.38106622361</v>
          </cell>
          <cell r="D175">
            <v>745181.68869692564</v>
          </cell>
          <cell r="E175">
            <v>890154.69644001429</v>
          </cell>
          <cell r="F175">
            <v>1063332.4562568259</v>
          </cell>
          <cell r="G175">
            <v>1270200.0326519876</v>
          </cell>
          <cell r="H175">
            <v>1517314.8006339795</v>
          </cell>
          <cell r="I175">
            <v>1812503.1051571395</v>
          </cell>
          <cell r="J175">
            <v>2165121.7670551287</v>
          </cell>
          <cell r="K175">
            <v>2586338.7474825894</v>
          </cell>
          <cell r="L175">
            <v>3089505.4518597387</v>
          </cell>
          <cell r="M175">
            <v>3690558.2149320939</v>
          </cell>
          <cell r="N175">
            <v>4408548.3980513178</v>
          </cell>
          <cell r="O175">
            <v>5266216.6394192334</v>
          </cell>
          <cell r="P175">
            <v>6290747.6919604633</v>
          </cell>
          <cell r="Q175">
            <v>7514591.6919752629</v>
          </cell>
          <cell r="R175">
            <v>8976539.1142596826</v>
          </cell>
          <cell r="S175">
            <v>10722895.193317005</v>
          </cell>
          <cell r="T175">
            <v>12809010.88378807</v>
          </cell>
          <cell r="U175">
            <v>15300962.125736257</v>
          </cell>
          <cell r="V175">
            <v>18277722.598481044</v>
          </cell>
        </row>
        <row r="176">
          <cell r="B176">
            <v>1008736.6950000001</v>
          </cell>
          <cell r="C176">
            <v>1204989.8146111933</v>
          </cell>
          <cell r="D176">
            <v>1439417.5045183976</v>
          </cell>
          <cell r="E176">
            <v>1719452.5025823489</v>
          </cell>
          <cell r="F176">
            <v>2053967.5717432646</v>
          </cell>
          <cell r="G176">
            <v>2453561.7420318136</v>
          </cell>
          <cell r="H176">
            <v>2930895.8786481512</v>
          </cell>
          <cell r="I176">
            <v>3501094.2221346772</v>
          </cell>
          <cell r="J176">
            <v>4182223.1128396182</v>
          </cell>
          <cell r="K176">
            <v>4995863.9892405709</v>
          </cell>
          <cell r="L176">
            <v>5967796.4997593435</v>
          </cell>
          <cell r="M176">
            <v>7128816.1402404681</v>
          </cell>
          <cell r="N176">
            <v>8515709.0145621169</v>
          </cell>
          <cell r="O176">
            <v>10172418.558900747</v>
          </cell>
          <cell r="P176">
            <v>12151436.468115266</v>
          </cell>
          <cell r="Q176">
            <v>14515467.547895327</v>
          </cell>
          <cell r="R176">
            <v>17339414.485360753</v>
          </cell>
          <cell r="S176">
            <v>20712753.502646212</v>
          </cell>
          <cell r="T176">
            <v>24742366.508457772</v>
          </cell>
          <cell r="U176">
            <v>29555931.026705455</v>
          </cell>
          <cell r="V176">
            <v>35305961.899723865</v>
          </cell>
        </row>
        <row r="177">
          <cell r="B177">
            <v>751148.27999999991</v>
          </cell>
          <cell r="C177">
            <v>897288.19237153418</v>
          </cell>
          <cell r="D177">
            <v>1071853.2712304262</v>
          </cell>
          <cell r="E177">
            <v>1280379.5314481843</v>
          </cell>
          <cell r="F177">
            <v>1529474.2140487994</v>
          </cell>
          <cell r="G177">
            <v>1827029.2198768903</v>
          </cell>
          <cell r="H177">
            <v>2182473.2501717997</v>
          </cell>
          <cell r="I177">
            <v>2607067.4291789448</v>
          </cell>
          <cell r="J177">
            <v>3114265.9670242732</v>
          </cell>
          <cell r="K177">
            <v>3720137.8678905722</v>
          </cell>
          <cell r="L177">
            <v>4443881.5099938791</v>
          </cell>
          <cell r="M177">
            <v>5308426.4771731803</v>
          </cell>
          <cell r="N177">
            <v>6341167.7430044105</v>
          </cell>
          <cell r="O177">
            <v>7574824.5602286961</v>
          </cell>
          <cell r="P177">
            <v>9048487.9696806092</v>
          </cell>
          <cell r="Q177">
            <v>10808846.541708307</v>
          </cell>
          <cell r="R177">
            <v>12911680.928501731</v>
          </cell>
          <cell r="S177">
            <v>15423613.145992236</v>
          </cell>
          <cell r="T177">
            <v>18424238.956560533</v>
          </cell>
          <cell r="U177">
            <v>22008624.303023804</v>
          </cell>
          <cell r="V177">
            <v>26290344.898926746</v>
          </cell>
        </row>
        <row r="178">
          <cell r="B178">
            <v>109258.26499999998</v>
          </cell>
          <cell r="C178">
            <v>130520.13265730748</v>
          </cell>
          <cell r="D178">
            <v>155912.46553406448</v>
          </cell>
          <cell r="E178">
            <v>186244.80704708258</v>
          </cell>
          <cell r="F178">
            <v>222478.32860250332</v>
          </cell>
          <cell r="G178">
            <v>265760.74911358289</v>
          </cell>
          <cell r="H178">
            <v>317463.92329774267</v>
          </cell>
          <cell r="I178">
            <v>379225.47772333474</v>
          </cell>
          <cell r="J178">
            <v>453002.96641729493</v>
          </cell>
          <cell r="K178">
            <v>541133.19499063503</v>
          </cell>
          <cell r="L178">
            <v>646409.47514888819</v>
          </cell>
          <cell r="M178">
            <v>772166.30358953401</v>
          </cell>
          <cell r="N178">
            <v>922389.56796761008</v>
          </cell>
          <cell r="O178">
            <v>1101837.4167623012</v>
          </cell>
          <cell r="P178">
            <v>1316197.4718247009</v>
          </cell>
          <cell r="Q178">
            <v>1572259.3565006405</v>
          </cell>
          <cell r="R178">
            <v>1878138.9650943805</v>
          </cell>
          <cell r="S178">
            <v>2243524.7267754693</v>
          </cell>
          <cell r="T178">
            <v>2679997.5348042673</v>
          </cell>
          <cell r="U178">
            <v>3201382.2589355265</v>
          </cell>
          <cell r="V178">
            <v>3824202.410987461</v>
          </cell>
        </row>
        <row r="179">
          <cell r="B179">
            <v>12137.77</v>
          </cell>
          <cell r="C179">
            <v>14505.093900306934</v>
          </cell>
          <cell r="D179">
            <v>17326.997885981142</v>
          </cell>
          <cell r="E179">
            <v>20697.89132811478</v>
          </cell>
          <cell r="F179">
            <v>24724.684088665592</v>
          </cell>
          <cell r="G179">
            <v>29534.639139462655</v>
          </cell>
          <cell r="H179">
            <v>35280.628164588452</v>
          </cell>
          <cell r="I179">
            <v>42144.144669472</v>
          </cell>
          <cell r="J179">
            <v>50343.322657187375</v>
          </cell>
          <cell r="K179">
            <v>60137.148000667439</v>
          </cell>
          <cell r="L179">
            <v>71836.87815476094</v>
          </cell>
          <cell r="M179">
            <v>85812.078263724849</v>
          </cell>
          <cell r="N179">
            <v>102506.88458337847</v>
          </cell>
          <cell r="O179">
            <v>122448.65552282015</v>
          </cell>
          <cell r="P179">
            <v>146271.13348211753</v>
          </cell>
          <cell r="Q179">
            <v>174726.84304248181</v>
          </cell>
          <cell r="R179">
            <v>208720.0776286945</v>
          </cell>
          <cell r="S179">
            <v>249324.66703524362</v>
          </cell>
          <cell r="T179">
            <v>297830.95688500209</v>
          </cell>
          <cell r="U179">
            <v>355771.26958734746</v>
          </cell>
          <cell r="V179">
            <v>424985.0859874622</v>
          </cell>
        </row>
        <row r="180">
          <cell r="B180">
            <v>47139.285000000003</v>
          </cell>
          <cell r="C180">
            <v>56316.064069669606</v>
          </cell>
          <cell r="D180">
            <v>67272.185301535428</v>
          </cell>
          <cell r="E180">
            <v>80359.78713848094</v>
          </cell>
          <cell r="F180">
            <v>95993.649045606551</v>
          </cell>
          <cell r="G180">
            <v>114668.79884129304</v>
          </cell>
          <cell r="H180">
            <v>136977.42076590835</v>
          </cell>
          <cell r="I180">
            <v>163625.78801472855</v>
          </cell>
          <cell r="J180">
            <v>195458.90882634828</v>
          </cell>
          <cell r="K180">
            <v>233484.60008748039</v>
          </cell>
          <cell r="L180">
            <v>278908.63342411886</v>
          </cell>
          <cell r="M180">
            <v>333169.11359447241</v>
          </cell>
          <cell r="N180">
            <v>397986.59811566054</v>
          </cell>
          <cell r="O180">
            <v>475413.19114792295</v>
          </cell>
          <cell r="P180">
            <v>567904.01622631075</v>
          </cell>
          <cell r="Q180">
            <v>678387.32410565438</v>
          </cell>
          <cell r="R180">
            <v>810366.41634343774</v>
          </cell>
          <cell r="S180">
            <v>968019.76124783407</v>
          </cell>
          <cell r="T180">
            <v>1156346.3424330251</v>
          </cell>
          <cell r="U180">
            <v>1381308.6263299705</v>
          </cell>
          <cell r="V180">
            <v>1650038.1109874616</v>
          </cell>
        </row>
      </sheetData>
      <sheetData sheetId="7"/>
      <sheetData sheetId="8">
        <row r="3">
          <cell r="B3">
            <v>649427.54319420084</v>
          </cell>
          <cell r="C3">
            <v>785002.55366682936</v>
          </cell>
          <cell r="D3">
            <v>948817.27871737629</v>
          </cell>
          <cell r="E3">
            <v>1146746.8201613592</v>
          </cell>
          <cell r="F3">
            <v>1385880.662587218</v>
          </cell>
          <cell r="G3">
            <v>1674777.2477431309</v>
          </cell>
          <cell r="H3">
            <v>2023770.655284913</v>
          </cell>
          <cell r="I3">
            <v>2445333.4659618521</v>
          </cell>
          <cell r="J3">
            <v>2954524.0334773529</v>
          </cell>
          <cell r="K3">
            <v>3569514.4209302338</v>
          </cell>
          <cell r="L3">
            <v>4312240.7788114119</v>
          </cell>
          <cell r="M3">
            <v>5209171.54847709</v>
          </cell>
          <cell r="N3">
            <v>6292252.9058967344</v>
          </cell>
          <cell r="O3">
            <v>7600026.2105989642</v>
          </cell>
          <cell r="P3">
            <v>9179001.9810401667</v>
          </cell>
          <cell r="Q3">
            <v>11085284.824531598</v>
          </cell>
          <cell r="R3">
            <v>13386569.588435862</v>
          </cell>
          <cell r="S3">
            <v>16164503.446754763</v>
          </cell>
          <cell r="T3">
            <v>19517585.09238714</v>
          </cell>
          <cell r="U3">
            <v>23564597.232095771</v>
          </cell>
          <cell r="V3">
            <v>28448812.684729651</v>
          </cell>
        </row>
        <row r="4">
          <cell r="B4">
            <v>72040.396253077866</v>
          </cell>
          <cell r="C4">
            <v>85454.514187534311</v>
          </cell>
          <cell r="D4">
            <v>101359.64381584774</v>
          </cell>
          <cell r="E4">
            <v>120217.74742683725</v>
          </cell>
          <cell r="F4">
            <v>142575.6720697835</v>
          </cell>
          <cell r="G4">
            <v>169081.15095578411</v>
          </cell>
          <cell r="H4">
            <v>200501.66726771969</v>
          </cell>
          <cell r="I4">
            <v>237746.06431753215</v>
          </cell>
          <cell r="J4">
            <v>281891.07296350825</v>
          </cell>
          <cell r="K4">
            <v>334211.57514837623</v>
          </cell>
          <cell r="L4">
            <v>396217.72441055911</v>
          </cell>
          <cell r="M4">
            <v>469697.34775486513</v>
          </cell>
          <cell r="N4">
            <v>556767.87482495559</v>
          </cell>
          <cell r="O4">
            <v>659935.72580821253</v>
          </cell>
          <cell r="P4">
            <v>782168.93621714332</v>
          </cell>
          <cell r="Q4">
            <v>926980.30601725692</v>
          </cell>
          <cell r="R4">
            <v>1098528.938376975</v>
          </cell>
          <cell r="S4">
            <v>1301736.615581234</v>
          </cell>
          <cell r="T4">
            <v>1542429.7210969012</v>
          </cell>
          <cell r="U4">
            <v>1827502.0616132901</v>
          </cell>
          <cell r="V4">
            <v>2165112.9167439644</v>
          </cell>
        </row>
        <row r="5">
          <cell r="B5">
            <v>847586.99495753017</v>
          </cell>
          <cell r="C5">
            <v>1016558.2178820802</v>
          </cell>
          <cell r="D5">
            <v>1219133.8118400902</v>
          </cell>
          <cell r="E5">
            <v>1461988.4486787764</v>
          </cell>
          <cell r="F5">
            <v>1753112.7046649319</v>
          </cell>
          <cell r="G5">
            <v>2102077.1899282741</v>
          </cell>
          <cell r="H5">
            <v>2520347.9790526126</v>
          </cell>
          <cell r="I5">
            <v>3021655.227005946</v>
          </cell>
          <cell r="J5">
            <v>3622446.2527649305</v>
          </cell>
          <cell r="K5">
            <v>4342413.4340700917</v>
          </cell>
          <cell r="L5">
            <v>5205142.6511851884</v>
          </cell>
          <cell r="M5">
            <v>6238869.4675522419</v>
          </cell>
          <cell r="N5">
            <v>7477406.9049265822</v>
          </cell>
          <cell r="O5">
            <v>8961228.2660643365</v>
          </cell>
          <cell r="P5">
            <v>10738794.184800943</v>
          </cell>
          <cell r="Q5">
            <v>12868102.661135172</v>
          </cell>
          <cell r="R5">
            <v>15418586.6574235</v>
          </cell>
          <cell r="S5">
            <v>18473332.176885292</v>
          </cell>
          <cell r="T5">
            <v>22131790.889888704</v>
          </cell>
          <cell r="U5">
            <v>26512953.077070724</v>
          </cell>
          <cell r="V5">
            <v>31759220.397513472</v>
          </cell>
        </row>
        <row r="6">
          <cell r="B6">
            <v>1781.6496428538439</v>
          </cell>
          <cell r="C6">
            <v>2121.8879214600161</v>
          </cell>
          <cell r="D6">
            <v>2526.9329928322586</v>
          </cell>
          <cell r="E6">
            <v>3009.1127105263895</v>
          </cell>
          <cell r="F6">
            <v>3583.0800870612798</v>
          </cell>
          <cell r="G6">
            <v>4266.2617987535841</v>
          </cell>
          <cell r="H6">
            <v>5079.3894687597285</v>
          </cell>
          <cell r="I6">
            <v>6047.1129572879308</v>
          </cell>
          <cell r="J6">
            <v>7198.7532306159455</v>
          </cell>
          <cell r="K6">
            <v>8569.1682492108721</v>
          </cell>
          <cell r="L6">
            <v>10199.815146717965</v>
          </cell>
          <cell r="M6">
            <v>12139.973212814908</v>
          </cell>
          <cell r="N6">
            <v>14448.242037364291</v>
          </cell>
          <cell r="O6">
            <v>17194.268258514741</v>
          </cell>
          <cell r="P6">
            <v>20460.858004270951</v>
          </cell>
          <cell r="Q6">
            <v>24346.414066789835</v>
          </cell>
          <cell r="R6">
            <v>28967.913655162076</v>
          </cell>
          <cell r="S6">
            <v>34464.347078055485</v>
          </cell>
          <cell r="T6">
            <v>41000.914010318716</v>
          </cell>
          <cell r="U6">
            <v>48773.873522766247</v>
          </cell>
          <cell r="V6">
            <v>58016.448811851107</v>
          </cell>
        </row>
        <row r="7">
          <cell r="B7">
            <v>447067.52657277917</v>
          </cell>
          <cell r="C7">
            <v>544459.5721460504</v>
          </cell>
          <cell r="D7">
            <v>663024.0765603109</v>
          </cell>
          <cell r="E7">
            <v>807358.46908296284</v>
          </cell>
          <cell r="F7">
            <v>983052.79476313957</v>
          </cell>
          <cell r="G7">
            <v>1196906.445801351</v>
          </cell>
          <cell r="H7">
            <v>1457191.3826230969</v>
          </cell>
          <cell r="I7">
            <v>1773967.0048212681</v>
          </cell>
          <cell r="J7">
            <v>2159469.7252348838</v>
          </cell>
          <cell r="K7">
            <v>2628578.0681117144</v>
          </cell>
          <cell r="L7">
            <v>3199387.8241816442</v>
          </cell>
          <cell r="M7">
            <v>3893899.0821916591</v>
          </cell>
          <cell r="N7">
            <v>4738865.1257302575</v>
          </cell>
          <cell r="O7">
            <v>5766806.9706672579</v>
          </cell>
          <cell r="P7">
            <v>7017265.9230325073</v>
          </cell>
          <cell r="Q7">
            <v>8538301.2537128106</v>
          </cell>
          <cell r="R7">
            <v>10388337.813744567</v>
          </cell>
          <cell r="S7">
            <v>12638376.193453515</v>
          </cell>
          <cell r="T7">
            <v>15374717.268043138</v>
          </cell>
          <cell r="U7">
            <v>18702222.702497326</v>
          </cell>
          <cell r="V7">
            <v>22748328.713275224</v>
          </cell>
        </row>
        <row r="8">
          <cell r="B8">
            <v>1994.9252736605101</v>
          </cell>
          <cell r="C8">
            <v>2382.4767147881812</v>
          </cell>
          <cell r="D8">
            <v>2845.1282420492867</v>
          </cell>
          <cell r="E8">
            <v>3397.4140056362507</v>
          </cell>
          <cell r="F8">
            <v>4056.6583189350322</v>
          </cell>
          <cell r="G8">
            <v>4843.522411347476</v>
          </cell>
          <cell r="H8">
            <v>5782.6541963368791</v>
          </cell>
          <cell r="I8">
            <v>6903.4420867448443</v>
          </cell>
          <cell r="J8">
            <v>8240.9406799317967</v>
          </cell>
          <cell r="K8">
            <v>9836.9410391131514</v>
          </cell>
          <cell r="L8">
            <v>11741.284086505282</v>
          </cell>
          <cell r="M8">
            <v>14013.380692718325</v>
          </cell>
          <cell r="N8">
            <v>16724.07463582409</v>
          </cell>
          <cell r="O8">
            <v>19957.800801980247</v>
          </cell>
          <cell r="P8">
            <v>23815.226904498675</v>
          </cell>
          <cell r="Q8">
            <v>28416.316610173635</v>
          </cell>
          <cell r="R8">
            <v>33904.074457803101</v>
          </cell>
          <cell r="S8">
            <v>40448.891833791778</v>
          </cell>
          <cell r="T8">
            <v>48253.854206320822</v>
          </cell>
          <cell r="U8">
            <v>57560.905056659154</v>
          </cell>
          <cell r="V8">
            <v>68658.356771116742</v>
          </cell>
        </row>
        <row r="9">
          <cell r="B9">
            <v>923315.25755196705</v>
          </cell>
          <cell r="C9">
            <v>1100689.8478525681</v>
          </cell>
          <cell r="D9">
            <v>1312052.034497017</v>
          </cell>
          <cell r="E9">
            <v>1563905.8400007344</v>
          </cell>
          <cell r="F9">
            <v>1863989.556177177</v>
          </cell>
          <cell r="G9">
            <v>2221515.1264718999</v>
          </cell>
          <cell r="H9">
            <v>2647452.0292353355</v>
          </cell>
          <cell r="I9">
            <v>3154855.5527966199</v>
          </cell>
          <cell r="J9">
            <v>3759269.8184395866</v>
          </cell>
          <cell r="K9">
            <v>4479192.162012483</v>
          </cell>
          <cell r="L9">
            <v>5336642.845547107</v>
          </cell>
          <cell r="M9">
            <v>6357822.2097408529</v>
          </cell>
          <cell r="N9">
            <v>7573915.7887071464</v>
          </cell>
          <cell r="O9">
            <v>9022023.9350876659</v>
          </cell>
          <cell r="P9">
            <v>10746299.278474161</v>
          </cell>
          <cell r="Q9">
            <v>12799261.341758367</v>
          </cell>
          <cell r="R9">
            <v>15243403.060486939</v>
          </cell>
          <cell r="S9">
            <v>18153049.180324718</v>
          </cell>
          <cell r="T9">
            <v>21616624.589795433</v>
          </cell>
          <cell r="U9">
            <v>25739280.506092172</v>
          </cell>
          <cell r="V9">
            <v>30646092.651803959</v>
          </cell>
        </row>
        <row r="10">
          <cell r="B10">
            <v>67771.979282975793</v>
          </cell>
          <cell r="C10">
            <v>80200.429501218488</v>
          </cell>
          <cell r="D10">
            <v>94901.782220054694</v>
          </cell>
          <cell r="E10">
            <v>112291.1389660553</v>
          </cell>
          <cell r="F10">
            <v>132858.68092745755</v>
          </cell>
          <cell r="G10">
            <v>157183.62937145345</v>
          </cell>
          <cell r="H10">
            <v>185950.65539403434</v>
          </cell>
          <cell r="I10">
            <v>219968.5892222398</v>
          </cell>
          <cell r="J10">
            <v>260193.39267778792</v>
          </cell>
          <cell r="K10">
            <v>307754.23404536839</v>
          </cell>
          <cell r="L10">
            <v>363985.47797522519</v>
          </cell>
          <cell r="M10">
            <v>430463.04495175136</v>
          </cell>
          <cell r="N10">
            <v>509048.94586976757</v>
          </cell>
          <cell r="O10">
            <v>601941.96465491061</v>
          </cell>
          <cell r="P10">
            <v>711739.63921728707</v>
          </cell>
          <cell r="Q10">
            <v>841508.88439567783</v>
          </cell>
          <cell r="R10">
            <v>994872.22887264797</v>
          </cell>
          <cell r="S10">
            <v>1176106.1883884137</v>
          </cell>
          <cell r="T10">
            <v>1390261.2156029623</v>
          </cell>
          <cell r="U10">
            <v>1643298.6782187796</v>
          </cell>
          <cell r="V10">
            <v>1942257.4207707911</v>
          </cell>
        </row>
        <row r="11">
          <cell r="B11">
            <v>503843.66746797232</v>
          </cell>
          <cell r="C11">
            <v>603726.41894733557</v>
          </cell>
          <cell r="D11">
            <v>723362.02741610736</v>
          </cell>
          <cell r="E11">
            <v>866651.86736932583</v>
          </cell>
          <cell r="F11">
            <v>1038262.0452606053</v>
          </cell>
          <cell r="G11">
            <v>1243776.0964669753</v>
          </cell>
          <cell r="H11">
            <v>1489877.147404006</v>
          </cell>
          <cell r="I11">
            <v>1784560.4612010058</v>
          </cell>
          <cell r="J11">
            <v>2137394.6239477396</v>
          </cell>
          <cell r="K11">
            <v>2559825.3588784924</v>
          </cell>
          <cell r="L11">
            <v>3065548.6236940646</v>
          </cell>
          <cell r="M11">
            <v>3670944.9963499415</v>
          </cell>
          <cell r="N11">
            <v>4395612.4828321459</v>
          </cell>
          <cell r="O11">
            <v>5262987.3809137009</v>
          </cell>
          <cell r="P11">
            <v>6301104.9448540099</v>
          </cell>
          <cell r="Q11">
            <v>7543486.4780689385</v>
          </cell>
          <cell r="R11">
            <v>9030224.9784860536</v>
          </cell>
          <cell r="S11">
            <v>10809252.184814673</v>
          </cell>
          <cell r="T11">
            <v>12937887.580270998</v>
          </cell>
          <cell r="U11">
            <v>15484647.50501273</v>
          </cell>
          <cell r="V11">
            <v>18531452.410378329</v>
          </cell>
        </row>
        <row r="12">
          <cell r="B12">
            <v>191865.07638306619</v>
          </cell>
          <cell r="C12">
            <v>227831.60227222505</v>
          </cell>
          <cell r="D12">
            <v>270522.34761056874</v>
          </cell>
          <cell r="E12">
            <v>321192.78047296271</v>
          </cell>
          <cell r="F12">
            <v>381330.66713195812</v>
          </cell>
          <cell r="G12">
            <v>452700.12898318324</v>
          </cell>
          <cell r="H12">
            <v>537393.64715718804</v>
          </cell>
          <cell r="I12">
            <v>637891.76123516541</v>
          </cell>
          <cell r="J12">
            <v>757136.34871911141</v>
          </cell>
          <cell r="K12">
            <v>898614.40862061759</v>
          </cell>
          <cell r="L12">
            <v>1066460.8253307925</v>
          </cell>
          <cell r="M12">
            <v>1265576.0059396389</v>
          </cell>
          <cell r="N12">
            <v>1501769.951316074</v>
          </cell>
          <cell r="O12">
            <v>1781927.3684735585</v>
          </cell>
          <cell r="P12">
            <v>2114209.5950328386</v>
          </cell>
          <cell r="Q12">
            <v>2508286.2647489845</v>
          </cell>
          <cell r="R12">
            <v>2975618.2345133927</v>
          </cell>
          <cell r="S12">
            <v>3529782.5141524253</v>
          </cell>
          <cell r="T12">
            <v>4186868.5725797787</v>
          </cell>
          <cell r="U12">
            <v>4965933.9159982176</v>
          </cell>
          <cell r="V12">
            <v>5889558.342069828</v>
          </cell>
        </row>
        <row r="13">
          <cell r="B13">
            <v>207062.87463360329</v>
          </cell>
          <cell r="C13">
            <v>246800.5702994311</v>
          </cell>
          <cell r="D13">
            <v>294144.83610075171</v>
          </cell>
          <cell r="E13">
            <v>350549.81498295756</v>
          </cell>
          <cell r="F13">
            <v>417745.31392280944</v>
          </cell>
          <cell r="G13">
            <v>497790.21818489593</v>
          </cell>
          <cell r="H13">
            <v>593135.82305799564</v>
          </cell>
          <cell r="I13">
            <v>706699.04724100628</v>
          </cell>
          <cell r="J13">
            <v>841952.3152951193</v>
          </cell>
          <cell r="K13">
            <v>1003027.0917754696</v>
          </cell>
          <cell r="L13">
            <v>1194840.896279413</v>
          </cell>
          <cell r="M13">
            <v>1423243.7678605514</v>
          </cell>
          <cell r="N13">
            <v>1695197.7024042439</v>
          </cell>
          <cell r="O13">
            <v>2018983.7769770287</v>
          </cell>
          <cell r="P13">
            <v>2404455.5726398341</v>
          </cell>
          <cell r="Q13">
            <v>2863331.9801965128</v>
          </cell>
          <cell r="R13">
            <v>3409555.0091573289</v>
          </cell>
          <cell r="S13">
            <v>4059703.57427003</v>
          </cell>
          <cell r="T13">
            <v>4833498.5370753165</v>
          </cell>
          <cell r="U13">
            <v>5754387.2540611662</v>
          </cell>
          <cell r="V13">
            <v>6850255.4058903158</v>
          </cell>
        </row>
        <row r="14">
          <cell r="B14">
            <v>8244.2031261571501</v>
          </cell>
          <cell r="C14">
            <v>9860.9590580569838</v>
          </cell>
          <cell r="D14">
            <v>11793.99059847177</v>
          </cell>
          <cell r="E14">
            <v>14105.089397526872</v>
          </cell>
          <cell r="F14">
            <v>16868.025144372215</v>
          </cell>
          <cell r="G14">
            <v>20170.91332232987</v>
          </cell>
          <cell r="H14">
            <v>24119.03409398501</v>
          </cell>
          <cell r="I14">
            <v>28838.111375201392</v>
          </cell>
          <cell r="J14">
            <v>34478.340676427732</v>
          </cell>
          <cell r="K14">
            <v>41219.059340693326</v>
          </cell>
          <cell r="L14">
            <v>49274.479345767773</v>
          </cell>
          <cell r="M14">
            <v>58900.340837678719</v>
          </cell>
          <cell r="N14">
            <v>70402.069280184238</v>
          </cell>
          <cell r="O14">
            <v>84144.251300197793</v>
          </cell>
          <cell r="P14">
            <v>100562.23806501388</v>
          </cell>
          <cell r="Q14">
            <v>120175.63599030339</v>
          </cell>
          <cell r="R14">
            <v>143604.80744983707</v>
          </cell>
          <cell r="S14">
            <v>171590.07078833636</v>
          </cell>
          <cell r="T14">
            <v>205015.1583112629</v>
          </cell>
          <cell r="U14">
            <v>244934.53228609299</v>
          </cell>
          <cell r="V14">
            <v>292606.68879393837</v>
          </cell>
        </row>
        <row r="15">
          <cell r="B15">
            <v>28620.761799028878</v>
          </cell>
          <cell r="C15">
            <v>34328.770598377887</v>
          </cell>
          <cell r="D15">
            <v>41172.426357959397</v>
          </cell>
          <cell r="E15">
            <v>49377.388451579238</v>
          </cell>
          <cell r="F15">
            <v>59213.823190000534</v>
          </cell>
          <cell r="G15">
            <v>71005.340654684114</v>
          </cell>
          <cell r="H15">
            <v>85139.66812019331</v>
          </cell>
          <cell r="I15">
            <v>102081.12453266686</v>
          </cell>
          <cell r="J15">
            <v>122385.95377611651</v>
          </cell>
          <cell r="K15">
            <v>146720.19179270358</v>
          </cell>
          <cell r="L15">
            <v>175881.6142250316</v>
          </cell>
          <cell r="M15">
            <v>210825.33354234503</v>
          </cell>
          <cell r="N15">
            <v>252695.20539473364</v>
          </cell>
          <cell r="O15">
            <v>302860.48768429103</v>
          </cell>
          <cell r="P15">
            <v>362960.769004801</v>
          </cell>
          <cell r="Q15">
            <v>434958.45230395225</v>
          </cell>
          <cell r="R15">
            <v>521203.00842138875</v>
          </cell>
          <cell r="S15">
            <v>624506.08959553856</v>
          </cell>
          <cell r="T15">
            <v>748233.39284495427</v>
          </cell>
          <cell r="U15">
            <v>896412.12371086224</v>
          </cell>
          <cell r="V15">
            <v>1073862.166065535</v>
          </cell>
        </row>
        <row r="16">
          <cell r="B16">
            <v>3456077.7408944964</v>
          </cell>
          <cell r="C16">
            <v>4131074.2744488618</v>
          </cell>
          <cell r="D16">
            <v>4937574.4097980531</v>
          </cell>
          <cell r="E16">
            <v>5901164.8633122891</v>
          </cell>
          <cell r="F16">
            <v>7052371.360183917</v>
          </cell>
          <cell r="G16">
            <v>8427631.2538035773</v>
          </cell>
          <cell r="H16">
            <v>10070450.564058218</v>
          </cell>
          <cell r="I16">
            <v>12032748.340593239</v>
          </cell>
          <cell r="J16">
            <v>14376507.790976092</v>
          </cell>
          <cell r="K16">
            <v>17175688.398933824</v>
          </cell>
          <cell r="L16">
            <v>20518572.75694418</v>
          </cell>
          <cell r="M16">
            <v>24510487.03539506</v>
          </cell>
          <cell r="N16">
            <v>29277135.710507717</v>
          </cell>
          <cell r="O16">
            <v>34968470.796772815</v>
          </cell>
          <cell r="P16">
            <v>41763428.955345988</v>
          </cell>
          <cell r="Q16">
            <v>49875432.684333406</v>
          </cell>
          <cell r="R16">
            <v>59559117.583962053</v>
          </cell>
          <cell r="S16">
            <v>71118151.122429863</v>
          </cell>
          <cell r="T16">
            <v>84914783.305100322</v>
          </cell>
          <cell r="U16">
            <v>101380955.50333871</v>
          </cell>
          <cell r="V16">
            <v>121031841.01939286</v>
          </cell>
        </row>
        <row r="17">
          <cell r="B17">
            <v>6412.35618439481</v>
          </cell>
          <cell r="C17">
            <v>7620.3477238052828</v>
          </cell>
          <cell r="D17">
            <v>9055.3051474805907</v>
          </cell>
          <cell r="E17">
            <v>10759.815755682444</v>
          </cell>
          <cell r="F17">
            <v>12784.387054116614</v>
          </cell>
          <cell r="G17">
            <v>15188.955623724953</v>
          </cell>
          <cell r="H17">
            <v>18044.669858720776</v>
          </cell>
          <cell r="I17">
            <v>21435.939529715022</v>
          </cell>
          <cell r="J17">
            <v>25462.951579867709</v>
          </cell>
          <cell r="K17">
            <v>30244.551127438412</v>
          </cell>
          <cell r="L17">
            <v>35921.77514366449</v>
          </cell>
          <cell r="M17">
            <v>42661.903899038363</v>
          </cell>
          <cell r="N17">
            <v>50663.422960644326</v>
          </cell>
          <cell r="O17">
            <v>60161.718606349474</v>
          </cell>
          <cell r="P17">
            <v>71436.043475677638</v>
          </cell>
          <cell r="Q17">
            <v>84817.520224170396</v>
          </cell>
          <cell r="R17">
            <v>100698.91704805721</v>
          </cell>
          <cell r="S17">
            <v>119545.8910952396</v>
          </cell>
          <cell r="T17">
            <v>141910.70325890303</v>
          </cell>
          <cell r="U17">
            <v>168448.00713777789</v>
          </cell>
          <cell r="V17">
            <v>199934.06098322856</v>
          </cell>
        </row>
        <row r="18">
          <cell r="B18">
            <v>217026.13514424863</v>
          </cell>
          <cell r="C18">
            <v>255370.17814577217</v>
          </cell>
          <cell r="D18">
            <v>300468.86194925429</v>
          </cell>
          <cell r="E18">
            <v>353510.41135958087</v>
          </cell>
          <cell r="F18">
            <v>415889.80716004374</v>
          </cell>
          <cell r="G18">
            <v>489245.98582016712</v>
          </cell>
          <cell r="H18">
            <v>575505.25069473148</v>
          </cell>
          <cell r="I18">
            <v>676930.16090050968</v>
          </cell>
          <cell r="J18">
            <v>796179.65821971244</v>
          </cell>
          <cell r="K18">
            <v>936376.41958654323</v>
          </cell>
          <cell r="L18">
            <v>1101189.6149631212</v>
          </cell>
          <cell r="M18">
            <v>1294927.7622801433</v>
          </cell>
          <cell r="N18">
            <v>1522652.6030147176</v>
          </cell>
          <cell r="O18">
            <v>1790307.0692966988</v>
          </cell>
          <cell r="P18">
            <v>2104871.9337418638</v>
          </cell>
          <cell r="Q18">
            <v>2474542.1015672041</v>
          </cell>
          <cell r="R18">
            <v>2908942.0398766375</v>
          </cell>
          <cell r="S18">
            <v>3419368.5548316068</v>
          </cell>
          <cell r="T18">
            <v>4019086.969407714</v>
          </cell>
          <cell r="U18">
            <v>4723665.3356658071</v>
          </cell>
          <cell r="V18">
            <v>5551380.8478062823</v>
          </cell>
        </row>
        <row r="19">
          <cell r="B19">
            <v>249170.38142379172</v>
          </cell>
          <cell r="C19">
            <v>295840.04146650544</v>
          </cell>
          <cell r="D19">
            <v>351227.60477104271</v>
          </cell>
          <cell r="E19">
            <v>416959.40423895745</v>
          </cell>
          <cell r="F19">
            <v>494962.43082830642</v>
          </cell>
          <cell r="G19">
            <v>587521.31202959036</v>
          </cell>
          <cell r="H19">
            <v>697345.55827200564</v>
          </cell>
          <cell r="I19">
            <v>827646.73870779539</v>
          </cell>
          <cell r="J19">
            <v>982233.21390229941</v>
          </cell>
          <cell r="K19">
            <v>1165618.4183397428</v>
          </cell>
          <cell r="L19">
            <v>1383153.6733707844</v>
          </cell>
          <cell r="M19">
            <v>1641180.1821521067</v>
          </cell>
          <cell r="N19">
            <v>1947215.1780093294</v>
          </cell>
          <cell r="O19">
            <v>2310165.20348826</v>
          </cell>
          <cell r="P19">
            <v>2740586.9381182152</v>
          </cell>
          <cell r="Q19">
            <v>3250986.3659913503</v>
          </cell>
          <cell r="R19">
            <v>3856184.1364159496</v>
          </cell>
          <cell r="S19">
            <v>4573735.0592115773</v>
          </cell>
          <cell r="T19">
            <v>5424439.7402561726</v>
          </cell>
          <cell r="U19">
            <v>6432932.5916810967</v>
          </cell>
          <cell r="V19">
            <v>7628397.1833220515</v>
          </cell>
        </row>
        <row r="20">
          <cell r="B20">
            <v>7057.2371100989894</v>
          </cell>
          <cell r="C20">
            <v>8520.0802536282281</v>
          </cell>
          <cell r="D20">
            <v>10285.462179151806</v>
          </cell>
          <cell r="E20">
            <v>12415.876435699753</v>
          </cell>
          <cell r="F20">
            <v>14986.640269481852</v>
          </cell>
          <cell r="G20">
            <v>18088.564829352443</v>
          </cell>
          <cell r="H20">
            <v>21831.167581969941</v>
          </cell>
          <cell r="I20">
            <v>26346.466127191336</v>
          </cell>
          <cell r="J20">
            <v>31793.652077907511</v>
          </cell>
          <cell r="K20">
            <v>38364.597109902832</v>
          </cell>
          <cell r="L20">
            <v>46290.632373856868</v>
          </cell>
          <cell r="M20">
            <v>55850.54070353369</v>
          </cell>
          <cell r="N20">
            <v>67380.387265395679</v>
          </cell>
          <cell r="O20">
            <v>81285.116668442497</v>
          </cell>
          <cell r="P20">
            <v>98052.80398270351</v>
          </cell>
          <cell r="Q20">
            <v>118271.47713423391</v>
          </cell>
          <cell r="R20">
            <v>142649.76979873882</v>
          </cell>
          <cell r="S20">
            <v>172041.31521371377</v>
          </cell>
          <cell r="T20">
            <v>207474.6677969014</v>
          </cell>
          <cell r="U20">
            <v>250188.66410410835</v>
          </cell>
          <cell r="V20">
            <v>301675.72380322713</v>
          </cell>
        </row>
        <row r="21">
          <cell r="B21">
            <v>217478.89419836728</v>
          </cell>
          <cell r="C21">
            <v>263702.91963202879</v>
          </cell>
          <cell r="D21">
            <v>319730.38446061878</v>
          </cell>
          <cell r="E21">
            <v>387637.98359016178</v>
          </cell>
          <cell r="F21">
            <v>469939.63213865267</v>
          </cell>
          <cell r="G21">
            <v>569679.70271367766</v>
          </cell>
          <cell r="H21">
            <v>690545.73057594907</v>
          </cell>
          <cell r="I21">
            <v>837002.38976092974</v>
          </cell>
          <cell r="J21">
            <v>1014456.8753321579</v>
          </cell>
          <cell r="K21">
            <v>1229455.0635165903</v>
          </cell>
          <cell r="L21">
            <v>1489923.5253432251</v>
          </cell>
          <cell r="M21">
            <v>1805456.7593418215</v>
          </cell>
          <cell r="N21">
            <v>2187671.2427768861</v>
          </cell>
          <cell r="O21">
            <v>2650625.8822004786</v>
          </cell>
          <cell r="P21">
            <v>3211339.8176442818</v>
          </cell>
          <cell r="Q21">
            <v>3890407.6739913463</v>
          </cell>
          <cell r="R21">
            <v>4712756.6310142875</v>
          </cell>
          <cell r="S21">
            <v>5708546.4296555733</v>
          </cell>
          <cell r="T21">
            <v>6914275.9333787533</v>
          </cell>
          <cell r="U21">
            <v>8374099.23891172</v>
          </cell>
          <cell r="V21">
            <v>10141441.368623126</v>
          </cell>
        </row>
        <row r="22">
          <cell r="B22">
            <v>1489.3161248824076</v>
          </cell>
          <cell r="C22">
            <v>1764.1239117557727</v>
          </cell>
          <cell r="D22">
            <v>2089.5002682915056</v>
          </cell>
          <cell r="E22">
            <v>2474.7379601795474</v>
          </cell>
          <cell r="F22">
            <v>2930.821303975531</v>
          </cell>
          <cell r="G22">
            <v>3470.7424386364696</v>
          </cell>
          <cell r="H22">
            <v>4109.873526118854</v>
          </cell>
          <cell r="I22">
            <v>4866.3919362898769</v>
          </cell>
          <cell r="J22">
            <v>5761.8022469601801</v>
          </cell>
          <cell r="K22">
            <v>6821.5299711110838</v>
          </cell>
          <cell r="L22">
            <v>8075.6498852117875</v>
          </cell>
          <cell r="M22">
            <v>9559.7155277977199</v>
          </cell>
          <cell r="N22">
            <v>11315.775126880397</v>
          </cell>
          <cell r="O22">
            <v>13393.530086747558</v>
          </cell>
          <cell r="P22">
            <v>15851.751676755546</v>
          </cell>
          <cell r="Q22">
            <v>18759.898412445149</v>
          </cell>
          <cell r="R22">
            <v>22200.091023538647</v>
          </cell>
          <cell r="S22">
            <v>26269.369697986822</v>
          </cell>
          <cell r="T22">
            <v>31082.44651691541</v>
          </cell>
          <cell r="U22">
            <v>36774.854569758259</v>
          </cell>
          <cell r="V22">
            <v>43506.77759846222</v>
          </cell>
        </row>
        <row r="23">
          <cell r="B23">
            <v>16395.627007816911</v>
          </cell>
          <cell r="C23">
            <v>19619.696587408282</v>
          </cell>
          <cell r="D23">
            <v>23476.194207884553</v>
          </cell>
          <cell r="E23">
            <v>28089.017228944107</v>
          </cell>
          <cell r="F23">
            <v>33606.147273772192</v>
          </cell>
          <cell r="G23">
            <v>40204.423108834773</v>
          </cell>
          <cell r="H23">
            <v>48095.225821048196</v>
          </cell>
          <cell r="I23">
            <v>57531.097194956797</v>
          </cell>
          <cell r="J23">
            <v>68813.870143103122</v>
          </cell>
          <cell r="K23">
            <v>82304.103490523921</v>
          </cell>
          <cell r="L23">
            <v>98432.664497780352</v>
          </cell>
          <cell r="M23">
            <v>117714.1823357331</v>
          </cell>
          <cell r="N23">
            <v>140763.54374201261</v>
          </cell>
          <cell r="O23">
            <v>168315.07040894896</v>
          </cell>
          <cell r="P23">
            <v>201246.00506150554</v>
          </cell>
          <cell r="Q23">
            <v>240603.83869939923</v>
          </cell>
          <cell r="R23">
            <v>287639.73961042037</v>
          </cell>
          <cell r="S23">
            <v>343847.48049834889</v>
          </cell>
          <cell r="T23">
            <v>411011.00556659076</v>
          </cell>
          <cell r="U23">
            <v>491259.86218579597</v>
          </cell>
          <cell r="V23">
            <v>587136.79519531224</v>
          </cell>
        </row>
        <row r="24">
          <cell r="B24">
            <v>232270.58600971664</v>
          </cell>
          <cell r="C24">
            <v>278944.69773583405</v>
          </cell>
          <cell r="D24">
            <v>334975.58576391212</v>
          </cell>
          <cell r="E24">
            <v>402236.65463865531</v>
          </cell>
          <cell r="F24">
            <v>482973.67947258736</v>
          </cell>
          <cell r="G24">
            <v>579880.10672698752</v>
          </cell>
          <cell r="H24">
            <v>696187.11552697862</v>
          </cell>
          <cell r="I24">
            <v>835769.09502070979</v>
          </cell>
          <cell r="J24">
            <v>1003273.341654112</v>
          </cell>
          <cell r="K24">
            <v>1204271.519449576</v>
          </cell>
          <cell r="L24">
            <v>1445445.7819114577</v>
          </cell>
          <cell r="M24">
            <v>1734806.3094017592</v>
          </cell>
          <cell r="N24">
            <v>2081958.3270668217</v>
          </cell>
          <cell r="O24">
            <v>2498414.4416557155</v>
          </cell>
          <cell r="P24">
            <v>2997977.6050008819</v>
          </cell>
          <cell r="Q24">
            <v>3597189.4106259923</v>
          </cell>
          <cell r="R24">
            <v>4315879.1869539646</v>
          </cell>
          <cell r="S24">
            <v>5177807.217223594</v>
          </cell>
          <cell r="T24">
            <v>6211451.7931402307</v>
          </cell>
          <cell r="U24">
            <v>7450931.7948883148</v>
          </cell>
          <cell r="V24">
            <v>8937133.42590205</v>
          </cell>
        </row>
        <row r="25">
          <cell r="B25">
            <v>87952.276808133305</v>
          </cell>
          <cell r="C25">
            <v>103869.7142029048</v>
          </cell>
          <cell r="D25">
            <v>122659.71082672467</v>
          </cell>
          <cell r="E25">
            <v>144839.95476842707</v>
          </cell>
          <cell r="F25">
            <v>171020.49355012691</v>
          </cell>
          <cell r="G25">
            <v>201920.70648927754</v>
          </cell>
          <cell r="H25">
            <v>238389.20405719554</v>
          </cell>
          <cell r="I25">
            <v>281426.41940841329</v>
          </cell>
          <cell r="J25">
            <v>332212.35908501741</v>
          </cell>
          <cell r="K25">
            <v>392137.95837478706</v>
          </cell>
          <cell r="L25">
            <v>462843.56405413582</v>
          </cell>
          <cell r="M25">
            <v>546262.47899094422</v>
          </cell>
          <cell r="N25">
            <v>644674.31254092185</v>
          </cell>
          <cell r="O25">
            <v>760765.43128728063</v>
          </cell>
          <cell r="P25">
            <v>897702.90021037089</v>
          </cell>
          <cell r="Q25">
            <v>1059218.3731854069</v>
          </cell>
          <cell r="R25">
            <v>1249710.5423967536</v>
          </cell>
          <cell r="S25">
            <v>1474361.5152684019</v>
          </cell>
          <cell r="T25">
            <v>1739278.7217366861</v>
          </cell>
          <cell r="U25">
            <v>2051656.2992161836</v>
          </cell>
          <cell r="V25">
            <v>2419971.3087396678</v>
          </cell>
        </row>
        <row r="26">
          <cell r="B26">
            <v>45036.719284626954</v>
          </cell>
          <cell r="C26">
            <v>53760.666095672634</v>
          </cell>
          <cell r="D26">
            <v>64170.243158407931</v>
          </cell>
          <cell r="E26">
            <v>76590.723691172738</v>
          </cell>
          <cell r="F26">
            <v>91409.638651892703</v>
          </cell>
          <cell r="G26">
            <v>109088.94405331687</v>
          </cell>
          <cell r="H26">
            <v>130179.47284943626</v>
          </cell>
          <cell r="I26">
            <v>155337.68704384947</v>
          </cell>
          <cell r="J26">
            <v>185346.24777696401</v>
          </cell>
          <cell r="K26">
            <v>221137.77763419299</v>
          </cell>
          <cell r="L26">
            <v>263824.01820215717</v>
          </cell>
          <cell r="M26">
            <v>314729.54714933492</v>
          </cell>
          <cell r="N26">
            <v>375433.09660789132</v>
          </cell>
          <cell r="O26">
            <v>447815.3790097782</v>
          </cell>
          <cell r="P26">
            <v>534117.62137087737</v>
          </cell>
          <cell r="Q26">
            <v>637009.38022637938</v>
          </cell>
          <cell r="R26">
            <v>759671.44072918803</v>
          </cell>
          <cell r="S26">
            <v>905891.94183486886</v>
          </cell>
          <cell r="T26">
            <v>1080183.7469479996</v>
          </cell>
          <cell r="U26">
            <v>1287920.6501409009</v>
          </cell>
          <cell r="V26">
            <v>1535503.3198894435</v>
          </cell>
        </row>
        <row r="27">
          <cell r="B27">
            <v>4464247.1299824649</v>
          </cell>
          <cell r="C27">
            <v>5317336.6585304691</v>
          </cell>
          <cell r="D27">
            <v>6333025.5069765449</v>
          </cell>
          <cell r="E27">
            <v>7542264.5371175539</v>
          </cell>
          <cell r="F27">
            <v>8981846.2214701269</v>
          </cell>
          <cell r="G27">
            <v>10695532.122909473</v>
          </cell>
          <cell r="H27">
            <v>12735388.63381215</v>
          </cell>
          <cell r="I27">
            <v>15163329.194766847</v>
          </cell>
          <cell r="J27">
            <v>18053007.522896867</v>
          </cell>
          <cell r="K27">
            <v>21491995.495180547</v>
          </cell>
          <cell r="L27">
            <v>25584454.769130182</v>
          </cell>
          <cell r="M27">
            <v>30454213.482439231</v>
          </cell>
          <cell r="N27">
            <v>36248535.236130692</v>
          </cell>
          <cell r="O27">
            <v>43142464.053573661</v>
          </cell>
          <cell r="P27">
            <v>51344139.937501743</v>
          </cell>
          <cell r="Q27">
            <v>61100932.750456244</v>
          </cell>
          <cell r="R27">
            <v>72706936.7754931</v>
          </cell>
          <cell r="S27">
            <v>86511627.027936071</v>
          </cell>
          <cell r="T27">
            <v>102930422.90693323</v>
          </cell>
          <cell r="U27">
            <v>122456899.92916428</v>
          </cell>
          <cell r="V27">
            <v>145677657.49947214</v>
          </cell>
        </row>
        <row r="28">
          <cell r="B28">
            <v>9160.5839756160731</v>
          </cell>
          <cell r="C28">
            <v>10959.559391721639</v>
          </cell>
          <cell r="D28">
            <v>13110.950519746881</v>
          </cell>
          <cell r="E28">
            <v>15683.706499754175</v>
          </cell>
          <cell r="F28">
            <v>18760.161182139313</v>
          </cell>
          <cell r="G28">
            <v>22438.682376484419</v>
          </cell>
          <cell r="H28">
            <v>26836.826695087235</v>
          </cell>
          <cell r="I28">
            <v>32095.010880965201</v>
          </cell>
          <cell r="J28">
            <v>38381.021688159606</v>
          </cell>
          <cell r="K28">
            <v>45895.24721672466</v>
          </cell>
          <cell r="L28">
            <v>54877.098795634207</v>
          </cell>
          <cell r="M28">
            <v>65612.467320994037</v>
          </cell>
          <cell r="N28">
            <v>78442.865158367757</v>
          </cell>
          <cell r="O28">
            <v>93776.05021615664</v>
          </cell>
          <cell r="P28">
            <v>112099.03618428003</v>
          </cell>
          <cell r="Q28">
            <v>133993.2249333408</v>
          </cell>
          <cell r="R28">
            <v>160152.91650293878</v>
          </cell>
          <cell r="S28">
            <v>191406.85549696529</v>
          </cell>
          <cell r="T28">
            <v>228744.55781577816</v>
          </cell>
          <cell r="U28">
            <v>273346.97900449182</v>
          </cell>
          <cell r="V28">
            <v>326623.90859440831</v>
          </cell>
        </row>
        <row r="29">
          <cell r="B29">
            <v>169129.42761292626</v>
          </cell>
          <cell r="C29">
            <v>198388.51894088663</v>
          </cell>
          <cell r="D29">
            <v>232693.92275622251</v>
          </cell>
          <cell r="E29">
            <v>272914.73914215475</v>
          </cell>
          <cell r="F29">
            <v>320068.01160953101</v>
          </cell>
          <cell r="G29">
            <v>375344.8655918127</v>
          </cell>
          <cell r="H29">
            <v>440140.88453668251</v>
          </cell>
          <cell r="I29">
            <v>516090.06580382644</v>
          </cell>
          <cell r="J29">
            <v>605106.64948008908</v>
          </cell>
          <cell r="K29">
            <v>709431.60053329775</v>
          </cell>
          <cell r="L29">
            <v>831689.81146441144</v>
          </cell>
          <cell r="M29">
            <v>974953.78418236866</v>
          </cell>
          <cell r="N29">
            <v>1142821.8357508883</v>
          </cell>
          <cell r="O29">
            <v>1339505.3120923482</v>
          </cell>
          <cell r="P29">
            <v>1569935.4787831455</v>
          </cell>
          <cell r="Q29">
            <v>1839882.9177408449</v>
          </cell>
          <cell r="R29">
            <v>2156103.5828815172</v>
          </cell>
          <cell r="S29">
            <v>2526502.1947539086</v>
          </cell>
          <cell r="T29">
            <v>2960331.7531019622</v>
          </cell>
          <cell r="U29">
            <v>3468417.0590006821</v>
          </cell>
          <cell r="V29">
            <v>4063426.6870969236</v>
          </cell>
        </row>
        <row r="30">
          <cell r="B30">
            <v>355389.64969062223</v>
          </cell>
          <cell r="C30">
            <v>431943.66679348151</v>
          </cell>
          <cell r="D30">
            <v>524953.21001988556</v>
          </cell>
          <cell r="E30">
            <v>637951.29729486175</v>
          </cell>
          <cell r="F30">
            <v>775225.02733197052</v>
          </cell>
          <cell r="G30">
            <v>941978.45968156226</v>
          </cell>
          <cell r="H30">
            <v>1144530.0073847768</v>
          </cell>
          <cell r="I30">
            <v>1390547.8896045669</v>
          </cell>
          <cell r="J30">
            <v>1689341.1285289733</v>
          </cell>
          <cell r="K30">
            <v>2052205.9330960438</v>
          </cell>
          <cell r="L30">
            <v>2492853.5754162618</v>
          </cell>
          <cell r="M30">
            <v>3027920.0033382834</v>
          </cell>
          <cell r="N30">
            <v>3677594.8011580403</v>
          </cell>
          <cell r="O30">
            <v>4466370.7066322733</v>
          </cell>
          <cell r="P30">
            <v>5423967.8870648518</v>
          </cell>
          <cell r="Q30">
            <v>6586435.9358889898</v>
          </cell>
          <cell r="R30">
            <v>7997511.7197071081</v>
          </cell>
          <cell r="S30">
            <v>9710239.079977205</v>
          </cell>
          <cell r="T30">
            <v>11788963.033566223</v>
          </cell>
          <cell r="U30">
            <v>14311709.594846359</v>
          </cell>
          <cell r="V30">
            <v>17373111.597870115</v>
          </cell>
        </row>
        <row r="31">
          <cell r="B31">
            <v>211143.17179467517</v>
          </cell>
          <cell r="C31">
            <v>257112.35254981529</v>
          </cell>
          <cell r="D31">
            <v>313068.94708596857</v>
          </cell>
          <cell r="E31">
            <v>381180.33494513488</v>
          </cell>
          <cell r="F31">
            <v>464081.56063514203</v>
          </cell>
          <cell r="G31">
            <v>564977.38643405039</v>
          </cell>
          <cell r="H31">
            <v>687766.22164287197</v>
          </cell>
          <cell r="I31">
            <v>837188.34706419916</v>
          </cell>
          <cell r="J31">
            <v>1019009.2947873198</v>
          </cell>
          <cell r="K31">
            <v>1240238.7441803571</v>
          </cell>
          <cell r="L31">
            <v>1509401.1991960928</v>
          </cell>
          <cell r="M31">
            <v>1836859.2663702266</v>
          </cell>
          <cell r="N31">
            <v>2235213.0725044054</v>
          </cell>
          <cell r="O31">
            <v>2719777.5452990457</v>
          </cell>
          <cell r="P31">
            <v>3309171.6309063332</v>
          </cell>
          <cell r="Q31">
            <v>4026022.7103162422</v>
          </cell>
          <cell r="R31">
            <v>4897835.5496201757</v>
          </cell>
          <cell r="S31">
            <v>5958031.6018493855</v>
          </cell>
          <cell r="T31">
            <v>7247230.1067393059</v>
          </cell>
          <cell r="U31">
            <v>8814780.9742987603</v>
          </cell>
          <cell r="V31">
            <v>10720651.668952011</v>
          </cell>
        </row>
        <row r="32">
          <cell r="B32">
            <v>11150.912594570158</v>
          </cell>
          <cell r="C32">
            <v>13305.655984269053</v>
          </cell>
          <cell r="D32">
            <v>15875.715927602518</v>
          </cell>
          <cell r="E32">
            <v>18941.038727837466</v>
          </cell>
          <cell r="F32">
            <v>22596.834027643858</v>
          </cell>
          <cell r="G32">
            <v>26956.551080596702</v>
          </cell>
          <cell r="H32">
            <v>32155.412223104275</v>
          </cell>
          <cell r="I32">
            <v>38354.505856700962</v>
          </cell>
          <cell r="J32">
            <v>45745.811979769409</v>
          </cell>
          <cell r="K32">
            <v>54558.003286292864</v>
          </cell>
          <cell r="L32">
            <v>65063.562969690589</v>
          </cell>
          <cell r="M32">
            <v>77587.00954038724</v>
          </cell>
          <cell r="N32">
            <v>92514.975125652665</v>
          </cell>
          <cell r="O32">
            <v>110307.86264545553</v>
          </cell>
          <cell r="P32">
            <v>131514.11185192681</v>
          </cell>
          <cell r="Q32">
            <v>156786.7155393869</v>
          </cell>
          <cell r="R32">
            <v>186903.40748932798</v>
          </cell>
          <cell r="S32">
            <v>222790.0549526223</v>
          </cell>
          <cell r="T32">
            <v>265549.21817893669</v>
          </cell>
          <cell r="U32">
            <v>316493.27038746001</v>
          </cell>
          <cell r="V32">
            <v>377184.74342299841</v>
          </cell>
        </row>
        <row r="33">
          <cell r="B33">
            <v>328510.58551568037</v>
          </cell>
          <cell r="C33">
            <v>394335.35447617644</v>
          </cell>
          <cell r="D33">
            <v>473318.20961092558</v>
          </cell>
          <cell r="E33">
            <v>568086.08879840642</v>
          </cell>
          <cell r="F33">
            <v>681786.54586565041</v>
          </cell>
          <cell r="G33">
            <v>818192.74792796094</v>
          </cell>
          <cell r="H33">
            <v>981828.98664841277</v>
          </cell>
          <cell r="I33">
            <v>1178117.5583241142</v>
          </cell>
          <cell r="J33">
            <v>1413559.3449194208</v>
          </cell>
          <cell r="K33">
            <v>1695944.5226220048</v>
          </cell>
          <cell r="L33">
            <v>2034611.4524112691</v>
          </cell>
          <cell r="M33">
            <v>2440749.0233702161</v>
          </cell>
          <cell r="N33">
            <v>2927767.7063081288</v>
          </cell>
          <cell r="O33">
            <v>3511733.2368743639</v>
          </cell>
          <cell r="P33">
            <v>4211898.27213558</v>
          </cell>
          <cell r="Q33">
            <v>5051324.2574557206</v>
          </cell>
          <cell r="R33">
            <v>6057642.9749173801</v>
          </cell>
          <cell r="S33">
            <v>7263947.9459369229</v>
          </cell>
          <cell r="T33">
            <v>8709884.9508041777</v>
          </cell>
          <cell r="U33">
            <v>10442929.351633394</v>
          </cell>
          <cell r="V33">
            <v>12519945.729590096</v>
          </cell>
        </row>
        <row r="34">
          <cell r="B34">
            <v>471656.63342248037</v>
          </cell>
          <cell r="C34">
            <v>571428.30459713552</v>
          </cell>
          <cell r="D34">
            <v>692259.14219276444</v>
          </cell>
          <cell r="E34">
            <v>838588.87276250427</v>
          </cell>
          <cell r="F34">
            <v>1015787.4010320704</v>
          </cell>
          <cell r="G34">
            <v>1230352.2706732613</v>
          </cell>
          <cell r="H34">
            <v>1490147.138423891</v>
          </cell>
          <cell r="I34">
            <v>1804684.9070956409</v>
          </cell>
          <cell r="J34">
            <v>2185477.0880210642</v>
          </cell>
          <cell r="K34">
            <v>2646447.6501602242</v>
          </cell>
          <cell r="L34">
            <v>3204443.3984068912</v>
          </cell>
          <cell r="M34">
            <v>3879838.9486114155</v>
          </cell>
          <cell r="N34">
            <v>4697282.117628905</v>
          </cell>
          <cell r="O34">
            <v>5686578.0011463547</v>
          </cell>
          <cell r="P34">
            <v>6883777.2726244768</v>
          </cell>
          <cell r="Q34">
            <v>8332467.6995725501</v>
          </cell>
          <cell r="R34">
            <v>10085362.63146819</v>
          </cell>
          <cell r="S34">
            <v>12206187.097868208</v>
          </cell>
          <cell r="T34">
            <v>14771995.675904926</v>
          </cell>
          <cell r="U34">
            <v>17875925.973007746</v>
          </cell>
          <cell r="V34">
            <v>21630577.178893708</v>
          </cell>
        </row>
        <row r="35">
          <cell r="B35">
            <v>777664.19291266648</v>
          </cell>
          <cell r="C35">
            <v>928390.11958414398</v>
          </cell>
          <cell r="D35">
            <v>1108255.937400907</v>
          </cell>
          <cell r="E35">
            <v>1322887.9719053372</v>
          </cell>
          <cell r="F35">
            <v>1578990.0731653345</v>
          </cell>
          <cell r="G35">
            <v>1884554.3130344893</v>
          </cell>
          <cell r="H35">
            <v>2249111.270751195</v>
          </cell>
          <cell r="I35">
            <v>2684020.2031138046</v>
          </cell>
          <cell r="J35">
            <v>3202825.3524161628</v>
          </cell>
          <cell r="K35">
            <v>3821667.6210331796</v>
          </cell>
          <cell r="L35">
            <v>4559789.7246583467</v>
          </cell>
          <cell r="M35">
            <v>5440120.4396261591</v>
          </cell>
          <cell r="N35">
            <v>6489990.5780884204</v>
          </cell>
          <cell r="O35">
            <v>7741961.8662169026</v>
          </cell>
          <cell r="P35">
            <v>9234841.4338011779</v>
          </cell>
          <cell r="Q35">
            <v>11014857.347528268</v>
          </cell>
          <cell r="R35">
            <v>13137095.653797612</v>
          </cell>
          <cell r="S35">
            <v>15667166.966675382</v>
          </cell>
          <cell r="T35">
            <v>18683241.456577495</v>
          </cell>
          <cell r="U35">
            <v>22278410.793766033</v>
          </cell>
          <cell r="V35">
            <v>26563565.858884111</v>
          </cell>
        </row>
        <row r="36">
          <cell r="B36">
            <v>1269.431373627197</v>
          </cell>
          <cell r="C36">
            <v>1515.756514964484</v>
          </cell>
          <cell r="D36">
            <v>1809.7592672838805</v>
          </cell>
          <cell r="E36">
            <v>2160.6559555751264</v>
          </cell>
          <cell r="F36">
            <v>2579.4300782473724</v>
          </cell>
          <cell r="G36">
            <v>3079.178227250291</v>
          </cell>
          <cell r="H36">
            <v>3675.5210939381091</v>
          </cell>
          <cell r="I36">
            <v>4387.0801304543666</v>
          </cell>
          <cell r="J36">
            <v>5236.0628723073769</v>
          </cell>
          <cell r="K36">
            <v>6248.9394528650755</v>
          </cell>
          <cell r="L36">
            <v>7457.2727595689503</v>
          </cell>
          <cell r="M36">
            <v>8898.678904414428</v>
          </cell>
          <cell r="N36">
            <v>10618.004291854264</v>
          </cell>
          <cell r="O36">
            <v>12668.688764721515</v>
          </cell>
          <cell r="P36">
            <v>15114.434072651477</v>
          </cell>
          <cell r="Q36">
            <v>18031.137847687769</v>
          </cell>
          <cell r="R36">
            <v>21509.257927872241</v>
          </cell>
          <cell r="S36">
            <v>25656.555249990375</v>
          </cell>
          <cell r="T36">
            <v>30601.443241716297</v>
          </cell>
          <cell r="U36">
            <v>36496.876613509783</v>
          </cell>
          <cell r="V36">
            <v>43525.089632807176</v>
          </cell>
        </row>
        <row r="37">
          <cell r="B37">
            <v>99478.034016101708</v>
          </cell>
          <cell r="C37">
            <v>119926.10986819395</v>
          </cell>
          <cell r="D37">
            <v>144567.75891699758</v>
          </cell>
          <cell r="E37">
            <v>174261.96028643349</v>
          </cell>
          <cell r="F37">
            <v>210042.44860459934</v>
          </cell>
          <cell r="G37">
            <v>253153.8150428418</v>
          </cell>
          <cell r="H37">
            <v>305094.87020075781</v>
          </cell>
          <cell r="I37">
            <v>367669.74137447786</v>
          </cell>
          <cell r="J37">
            <v>443050.78672506043</v>
          </cell>
          <cell r="K37">
            <v>533852.53919193032</v>
          </cell>
          <cell r="L37">
            <v>643222.69733692845</v>
          </cell>
          <cell r="M37">
            <v>774949.14862127078</v>
          </cell>
          <cell r="N37">
            <v>933591.52907515957</v>
          </cell>
          <cell r="O37">
            <v>1124636.0728053895</v>
          </cell>
          <cell r="P37">
            <v>1354685.773006093</v>
          </cell>
          <cell r="Q37">
            <v>1631684.3551003658</v>
          </cell>
          <cell r="R37">
            <v>1965191.0608447155</v>
          </cell>
          <cell r="S37">
            <v>2366704.491930393</v>
          </cell>
          <cell r="T37">
            <v>2850059.5555866309</v>
          </cell>
          <cell r="U37">
            <v>3431895.55169327</v>
          </cell>
          <cell r="V37">
            <v>4132228.9241378931</v>
          </cell>
        </row>
        <row r="38">
          <cell r="B38">
            <v>268041.70719727519</v>
          </cell>
          <cell r="C38">
            <v>326451.62225541915</v>
          </cell>
          <cell r="D38">
            <v>397563.43699804851</v>
          </cell>
          <cell r="E38">
            <v>484136.12084399658</v>
          </cell>
          <cell r="F38">
            <v>589524.51074369124</v>
          </cell>
          <cell r="G38">
            <v>717809.45362447842</v>
          </cell>
          <cell r="H38">
            <v>873955.87423056317</v>
          </cell>
          <cell r="I38">
            <v>1064001.8741250688</v>
          </cell>
          <cell r="J38">
            <v>1295292.7016265218</v>
          </cell>
          <cell r="K38">
            <v>1576760.1024327332</v>
          </cell>
          <cell r="L38">
            <v>1919267.7841885956</v>
          </cell>
          <cell r="M38">
            <v>2336024.1120788883</v>
          </cell>
          <cell r="N38">
            <v>2843092.0522727617</v>
          </cell>
          <cell r="O38">
            <v>3459998.6658645933</v>
          </cell>
          <cell r="P38">
            <v>4210487.6209138157</v>
          </cell>
          <cell r="Q38">
            <v>5123419.0359324478</v>
          </cell>
          <cell r="R38">
            <v>6233879.6147479424</v>
          </cell>
          <cell r="S38">
            <v>7584510.7172745708</v>
          </cell>
          <cell r="T38">
            <v>9227145.5786580164</v>
          </cell>
          <cell r="U38">
            <v>11224768.743701646</v>
          </cell>
          <cell r="V38">
            <v>13653928.266413454</v>
          </cell>
        </row>
        <row r="39">
          <cell r="B39">
            <v>392219.51080996561</v>
          </cell>
          <cell r="C39">
            <v>467460.15333486634</v>
          </cell>
          <cell r="D39">
            <v>557097.42402499844</v>
          </cell>
          <cell r="E39">
            <v>663882.38824419398</v>
          </cell>
          <cell r="F39">
            <v>791087.41548265307</v>
          </cell>
          <cell r="G39">
            <v>942607.15243004938</v>
          </cell>
          <cell r="H39">
            <v>1123078.2345754011</v>
          </cell>
          <cell r="I39">
            <v>1338017.6598732297</v>
          </cell>
          <cell r="J39">
            <v>1593992.6658939135</v>
          </cell>
          <cell r="K39">
            <v>1898816.3837940483</v>
          </cell>
          <cell r="L39">
            <v>2261787.8636119063</v>
          </cell>
          <cell r="M39">
            <v>2693968.8194068428</v>
          </cell>
          <cell r="N39">
            <v>3208522.6736289263</v>
          </cell>
          <cell r="O39">
            <v>3821105.8678597044</v>
          </cell>
          <cell r="P39">
            <v>4550346.6374535272</v>
          </cell>
          <cell r="Q39">
            <v>5418398.123311867</v>
          </cell>
          <cell r="R39">
            <v>6451614.2656817995</v>
          </cell>
          <cell r="S39">
            <v>7681331.346143716</v>
          </cell>
          <cell r="T39">
            <v>9144821.8729693331</v>
          </cell>
          <cell r="U39">
            <v>10886398.504388319</v>
          </cell>
          <cell r="V39">
            <v>12958758.316598276</v>
          </cell>
        </row>
        <row r="40">
          <cell r="B40">
            <v>30591880.517717294</v>
          </cell>
          <cell r="C40">
            <v>36348476.349316515</v>
          </cell>
          <cell r="D40">
            <v>43185444.79105892</v>
          </cell>
          <cell r="E40">
            <v>51305275.887892403</v>
          </cell>
          <cell r="F40">
            <v>60948074.329847053</v>
          </cell>
          <cell r="G40">
            <v>72398718.079857379</v>
          </cell>
          <cell r="H40">
            <v>85995314.529134348</v>
          </cell>
          <cell r="I40">
            <v>102138919.0032073</v>
          </cell>
          <cell r="J40">
            <v>121305464.02324797</v>
          </cell>
          <cell r="K40">
            <v>144059415.36339059</v>
          </cell>
          <cell r="L40">
            <v>171070521.76531789</v>
          </cell>
          <cell r="M40">
            <v>203133012.10202211</v>
          </cell>
          <cell r="N40">
            <v>241189106.8253251</v>
          </cell>
          <cell r="O40">
            <v>286355995.2042734</v>
          </cell>
          <cell r="P40">
            <v>339958828.71714926</v>
          </cell>
          <cell r="Q40">
            <v>403568618.11782783</v>
          </cell>
          <cell r="R40">
            <v>479048519.23787332</v>
          </cell>
          <cell r="S40">
            <v>568607051.20660162</v>
          </cell>
          <cell r="T40">
            <v>674863010.61641479</v>
          </cell>
          <cell r="U40">
            <v>800920178.4181968</v>
          </cell>
          <cell r="V40">
            <v>950458219.43318009</v>
          </cell>
        </row>
        <row r="41">
          <cell r="B41">
            <v>1062142.782665472</v>
          </cell>
          <cell r="C41">
            <v>1269970.249121347</v>
          </cell>
          <cell r="D41">
            <v>1518362.0534752645</v>
          </cell>
          <cell r="E41">
            <v>1815225.4839299277</v>
          </cell>
          <cell r="F41">
            <v>2169997.0797277479</v>
          </cell>
          <cell r="G41">
            <v>2593944.2961848271</v>
          </cell>
          <cell r="H41">
            <v>3100524.4938069745</v>
          </cell>
          <cell r="I41">
            <v>3705802.267093454</v>
          </cell>
          <cell r="J41">
            <v>4428962.0314683365</v>
          </cell>
          <cell r="K41">
            <v>5292901.9628464216</v>
          </cell>
          <cell r="L41">
            <v>6324963.0123087168</v>
          </cell>
          <cell r="M41">
            <v>7557774.4470672254</v>
          </cell>
          <cell r="N41">
            <v>9030290.3806022201</v>
          </cell>
          <cell r="O41">
            <v>10788993.08716101</v>
          </cell>
          <cell r="P41">
            <v>12889366.339024082</v>
          </cell>
          <cell r="Q41">
            <v>15397607.291660976</v>
          </cell>
          <cell r="R41">
            <v>18392720.088421632</v>
          </cell>
          <cell r="S41">
            <v>21968950.41747215</v>
          </cell>
          <cell r="T41">
            <v>26238759.622900911</v>
          </cell>
          <cell r="U41">
            <v>31336285.802817311</v>
          </cell>
          <cell r="V41">
            <v>37421563.017432369</v>
          </cell>
        </row>
        <row r="42">
          <cell r="B42">
            <v>15621.330813537252</v>
          </cell>
          <cell r="C42">
            <v>18892.200499132734</v>
          </cell>
          <cell r="D42">
            <v>22846.42292707364</v>
          </cell>
          <cell r="E42">
            <v>27626.592536760338</v>
          </cell>
          <cell r="F42">
            <v>33404.868271922089</v>
          </cell>
          <cell r="G42">
            <v>40389.18887179553</v>
          </cell>
          <cell r="H42">
            <v>48830.764550558626</v>
          </cell>
          <cell r="I42">
            <v>59032.948043831821</v>
          </cell>
          <cell r="J42">
            <v>71362.171728396992</v>
          </cell>
          <cell r="K42">
            <v>86260.867752335806</v>
          </cell>
          <cell r="L42">
            <v>104263.38838422397</v>
          </cell>
          <cell r="M42">
            <v>126014.82568425697</v>
          </cell>
          <cell r="N42">
            <v>152294.17892880808</v>
          </cell>
          <cell r="O42">
            <v>184041.75862320705</v>
          </cell>
          <cell r="P42">
            <v>222392.89010119141</v>
          </cell>
          <cell r="Q42">
            <v>268717.80425656366</v>
          </cell>
          <cell r="R42">
            <v>324670.65446241962</v>
          </cell>
          <cell r="S42">
            <v>392247.56416893896</v>
          </cell>
          <cell r="T42">
            <v>473857.8933011106</v>
          </cell>
          <cell r="U42">
            <v>572408.6785252624</v>
          </cell>
          <cell r="V42">
            <v>691408.13475980773</v>
          </cell>
        </row>
        <row r="43">
          <cell r="B43">
            <v>1422245.238352342</v>
          </cell>
          <cell r="C43">
            <v>1726499.1325240904</v>
          </cell>
          <cell r="D43">
            <v>2095701.3354632675</v>
          </cell>
          <cell r="E43">
            <v>2543699.8244256894</v>
          </cell>
          <cell r="F43">
            <v>3087277.4499263344</v>
          </cell>
          <cell r="G43">
            <v>3746781.681648612</v>
          </cell>
          <cell r="H43">
            <v>4546886.7845364707</v>
          </cell>
          <cell r="I43">
            <v>5517501.3490673983</v>
          </cell>
          <cell r="J43">
            <v>6694889.2001855122</v>
          </cell>
          <cell r="K43">
            <v>8123001.209729271</v>
          </cell>
          <cell r="L43">
            <v>9855119.3804508522</v>
          </cell>
          <cell r="M43">
            <v>11955811.452506838</v>
          </cell>
          <cell r="N43">
            <v>14503341.657695392</v>
          </cell>
          <cell r="O43">
            <v>17592538.420812599</v>
          </cell>
          <cell r="P43">
            <v>21338328.265533116</v>
          </cell>
          <cell r="Q43">
            <v>25879941.777892463</v>
          </cell>
          <cell r="R43">
            <v>31386092.392793272</v>
          </cell>
          <cell r="S43">
            <v>38061143.092653029</v>
          </cell>
          <cell r="T43">
            <v>46152693.40474207</v>
          </cell>
          <cell r="U43">
            <v>55960617.85731452</v>
          </cell>
          <cell r="V43">
            <v>67848169.587582603</v>
          </cell>
        </row>
        <row r="44">
          <cell r="B44">
            <v>94030.517941478858</v>
          </cell>
          <cell r="C44">
            <v>114057.88792879783</v>
          </cell>
          <cell r="D44">
            <v>138341.65657315712</v>
          </cell>
          <cell r="E44">
            <v>167785.35943654552</v>
          </cell>
          <cell r="F44">
            <v>203483.16509200123</v>
          </cell>
          <cell r="G44">
            <v>246760.6085895662</v>
          </cell>
          <cell r="H44">
            <v>299223.84958016983</v>
          </cell>
          <cell r="I44">
            <v>362818.25837344391</v>
          </cell>
          <cell r="J44">
            <v>439900.74858607497</v>
          </cell>
          <cell r="K44">
            <v>533325.61885212467</v>
          </cell>
          <cell r="L44">
            <v>646550.47999658366</v>
          </cell>
          <cell r="M44">
            <v>783762.04339437548</v>
          </cell>
          <cell r="N44">
            <v>950031.2009409056</v>
          </cell>
          <cell r="O44">
            <v>1151497.2890925189</v>
          </cell>
          <cell r="P44">
            <v>1395595.0634308492</v>
          </cell>
          <cell r="Q44">
            <v>1691324.5331554969</v>
          </cell>
          <cell r="R44">
            <v>2049583.0617147924</v>
          </cell>
          <cell r="S44">
            <v>2483560.3783096927</v>
          </cell>
          <cell r="T44">
            <v>3009224.348392332</v>
          </cell>
          <cell r="U44">
            <v>3645899.0378782912</v>
          </cell>
          <cell r="V44">
            <v>4416974.5181880724</v>
          </cell>
        </row>
        <row r="45">
          <cell r="B45">
            <v>106790.6941929474</v>
          </cell>
          <cell r="C45">
            <v>127693.5248370687</v>
          </cell>
          <cell r="D45">
            <v>152677.65842225513</v>
          </cell>
          <cell r="E45">
            <v>182538.950895274</v>
          </cell>
          <cell r="F45">
            <v>218227.23023801736</v>
          </cell>
          <cell r="G45">
            <v>260876.6793250769</v>
          </cell>
          <cell r="H45">
            <v>311841.99468703172</v>
          </cell>
          <cell r="I45">
            <v>372740.42564076977</v>
          </cell>
          <cell r="J45">
            <v>445503.4097138159</v>
          </cell>
          <cell r="K45">
            <v>532436.40938403306</v>
          </cell>
          <cell r="L45">
            <v>636292.35790246923</v>
          </cell>
          <cell r="M45">
            <v>760356.85351881955</v>
          </cell>
          <cell r="N45">
            <v>908552.59863980266</v>
          </cell>
          <cell r="O45">
            <v>1085560.6561884382</v>
          </cell>
          <cell r="P45">
            <v>1296968.9180610797</v>
          </cell>
          <cell r="Q45">
            <v>1549444.6292778286</v>
          </cell>
          <cell r="R45">
            <v>1850945.3854721887</v>
          </cell>
          <cell r="S45">
            <v>2210964.5162629536</v>
          </cell>
          <cell r="T45">
            <v>2640830.8567755949</v>
          </cell>
          <cell r="U45">
            <v>3154057.6380679728</v>
          </cell>
          <cell r="V45">
            <v>3766767.8067029659</v>
          </cell>
        </row>
        <row r="46">
          <cell r="B46">
            <v>433974.24150313245</v>
          </cell>
          <cell r="C46">
            <v>524714.09273968835</v>
          </cell>
          <cell r="D46">
            <v>634384.63264578476</v>
          </cell>
          <cell r="E46">
            <v>766930.52507131477</v>
          </cell>
          <cell r="F46">
            <v>927113.11415822105</v>
          </cell>
          <cell r="G46">
            <v>1120681.8840629018</v>
          </cell>
          <cell r="H46">
            <v>1354581.0749229169</v>
          </cell>
          <cell r="I46">
            <v>1637194.2509132093</v>
          </cell>
          <cell r="J46">
            <v>1978645.7956338946</v>
          </cell>
          <cell r="K46">
            <v>2391156.9350068355</v>
          </cell>
          <cell r="L46">
            <v>2889484.3846089579</v>
          </cell>
          <cell r="M46">
            <v>3491438.6846822691</v>
          </cell>
          <cell r="N46">
            <v>4218522.207775481</v>
          </cell>
          <cell r="O46">
            <v>5096683.5559258368</v>
          </cell>
          <cell r="P46">
            <v>6157245.2651200714</v>
          </cell>
          <cell r="Q46">
            <v>7438001.4080609689</v>
          </cell>
          <cell r="R46">
            <v>8984566.1366266683</v>
          </cell>
          <cell r="S46">
            <v>10851970.092656</v>
          </cell>
          <cell r="T46">
            <v>13106620.103859274</v>
          </cell>
          <cell r="U46">
            <v>15828620.301313572</v>
          </cell>
          <cell r="V46">
            <v>19114616.802123182</v>
          </cell>
        </row>
        <row r="47">
          <cell r="B47">
            <v>101030.35404006972</v>
          </cell>
          <cell r="C47">
            <v>118975.33238939322</v>
          </cell>
          <cell r="D47">
            <v>140098.38480087981</v>
          </cell>
          <cell r="E47">
            <v>164961.56724439983</v>
          </cell>
          <cell r="F47">
            <v>194225.27751710624</v>
          </cell>
          <cell r="G47">
            <v>228666.03116834466</v>
          </cell>
          <cell r="H47">
            <v>269197.22719259362</v>
          </cell>
          <cell r="I47">
            <v>316892.57645633415</v>
          </cell>
          <cell r="J47">
            <v>373014.90623487247</v>
          </cell>
          <cell r="K47">
            <v>439048.48926406197</v>
          </cell>
          <cell r="L47">
            <v>516738.75505389553</v>
          </cell>
          <cell r="M47">
            <v>608136.93137976341</v>
          </cell>
          <cell r="N47">
            <v>715654.77713776531</v>
          </cell>
          <cell r="O47">
            <v>842126.20309840119</v>
          </cell>
          <cell r="P47">
            <v>990882.68726447958</v>
          </cell>
          <cell r="Q47">
            <v>1165838.3019254946</v>
          </cell>
          <cell r="R47">
            <v>1371593.5971936588</v>
          </cell>
          <cell r="S47">
            <v>1613552.8821672641</v>
          </cell>
          <cell r="T47">
            <v>1898067.2810162071</v>
          </cell>
          <cell r="U47">
            <v>2232596.443976806</v>
          </cell>
          <cell r="V47">
            <v>2625905.1769757401</v>
          </cell>
        </row>
        <row r="48">
          <cell r="B48">
            <v>258001.95011950051</v>
          </cell>
          <cell r="C48">
            <v>304684.6742725193</v>
          </cell>
          <cell r="D48">
            <v>359790.24180909805</v>
          </cell>
          <cell r="E48">
            <v>424836.27781348646</v>
          </cell>
          <cell r="F48">
            <v>501611.10296138184</v>
          </cell>
          <cell r="G48">
            <v>592223.4682595511</v>
          </cell>
          <cell r="H48">
            <v>699160.86445916968</v>
          </cell>
          <cell r="I48">
            <v>825355.71548832429</v>
          </cell>
          <cell r="J48">
            <v>974266.68898451317</v>
          </cell>
          <cell r="K48">
            <v>1149970.5617221985</v>
          </cell>
          <cell r="L48">
            <v>1357274.9678166392</v>
          </cell>
          <cell r="M48">
            <v>1601845.9680207619</v>
          </cell>
          <cell r="N48">
            <v>1890364.3472459621</v>
          </cell>
          <cell r="O48">
            <v>2230702.70084291</v>
          </cell>
          <cell r="P48">
            <v>2632142.0411542193</v>
          </cell>
          <cell r="Q48">
            <v>3105617.5327964625</v>
          </cell>
          <cell r="R48">
            <v>3664018.5923852432</v>
          </cell>
          <cell r="S48">
            <v>4322529.7619004836</v>
          </cell>
          <cell r="T48">
            <v>5099046.3623587079</v>
          </cell>
          <cell r="U48">
            <v>6014647.1666541817</v>
          </cell>
          <cell r="V48">
            <v>7094169.0873588528</v>
          </cell>
        </row>
        <row r="49">
          <cell r="B49">
            <v>25240.093779418341</v>
          </cell>
          <cell r="C49">
            <v>30118.364409413494</v>
          </cell>
          <cell r="D49">
            <v>35937.093757188421</v>
          </cell>
          <cell r="E49">
            <v>42877.352925839463</v>
          </cell>
          <cell r="F49">
            <v>51154.790462175275</v>
          </cell>
          <cell r="G49">
            <v>61026.376062384712</v>
          </cell>
          <cell r="H49">
            <v>72798.407108551677</v>
          </cell>
          <cell r="I49">
            <v>86835.783561596996</v>
          </cell>
          <cell r="J49">
            <v>103573.3961079405</v>
          </cell>
          <cell r="K49">
            <v>123529.27261815363</v>
          </cell>
          <cell r="L49">
            <v>147320.70860572302</v>
          </cell>
          <cell r="M49">
            <v>175682.90757370746</v>
          </cell>
          <cell r="N49">
            <v>209491.82214786415</v>
          </cell>
          <cell r="O49">
            <v>249790.57513839917</v>
          </cell>
          <cell r="P49">
            <v>297821.79383907886</v>
          </cell>
          <cell r="Q49">
            <v>355065.04663929681</v>
          </cell>
          <cell r="R49">
            <v>423282.60257970868</v>
          </cell>
          <cell r="S49">
            <v>504572.45769692847</v>
          </cell>
          <cell r="T49">
            <v>601433.07467906841</v>
          </cell>
          <cell r="U49">
            <v>716838.46464977297</v>
          </cell>
          <cell r="V49">
            <v>854329.65032473148</v>
          </cell>
        </row>
        <row r="50">
          <cell r="B50">
            <v>239538.53743058688</v>
          </cell>
          <cell r="C50">
            <v>284199.62447490229</v>
          </cell>
          <cell r="D50">
            <v>337165.20960466744</v>
          </cell>
          <cell r="E50">
            <v>399977.40242237359</v>
          </cell>
          <cell r="F50">
            <v>474462.05610480101</v>
          </cell>
          <cell r="G50">
            <v>562782.31839876855</v>
          </cell>
          <cell r="H50">
            <v>667501.77784116054</v>
          </cell>
          <cell r="I50">
            <v>791656.83248528244</v>
          </cell>
          <cell r="J50">
            <v>938845.52461803774</v>
          </cell>
          <cell r="K50">
            <v>1113328.9304546777</v>
          </cell>
          <cell r="L50">
            <v>1320155.5211327521</v>
          </cell>
          <cell r="M50">
            <v>1565303.2770853888</v>
          </cell>
          <cell r="N50">
            <v>1855853.7340505749</v>
          </cell>
          <cell r="O50">
            <v>2200191.1099975039</v>
          </cell>
          <cell r="P50">
            <v>2608245.8168615126</v>
          </cell>
          <cell r="Q50">
            <v>3091773.3735760073</v>
          </cell>
          <cell r="R50">
            <v>3664695.0096600042</v>
          </cell>
          <cell r="S50">
            <v>4343488.194364992</v>
          </cell>
          <cell r="T50">
            <v>5147662.9027437149</v>
          </cell>
          <cell r="U50">
            <v>6100308.2323525334</v>
          </cell>
          <cell r="V50">
            <v>7228757.3077836884</v>
          </cell>
        </row>
        <row r="51">
          <cell r="B51">
            <v>126869.56801848797</v>
          </cell>
          <cell r="C51">
            <v>150721.07225525257</v>
          </cell>
          <cell r="D51">
            <v>179044.76965473371</v>
          </cell>
          <cell r="E51">
            <v>212678.08760924437</v>
          </cell>
          <cell r="F51">
            <v>252613.86591369822</v>
          </cell>
          <cell r="G51">
            <v>300029.90924194205</v>
          </cell>
          <cell r="H51">
            <v>356323.88998010097</v>
          </cell>
          <cell r="I51">
            <v>423153.45019098901</v>
          </cell>
          <cell r="J51">
            <v>502485.42596160056</v>
          </cell>
          <cell r="K51">
            <v>596652.18035772326</v>
          </cell>
          <cell r="L51">
            <v>708420.69799951301</v>
          </cell>
          <cell r="M51">
            <v>841071.75254444906</v>
          </cell>
          <cell r="N51">
            <v>998496.86522772338</v>
          </cell>
          <cell r="O51">
            <v>1185309.5240550071</v>
          </cell>
          <cell r="P51">
            <v>1406981.2041423635</v>
          </cell>
          <cell r="Q51">
            <v>1669997.5602385718</v>
          </cell>
          <cell r="R51">
            <v>1982049.1900558937</v>
          </cell>
          <cell r="S51">
            <v>2352250.9083550856</v>
          </cell>
          <cell r="T51">
            <v>2791409.2056996976</v>
          </cell>
          <cell r="U51">
            <v>3312329.9714076351</v>
          </cell>
          <cell r="V51">
            <v>3930192.903212375</v>
          </cell>
        </row>
        <row r="52">
          <cell r="B52">
            <v>19073.509973779615</v>
          </cell>
          <cell r="C52">
            <v>22857.308175387512</v>
          </cell>
          <cell r="D52">
            <v>27389.915745810766</v>
          </cell>
          <cell r="E52">
            <v>32819.333198670822</v>
          </cell>
          <cell r="F52">
            <v>39322.592323785684</v>
          </cell>
          <cell r="G52">
            <v>47111.556740928165</v>
          </cell>
          <cell r="H52">
            <v>56439.842666929275</v>
          </cell>
          <cell r="I52">
            <v>67610.895594316331</v>
          </cell>
          <cell r="J52">
            <v>80987.915588306918</v>
          </cell>
          <cell r="K52">
            <v>97005.404841676107</v>
          </cell>
          <cell r="L52">
            <v>116183.34901834675</v>
          </cell>
          <cell r="M52">
            <v>139143.73147831718</v>
          </cell>
          <cell r="N52">
            <v>166630.78993709732</v>
          </cell>
          <cell r="O52">
            <v>199534.62557206073</v>
          </cell>
          <cell r="P52">
            <v>238920.12929968536</v>
          </cell>
          <cell r="Q52">
            <v>286060.72238602262</v>
          </cell>
          <cell r="R52">
            <v>342479.65066579002</v>
          </cell>
          <cell r="S52">
            <v>409998.18788724404</v>
          </cell>
          <cell r="T52">
            <v>490794.56832910143</v>
          </cell>
          <cell r="U52">
            <v>587472.82841763366</v>
          </cell>
          <cell r="V52">
            <v>703146.80277608498</v>
          </cell>
        </row>
        <row r="53">
          <cell r="B53">
            <v>229073.418275501</v>
          </cell>
          <cell r="C53">
            <v>273759.80479758291</v>
          </cell>
          <cell r="D53">
            <v>327141.63372016361</v>
          </cell>
          <cell r="E53">
            <v>390908.7557255787</v>
          </cell>
          <cell r="F53">
            <v>467076.8135903629</v>
          </cell>
          <cell r="G53">
            <v>558051.32838383748</v>
          </cell>
          <cell r="H53">
            <v>666703.9199278123</v>
          </cell>
          <cell r="I53">
            <v>796460.83729266573</v>
          </cell>
          <cell r="J53">
            <v>951411.68682422303</v>
          </cell>
          <cell r="K53">
            <v>1136435.3014131456</v>
          </cell>
          <cell r="L53">
            <v>1357354.219862273</v>
          </cell>
          <cell r="M53">
            <v>1621113.6976224331</v>
          </cell>
          <cell r="N53">
            <v>1936001.1269179448</v>
          </cell>
          <cell r="O53">
            <v>2311900.5382171585</v>
          </cell>
          <cell r="P53">
            <v>2760604.1712737121</v>
          </cell>
          <cell r="Q53">
            <v>3296174.1782463244</v>
          </cell>
          <cell r="R53">
            <v>3935384.9166780622</v>
          </cell>
          <cell r="S53">
            <v>4698236.8319801521</v>
          </cell>
          <cell r="T53">
            <v>5608584.1298721069</v>
          </cell>
          <cell r="U53">
            <v>6694864.6099156169</v>
          </cell>
          <cell r="V53">
            <v>7990989.1973759169</v>
          </cell>
        </row>
        <row r="54">
          <cell r="B54">
            <v>343058.44880722911</v>
          </cell>
          <cell r="C54">
            <v>411442.2215821034</v>
          </cell>
          <cell r="D54">
            <v>493424.53743643733</v>
          </cell>
          <cell r="E54">
            <v>591706.13638269203</v>
          </cell>
          <cell r="F54">
            <v>709520.1515793287</v>
          </cell>
          <cell r="G54">
            <v>850738.96172585245</v>
          </cell>
          <cell r="H54">
            <v>1020001.7946960954</v>
          </cell>
          <cell r="I54">
            <v>1222863.8425215783</v>
          </cell>
          <cell r="J54">
            <v>1465979.5449739844</v>
          </cell>
          <cell r="K54">
            <v>1757316.129880687</v>
          </cell>
          <cell r="L54">
            <v>2106415.9158361903</v>
          </cell>
          <cell r="M54">
            <v>2524702.186907663</v>
          </cell>
          <cell r="N54">
            <v>3025854.4752638461</v>
          </cell>
          <cell r="O54">
            <v>3626246.5477601714</v>
          </cell>
          <cell r="P54">
            <v>4345483.1760381488</v>
          </cell>
          <cell r="Q54">
            <v>5207027.0829703091</v>
          </cell>
          <cell r="R54">
            <v>6238966.4633233948</v>
          </cell>
          <cell r="S54">
            <v>7474912.1052801516</v>
          </cell>
          <cell r="T54">
            <v>8955094.5290907137</v>
          </cell>
          <cell r="U54">
            <v>10727647.269030826</v>
          </cell>
          <cell r="V54">
            <v>12850173.184943108</v>
          </cell>
        </row>
        <row r="55">
          <cell r="B55">
            <v>1785507.745501843</v>
          </cell>
          <cell r="C55">
            <v>2141724.7175256107</v>
          </cell>
          <cell r="D55">
            <v>2568837.9520674106</v>
          </cell>
          <cell r="E55">
            <v>3080939.8041158342</v>
          </cell>
          <cell r="F55">
            <v>3694903.0558230998</v>
          </cell>
          <cell r="G55">
            <v>4430939.3958769897</v>
          </cell>
          <cell r="H55">
            <v>5313266.4648441821</v>
          </cell>
          <cell r="I55">
            <v>6370887.5333441729</v>
          </cell>
          <cell r="J55">
            <v>7638549.8749842141</v>
          </cell>
          <cell r="K55">
            <v>9157861.6241179667</v>
          </cell>
          <cell r="L55">
            <v>10978663.726031782</v>
          </cell>
          <cell r="M55">
            <v>13160630.174389174</v>
          </cell>
          <cell r="N55">
            <v>15775231.45556788</v>
          </cell>
          <cell r="O55">
            <v>18908026.601450078</v>
          </cell>
          <cell r="P55">
            <v>22661472.326928675</v>
          </cell>
          <cell r="Q55">
            <v>27158204.868791226</v>
          </cell>
          <cell r="R55">
            <v>32545057.887307551</v>
          </cell>
          <cell r="S55">
            <v>38997759.905270226</v>
          </cell>
          <cell r="T55">
            <v>46726679.377096526</v>
          </cell>
          <cell r="U55">
            <v>55983546.016826175</v>
          </cell>
          <cell r="V55">
            <v>67069655.029451765</v>
          </cell>
        </row>
        <row r="56">
          <cell r="B56">
            <v>142203.45926483575</v>
          </cell>
          <cell r="C56">
            <v>169110.33340127565</v>
          </cell>
          <cell r="D56">
            <v>201095.00342674699</v>
          </cell>
          <cell r="E56">
            <v>239114.47000295829</v>
          </cell>
          <cell r="F56">
            <v>284304.52202576387</v>
          </cell>
          <cell r="G56">
            <v>338013.93382872659</v>
          </cell>
          <cell r="H56">
            <v>401844.90310795157</v>
          </cell>
          <cell r="I56">
            <v>477699.60273652116</v>
          </cell>
          <cell r="J56">
            <v>567837.32281343918</v>
          </cell>
          <cell r="K56">
            <v>674939.99966554833</v>
          </cell>
          <cell r="L56">
            <v>802192.59183006303</v>
          </cell>
          <cell r="M56">
            <v>953375.36005110538</v>
          </cell>
          <cell r="N56">
            <v>1132976.8923259124</v>
          </cell>
          <cell r="O56">
            <v>1346324.0103746203</v>
          </cell>
          <cell r="P56">
            <v>1599740.6603719327</v>
          </cell>
          <cell r="Q56">
            <v>1900730.7238819939</v>
          </cell>
          <cell r="R56">
            <v>2258201.3213487193</v>
          </cell>
          <cell r="S56">
            <v>2682719.9823214351</v>
          </cell>
          <cell r="T56">
            <v>3186828.3806030136</v>
          </cell>
          <cell r="U56">
            <v>3785403.9815718965</v>
          </cell>
          <cell r="V56">
            <v>4496100.1645909576</v>
          </cell>
        </row>
        <row r="57">
          <cell r="B57">
            <v>15920.59361696166</v>
          </cell>
          <cell r="C57">
            <v>19307.500730288448</v>
          </cell>
          <cell r="D57">
            <v>23413.374546718962</v>
          </cell>
          <cell r="E57">
            <v>28390.654824493453</v>
          </cell>
          <cell r="F57">
            <v>34423.905221702233</v>
          </cell>
          <cell r="G57">
            <v>41736.669651406621</v>
          </cell>
          <cell r="H57">
            <v>50599.761669288397</v>
          </cell>
          <cell r="I57">
            <v>61341.120624793308</v>
          </cell>
          <cell r="J57">
            <v>74357.979204658113</v>
          </cell>
          <cell r="K57">
            <v>90131.298876755536</v>
          </cell>
          <cell r="L57">
            <v>109243.58111828206</v>
          </cell>
          <cell r="M57">
            <v>132400.01164850642</v>
          </cell>
          <cell r="N57">
            <v>160454.52557404051</v>
          </cell>
          <cell r="O57">
            <v>194440.76815488408</v>
          </cell>
          <cell r="P57">
            <v>235610.22768386896</v>
          </cell>
          <cell r="Q57">
            <v>285477.55530199152</v>
          </cell>
          <cell r="R57">
            <v>345876.33621134568</v>
          </cell>
          <cell r="S57">
            <v>419025.40591649723</v>
          </cell>
          <cell r="T57">
            <v>507610.39375564351</v>
          </cell>
          <cell r="U57">
            <v>614880.73048064939</v>
          </cell>
          <cell r="V57">
            <v>744768.7488394815</v>
          </cell>
        </row>
        <row r="58">
          <cell r="B58">
            <v>131294.15690396412</v>
          </cell>
          <cell r="C58">
            <v>159550.49046222845</v>
          </cell>
          <cell r="D58">
            <v>193875.10142087296</v>
          </cell>
          <cell r="E58">
            <v>235569.67168417058</v>
          </cell>
          <cell r="F58">
            <v>286213.45496326894</v>
          </cell>
          <cell r="G58">
            <v>347723.17982894741</v>
          </cell>
          <cell r="H58">
            <v>422425.6330573053</v>
          </cell>
          <cell r="I58">
            <v>513144.21807587601</v>
          </cell>
          <cell r="J58">
            <v>623305.92387092125</v>
          </cell>
          <cell r="K58">
            <v>757068.62333298835</v>
          </cell>
          <cell r="L58">
            <v>919478.30722185026</v>
          </cell>
          <cell r="M58">
            <v>1116656.3098865491</v>
          </cell>
          <cell r="N58">
            <v>1356030.3615965974</v>
          </cell>
          <cell r="O58">
            <v>1646609.8636391745</v>
          </cell>
          <cell r="P58">
            <v>1999325.3161059455</v>
          </cell>
          <cell r="Q58">
            <v>2427432.9177020695</v>
          </cell>
          <cell r="R58">
            <v>2947013.0545056202</v>
          </cell>
          <cell r="S58">
            <v>3577564.7842918406</v>
          </cell>
          <cell r="T58">
            <v>4342737.7035954492</v>
          </cell>
          <cell r="U58">
            <v>5271205.1397436727</v>
          </cell>
          <cell r="V58">
            <v>6397737.5691775009</v>
          </cell>
        </row>
        <row r="59">
          <cell r="B59">
            <v>30573.173733887161</v>
          </cell>
          <cell r="C59">
            <v>35999.290223002317</v>
          </cell>
          <cell r="D59">
            <v>42385.616234699148</v>
          </cell>
          <cell r="E59">
            <v>49901.834252205423</v>
          </cell>
          <cell r="F59">
            <v>58747.291418657005</v>
          </cell>
          <cell r="G59">
            <v>69156.357920537121</v>
          </cell>
          <cell r="H59">
            <v>81404.685642026205</v>
          </cell>
          <cell r="I59">
            <v>95816.267456734902</v>
          </cell>
          <cell r="J59">
            <v>112772.11681283332</v>
          </cell>
          <cell r="K59">
            <v>132720.00654214606</v>
          </cell>
          <cell r="L59">
            <v>156186.43202911055</v>
          </cell>
          <cell r="M59">
            <v>183790.05582096256</v>
          </cell>
          <cell r="N59">
            <v>216258.19206172336</v>
          </cell>
          <cell r="O59">
            <v>254445.36030061077</v>
          </cell>
          <cell r="P59">
            <v>299355.99353558692</v>
          </cell>
          <cell r="Q59">
            <v>352170.03347933019</v>
          </cell>
          <cell r="R59">
            <v>414274.20291990245</v>
          </cell>
          <cell r="S59">
            <v>487297.3018550413</v>
          </cell>
          <cell r="T59">
            <v>573153.26157381688</v>
          </cell>
          <cell r="U59">
            <v>674089.80046683236</v>
          </cell>
          <cell r="V59">
            <v>792747.58682544588</v>
          </cell>
        </row>
        <row r="60">
          <cell r="B60">
            <v>1991775.7876430254</v>
          </cell>
          <cell r="C60">
            <v>2411365.0804594657</v>
          </cell>
          <cell r="D60">
            <v>2919151.5070597525</v>
          </cell>
          <cell r="E60">
            <v>3533651.7665339722</v>
          </cell>
          <cell r="F60">
            <v>4277245.6375592202</v>
          </cell>
          <cell r="G60">
            <v>5176992.8154869527</v>
          </cell>
          <cell r="H60">
            <v>6265618.6337640341</v>
          </cell>
          <cell r="I60">
            <v>7582683.1255864045</v>
          </cell>
          <cell r="J60">
            <v>9176023.056408532</v>
          </cell>
          <cell r="K60">
            <v>11103458.224571563</v>
          </cell>
          <cell r="L60">
            <v>13434895.021275748</v>
          </cell>
          <cell r="M60">
            <v>16254817.12965576</v>
          </cell>
          <cell r="N60">
            <v>19665353.205814339</v>
          </cell>
          <cell r="O60">
            <v>23789911.376054157</v>
          </cell>
          <cell r="P60">
            <v>28777651.617804982</v>
          </cell>
          <cell r="Q60">
            <v>34808787.561650991</v>
          </cell>
          <cell r="R60">
            <v>42101104.853799514</v>
          </cell>
          <cell r="S60">
            <v>50917692.543594643</v>
          </cell>
          <cell r="T60">
            <v>61576440.53843683</v>
          </cell>
          <cell r="U60">
            <v>74461310.146264911</v>
          </cell>
          <cell r="V60">
            <v>90036157.243918821</v>
          </cell>
        </row>
        <row r="61">
          <cell r="B61">
            <v>19680.062574668016</v>
          </cell>
          <cell r="C61">
            <v>23389.013026002624</v>
          </cell>
          <cell r="D61">
            <v>27795.11441892885</v>
          </cell>
          <cell r="E61">
            <v>33029.232396961874</v>
          </cell>
          <cell r="F61">
            <v>39246.580770057757</v>
          </cell>
          <cell r="G61">
            <v>46631.361790058974</v>
          </cell>
          <cell r="H61">
            <v>55402.24909005755</v>
          </cell>
          <cell r="I61">
            <v>65818.692045356336</v>
          </cell>
          <cell r="J61">
            <v>78188.65424840356</v>
          </cell>
          <cell r="K61">
            <v>92877.476509674845</v>
          </cell>
          <cell r="L61">
            <v>110318.74773712164</v>
          </cell>
          <cell r="M61">
            <v>131026.7702709986</v>
          </cell>
          <cell r="N61">
            <v>155611.82682478763</v>
          </cell>
          <cell r="O61">
            <v>184797.70620764839</v>
          </cell>
          <cell r="P61">
            <v>219443.13790377465</v>
          </cell>
          <cell r="Q61">
            <v>260566.42384868758</v>
          </cell>
          <cell r="R61">
            <v>309375.52350363444</v>
          </cell>
          <cell r="S61">
            <v>367302.66072528024</v>
          </cell>
          <cell r="T61">
            <v>436046.53791403904</v>
          </cell>
          <cell r="U61">
            <v>517620.94030630932</v>
          </cell>
          <cell r="V61">
            <v>614413.87835442473</v>
          </cell>
        </row>
        <row r="62">
          <cell r="B62">
            <v>122654.11548768981</v>
          </cell>
          <cell r="C62">
            <v>145509.74478380146</v>
          </cell>
          <cell r="D62">
            <v>172612.87362541253</v>
          </cell>
          <cell r="E62">
            <v>204751.80101532035</v>
          </cell>
          <cell r="F62">
            <v>242859.78673382013</v>
          </cell>
          <cell r="G62">
            <v>288042.39599737537</v>
          </cell>
          <cell r="H62">
            <v>341609.74026977661</v>
          </cell>
          <cell r="I62">
            <v>405113.42048022337</v>
          </cell>
          <cell r="J62">
            <v>480391.87612388853</v>
          </cell>
          <cell r="K62">
            <v>569622.13404446829</v>
          </cell>
          <cell r="L62">
            <v>675383.28188090317</v>
          </cell>
          <cell r="M62">
            <v>800728.98973965831</v>
          </cell>
          <cell r="N62">
            <v>949276.32675123995</v>
          </cell>
          <cell r="O62">
            <v>1125307.3586179779</v>
          </cell>
          <cell r="P62">
            <v>1333893.3905595776</v>
          </cell>
          <cell r="Q62">
            <v>1581037.2478251199</v>
          </cell>
          <cell r="R62">
            <v>1873847.0249923829</v>
          </cell>
          <cell r="S62">
            <v>2220735.2694826717</v>
          </cell>
          <cell r="T62">
            <v>2631661.8916203929</v>
          </cell>
          <cell r="U62">
            <v>3118412.9090095055</v>
          </cell>
          <cell r="V62">
            <v>3694939.5059865098</v>
          </cell>
        </row>
        <row r="63">
          <cell r="B63">
            <v>1487194.6886941406</v>
          </cell>
          <cell r="C63">
            <v>1765324.0858720972</v>
          </cell>
          <cell r="D63">
            <v>2095328.9686595786</v>
          </cell>
          <cell r="E63">
            <v>2486871.9971995647</v>
          </cell>
          <cell r="F63">
            <v>2951399.3532573264</v>
          </cell>
          <cell r="G63">
            <v>3502478.2754308097</v>
          </cell>
          <cell r="H63">
            <v>4156195.3053953452</v>
          </cell>
          <cell r="I63">
            <v>4931613.1258048723</v>
          </cell>
          <cell r="J63">
            <v>5851331.3297313014</v>
          </cell>
          <cell r="K63">
            <v>6942127.0818239506</v>
          </cell>
          <cell r="L63">
            <v>8235740.9188875305</v>
          </cell>
          <cell r="M63">
            <v>9769775.6072691455</v>
          </cell>
          <cell r="N63">
            <v>11588796.968823835</v>
          </cell>
          <cell r="O63">
            <v>13745594.550518777</v>
          </cell>
          <cell r="P63">
            <v>16302723.327815376</v>
          </cell>
          <cell r="Q63">
            <v>19334271.202490959</v>
          </cell>
          <cell r="R63">
            <v>22928017.524204515</v>
          </cell>
          <cell r="S63">
            <v>27187910.299198523</v>
          </cell>
          <cell r="T63">
            <v>32237087.414652068</v>
          </cell>
          <cell r="U63">
            <v>38221347.293088101</v>
          </cell>
          <cell r="V63">
            <v>45313370.966790326</v>
          </cell>
        </row>
        <row r="64">
          <cell r="B64">
            <v>6130.3594222806123</v>
          </cell>
          <cell r="C64">
            <v>7316.0795381013249</v>
          </cell>
          <cell r="D64">
            <v>8730.5589360187369</v>
          </cell>
          <cell r="E64">
            <v>10417.874531623802</v>
          </cell>
          <cell r="F64">
            <v>12430.526616622463</v>
          </cell>
          <cell r="G64">
            <v>14831.082806963437</v>
          </cell>
          <cell r="H64">
            <v>17694.130110947863</v>
          </cell>
          <cell r="I64">
            <v>21108.536718580865</v>
          </cell>
          <cell r="J64">
            <v>25180.229178553567</v>
          </cell>
          <cell r="K64">
            <v>30035.399092728625</v>
          </cell>
          <cell r="L64">
            <v>35824.43774214822</v>
          </cell>
          <cell r="M64">
            <v>42726.483949286383</v>
          </cell>
          <cell r="N64">
            <v>50954.996969662388</v>
          </cell>
          <cell r="O64">
            <v>60764.204241373132</v>
          </cell>
          <cell r="P64">
            <v>72456.99239514301</v>
          </cell>
          <cell r="Q64">
            <v>86394.045420839902</v>
          </cell>
          <cell r="R64">
            <v>103005.01476898379</v>
          </cell>
          <cell r="S64">
            <v>122801.46604564255</v>
          </cell>
          <cell r="T64">
            <v>146392.68610027572</v>
          </cell>
          <cell r="U64">
            <v>174504.01910836113</v>
          </cell>
          <cell r="V64">
            <v>207999.20410968259</v>
          </cell>
        </row>
        <row r="65">
          <cell r="B65">
            <v>35589.130251470277</v>
          </cell>
          <cell r="C65">
            <v>43017.441734239437</v>
          </cell>
          <cell r="D65">
            <v>51992.767308854854</v>
          </cell>
          <cell r="E65">
            <v>62836.897152239842</v>
          </cell>
          <cell r="F65">
            <v>75938.123472216539</v>
          </cell>
          <cell r="G65">
            <v>91765.179187047208</v>
          </cell>
          <cell r="H65">
            <v>110884.02901925701</v>
          </cell>
          <cell r="I65">
            <v>133977.73572316082</v>
          </cell>
          <cell r="J65">
            <v>161870.94723802674</v>
          </cell>
          <cell r="K65">
            <v>195558.79866296108</v>
          </cell>
          <cell r="L65">
            <v>236242.51683326083</v>
          </cell>
          <cell r="M65">
            <v>285371.47319548158</v>
          </cell>
          <cell r="N65">
            <v>344694.93840557395</v>
          </cell>
          <cell r="O65">
            <v>416323.24981799693</v>
          </cell>
          <cell r="P65">
            <v>502803.01973163499</v>
          </cell>
          <cell r="Q65">
            <v>607206.07620917947</v>
          </cell>
          <cell r="R65">
            <v>733238.72106902348</v>
          </cell>
          <cell r="S65">
            <v>885371.01121706795</v>
          </cell>
          <cell r="T65">
            <v>1068995.4342166362</v>
          </cell>
          <cell r="U65">
            <v>1290614.7635733557</v>
          </cell>
          <cell r="V65">
            <v>1558072.2482182491</v>
          </cell>
        </row>
        <row r="66">
          <cell r="B66">
            <v>38434.43664581982</v>
          </cell>
          <cell r="C66">
            <v>46858.385358533204</v>
          </cell>
          <cell r="D66">
            <v>57124.875840238623</v>
          </cell>
          <cell r="E66">
            <v>69636.456375543203</v>
          </cell>
          <cell r="F66">
            <v>84883.13038677584</v>
          </cell>
          <cell r="G66">
            <v>103461.56389137548</v>
          </cell>
          <cell r="H66">
            <v>126098.44032839042</v>
          </cell>
          <cell r="I66">
            <v>153678.44102297371</v>
          </cell>
          <cell r="J66">
            <v>187278.88537128005</v>
          </cell>
          <cell r="K66">
            <v>228211.15226296204</v>
          </cell>
          <cell r="L66">
            <v>278071.93513797404</v>
          </cell>
          <cell r="M66">
            <v>338804.5631807223</v>
          </cell>
          <cell r="N66">
            <v>412774.81860519893</v>
          </cell>
          <cell r="O66">
            <v>502861.68858999567</v>
          </cell>
          <cell r="P66">
            <v>612569.48257834534</v>
          </cell>
          <cell r="Q66">
            <v>746162.09625869559</v>
          </cell>
          <cell r="R66">
            <v>908828.75939220574</v>
          </cell>
          <cell r="S66">
            <v>1106882.6087688468</v>
          </cell>
          <cell r="T66">
            <v>1348005.6463131348</v>
          </cell>
          <cell r="U66">
            <v>1641542.3256990432</v>
          </cell>
          <cell r="V66">
            <v>1998861.2269331855</v>
          </cell>
        </row>
        <row r="67">
          <cell r="B67">
            <v>101830.76655113912</v>
          </cell>
          <cell r="C67">
            <v>119777.28036689736</v>
          </cell>
          <cell r="D67">
            <v>140877.30416688553</v>
          </cell>
          <cell r="E67">
            <v>165684.18699305211</v>
          </cell>
          <cell r="F67">
            <v>194847.31277326163</v>
          </cell>
          <cell r="G67">
            <v>229129.34147753843</v>
          </cell>
          <cell r="H67">
            <v>269426.31927031372</v>
          </cell>
          <cell r="I67">
            <v>316790.30667442456</v>
          </cell>
          <cell r="J67">
            <v>372457.21280791023</v>
          </cell>
          <cell r="K67">
            <v>437877.94563604507</v>
          </cell>
          <cell r="L67">
            <v>514756.69315363205</v>
          </cell>
          <cell r="M67">
            <v>605093.83623384533</v>
          </cell>
          <cell r="N67">
            <v>711238.58334082214</v>
          </cell>
          <cell r="O67">
            <v>835948.06607917743</v>
          </cell>
          <cell r="P67">
            <v>982459.68900024204</v>
          </cell>
          <cell r="Q67">
            <v>1154572.4806438906</v>
          </cell>
          <cell r="R67">
            <v>1356746.5145230771</v>
          </cell>
          <cell r="S67">
            <v>1594214.8559023815</v>
          </cell>
          <cell r="T67">
            <v>1873120.143254508</v>
          </cell>
          <cell r="U67">
            <v>2200668.5807007928</v>
          </cell>
          <cell r="V67">
            <v>2585317.2068516067</v>
          </cell>
        </row>
        <row r="68">
          <cell r="B68">
            <v>1870150.7968242108</v>
          </cell>
          <cell r="C68">
            <v>2209824.7636935548</v>
          </cell>
          <cell r="D68">
            <v>2611019.9796879576</v>
          </cell>
          <cell r="E68">
            <v>3084863.8290288509</v>
          </cell>
          <cell r="F68">
            <v>3644476.3174529318</v>
          </cell>
          <cell r="G68">
            <v>4305337.4144938681</v>
          </cell>
          <cell r="H68">
            <v>5085718.0453991806</v>
          </cell>
          <cell r="I68">
            <v>6007169.9635223821</v>
          </cell>
          <cell r="J68">
            <v>7095127.415990903</v>
          </cell>
          <cell r="K68">
            <v>8379587.8124279017</v>
          </cell>
          <cell r="L68">
            <v>9895947.0164509322</v>
          </cell>
          <cell r="M68">
            <v>11685945.665488774</v>
          </cell>
          <cell r="N68">
            <v>13798828.482849563</v>
          </cell>
          <cell r="O68">
            <v>16292659.457683282</v>
          </cell>
          <cell r="P68">
            <v>19235930.413422663</v>
          </cell>
          <cell r="Q68">
            <v>22709388.168185309</v>
          </cell>
          <cell r="R68">
            <v>26808265.809762228</v>
          </cell>
          <cell r="S68">
            <v>31644820.227473628</v>
          </cell>
          <cell r="T68">
            <v>37351426.242054217</v>
          </cell>
          <cell r="U68">
            <v>44084099.41166839</v>
          </cell>
          <cell r="V68">
            <v>52026779.232019164</v>
          </cell>
        </row>
        <row r="69">
          <cell r="B69">
            <v>554866.55757824297</v>
          </cell>
          <cell r="C69">
            <v>668942.05859106209</v>
          </cell>
          <cell r="D69">
            <v>806416.86925070197</v>
          </cell>
          <cell r="E69">
            <v>972084.79491935251</v>
          </cell>
          <cell r="F69">
            <v>1171715.1004630099</v>
          </cell>
          <cell r="G69">
            <v>1412254.0553983548</v>
          </cell>
          <cell r="H69">
            <v>1702067.0288122019</v>
          </cell>
          <cell r="I69">
            <v>2051223.7790858827</v>
          </cell>
          <cell r="J69">
            <v>2471849.7247495824</v>
          </cell>
          <cell r="K69">
            <v>2978538.8189144731</v>
          </cell>
          <cell r="L69">
            <v>3588861.6134728594</v>
          </cell>
          <cell r="M69">
            <v>4323962.8730514478</v>
          </cell>
          <cell r="N69">
            <v>5209296.2088272432</v>
          </cell>
          <cell r="O69">
            <v>6275488.8059907444</v>
          </cell>
          <cell r="P69">
            <v>7559403.3561088787</v>
          </cell>
          <cell r="Q69">
            <v>9105388.8699227795</v>
          </cell>
          <cell r="R69">
            <v>10966815.273910442</v>
          </cell>
          <cell r="S69">
            <v>13207882.077463647</v>
          </cell>
          <cell r="T69">
            <v>15905835.348134616</v>
          </cell>
          <cell r="U69">
            <v>19153582.141494013</v>
          </cell>
          <cell r="V69">
            <v>23062889.569245033</v>
          </cell>
        </row>
        <row r="70">
          <cell r="B70">
            <v>258590.45913549649</v>
          </cell>
          <cell r="C70">
            <v>305524.30811458325</v>
          </cell>
          <cell r="D70">
            <v>360952.61368286953</v>
          </cell>
          <cell r="E70">
            <v>426410.66344780714</v>
          </cell>
          <cell r="F70">
            <v>503708.46974428318</v>
          </cell>
          <cell r="G70">
            <v>594981.38315240748</v>
          </cell>
          <cell r="H70">
            <v>702749.46761512302</v>
          </cell>
          <cell r="I70">
            <v>829984.97143889614</v>
          </cell>
          <cell r="J70">
            <v>980195.19783560932</v>
          </cell>
          <cell r="K70">
            <v>1157516.2336058049</v>
          </cell>
          <cell r="L70">
            <v>1366827.9721472566</v>
          </cell>
          <cell r="M70">
            <v>1613884.3937114787</v>
          </cell>
          <cell r="N70">
            <v>1905473.1712381097</v>
          </cell>
          <cell r="O70">
            <v>2249596.6916737845</v>
          </cell>
          <cell r="P70">
            <v>2655693.4621440005</v>
          </cell>
          <cell r="Q70">
            <v>3134889.5445364444</v>
          </cell>
          <cell r="R70">
            <v>3700305.6026543868</v>
          </cell>
          <cell r="S70">
            <v>4367406.013241997</v>
          </cell>
          <cell r="T70">
            <v>5154424.5548997056</v>
          </cell>
          <cell r="U70">
            <v>6082848.9646086041</v>
          </cell>
          <cell r="V70">
            <v>7178010.0826055324</v>
          </cell>
        </row>
        <row r="71">
          <cell r="B71">
            <v>1301.3563983544225</v>
          </cell>
          <cell r="C71">
            <v>1536.7321311017747</v>
          </cell>
          <cell r="D71">
            <v>1814.5596182846336</v>
          </cell>
          <cell r="E71">
            <v>2142.4848310327325</v>
          </cell>
          <cell r="F71">
            <v>2529.5169894258011</v>
          </cell>
          <cell r="G71">
            <v>2986.2789456254095</v>
          </cell>
          <cell r="H71">
            <v>3525.3007131535487</v>
          </cell>
          <cell r="I71">
            <v>4161.3526422226341</v>
          </cell>
          <cell r="J71">
            <v>4911.854690911603</v>
          </cell>
          <cell r="K71">
            <v>5797.3387612292372</v>
          </cell>
          <cell r="L71">
            <v>6842.0161408494059</v>
          </cell>
          <cell r="M71">
            <v>8074.4194518398599</v>
          </cell>
          <cell r="N71">
            <v>9528.189172957711</v>
          </cell>
          <cell r="O71">
            <v>11242.964659884745</v>
          </cell>
          <cell r="P71">
            <v>13265.474023163822</v>
          </cell>
          <cell r="Q71">
            <v>15650.770413181968</v>
          </cell>
          <cell r="R71">
            <v>18463.741819414514</v>
          </cell>
          <cell r="S71">
            <v>21780.825787747319</v>
          </cell>
          <cell r="T71">
            <v>25692.100317175031</v>
          </cell>
          <cell r="U71">
            <v>30303.661293789381</v>
          </cell>
          <cell r="V71">
            <v>35740.513032565097</v>
          </cell>
        </row>
        <row r="72">
          <cell r="B72">
            <v>327976.48168150819</v>
          </cell>
          <cell r="C72">
            <v>396977.73769307963</v>
          </cell>
          <cell r="D72">
            <v>480463.88845443312</v>
          </cell>
          <cell r="E72">
            <v>581471.98472750292</v>
          </cell>
          <cell r="F72">
            <v>703671.83711291756</v>
          </cell>
          <cell r="G72">
            <v>851499.64429013245</v>
          </cell>
          <cell r="H72">
            <v>1030319.2092518625</v>
          </cell>
          <cell r="I72">
            <v>1246613.0759267947</v>
          </cell>
          <cell r="J72">
            <v>1508218.2703920484</v>
          </cell>
          <cell r="K72">
            <v>1824605.1451491769</v>
          </cell>
          <cell r="L72">
            <v>2207221.1065366226</v>
          </cell>
          <cell r="M72">
            <v>2669897.4591026329</v>
          </cell>
          <cell r="N72">
            <v>3229350.4408760509</v>
          </cell>
          <cell r="O72">
            <v>3905774.6297104983</v>
          </cell>
          <cell r="P72">
            <v>4723573.065778641</v>
          </cell>
          <cell r="Q72">
            <v>5712222.4825466359</v>
          </cell>
          <cell r="R72">
            <v>6907336.9459046945</v>
          </cell>
          <cell r="S72">
            <v>8351929.0038196323</v>
          </cell>
          <cell r="T72">
            <v>10097958.72375565</v>
          </cell>
          <cell r="U72">
            <v>12208171.307812022</v>
          </cell>
          <cell r="V72">
            <v>14758350.601795621</v>
          </cell>
        </row>
        <row r="73">
          <cell r="B73">
            <v>248723.22525725057</v>
          </cell>
          <cell r="C73">
            <v>301233.4651929437</v>
          </cell>
          <cell r="D73">
            <v>364805.38821367361</v>
          </cell>
          <cell r="E73">
            <v>441766.43458148791</v>
          </cell>
          <cell r="F73">
            <v>534930.69230343716</v>
          </cell>
          <cell r="G73">
            <v>647702.0106528569</v>
          </cell>
          <cell r="H73">
            <v>784198.48422288999</v>
          </cell>
          <cell r="I73">
            <v>949400.17379772186</v>
          </cell>
          <cell r="J73">
            <v>1149331.3518095391</v>
          </cell>
          <cell r="K73">
            <v>1391276.2729528022</v>
          </cell>
          <cell r="L73">
            <v>1684045.2285022025</v>
          </cell>
          <cell r="M73">
            <v>2038289.7478826805</v>
          </cell>
          <cell r="N73">
            <v>2466890.8914697771</v>
          </cell>
          <cell r="O73">
            <v>2985419.5516291396</v>
          </cell>
          <cell r="P73">
            <v>3612702.9810312036</v>
          </cell>
          <cell r="Q73">
            <v>4371496.765541059</v>
          </cell>
          <cell r="R73">
            <v>5289311.1570632327</v>
          </cell>
          <cell r="S73">
            <v>6399391.7289918959</v>
          </cell>
          <cell r="T73">
            <v>7741924.2939707665</v>
          </cell>
          <cell r="U73">
            <v>9365465.5582050979</v>
          </cell>
          <cell r="V73">
            <v>11328698.191364245</v>
          </cell>
        </row>
        <row r="74">
          <cell r="B74">
            <v>17977.859590770033</v>
          </cell>
          <cell r="C74">
            <v>21359.090504927695</v>
          </cell>
          <cell r="D74">
            <v>25374.569181578274</v>
          </cell>
          <cell r="E74">
            <v>30143.108929041515</v>
          </cell>
          <cell r="F74">
            <v>35805.582174399045</v>
          </cell>
          <cell r="G74">
            <v>42529.116686599489</v>
          </cell>
          <cell r="H74">
            <v>50512.051896667042</v>
          </cell>
          <cell r="I74">
            <v>59989.634221841501</v>
          </cell>
          <cell r="J74">
            <v>71241.007957737485</v>
          </cell>
          <cell r="K74">
            <v>84597.216801898525</v>
          </cell>
          <cell r="L74">
            <v>100451.01804157233</v>
          </cell>
          <cell r="M74">
            <v>119268.12895775566</v>
          </cell>
          <cell r="N74">
            <v>141601.00063999434</v>
          </cell>
          <cell r="O74">
            <v>168104.61966808795</v>
          </cell>
          <cell r="P74">
            <v>199555.83356913386</v>
          </cell>
          <cell r="Q74">
            <v>236875.54507257789</v>
          </cell>
          <cell r="R74">
            <v>281155.81892888213</v>
          </cell>
          <cell r="S74">
            <v>333691.04384622845</v>
          </cell>
          <cell r="T74">
            <v>396015.94251915341</v>
          </cell>
          <cell r="U74">
            <v>469949.30911864789</v>
          </cell>
          <cell r="V74">
            <v>557647.22588660801</v>
          </cell>
        </row>
        <row r="75">
          <cell r="B75">
            <v>226320.06784420888</v>
          </cell>
          <cell r="C75">
            <v>270981.02872869093</v>
          </cell>
          <cell r="D75">
            <v>324433.6251629818</v>
          </cell>
          <cell r="E75">
            <v>388406.30898407544</v>
          </cell>
          <cell r="F75">
            <v>464964.74310997571</v>
          </cell>
          <cell r="G75">
            <v>556578.8471056727</v>
          </cell>
          <cell r="H75">
            <v>666202.71105121891</v>
          </cell>
          <cell r="I75">
            <v>797367.71914009959</v>
          </cell>
          <cell r="J75">
            <v>954296.96344495914</v>
          </cell>
          <cell r="K75">
            <v>1142038.1515508993</v>
          </cell>
          <cell r="L75">
            <v>1366626.7917070133</v>
          </cell>
          <cell r="M75">
            <v>1635275.9322675548</v>
          </cell>
          <cell r="N75">
            <v>1956608.8420397609</v>
          </cell>
          <cell r="O75">
            <v>2340929.7912226492</v>
          </cell>
          <cell r="P75">
            <v>2800555.7267247271</v>
          </cell>
          <cell r="Q75">
            <v>3350202.5770474803</v>
          </cell>
          <cell r="R75">
            <v>4007457.9012381216</v>
          </cell>
          <cell r="S75">
            <v>4793331.8142622113</v>
          </cell>
          <cell r="T75">
            <v>5732930.3265014896</v>
          </cell>
          <cell r="U75">
            <v>6856240.7685831347</v>
          </cell>
          <cell r="V75">
            <v>8199089.771675691</v>
          </cell>
        </row>
        <row r="76">
          <cell r="B76">
            <v>174288.77231463525</v>
          </cell>
          <cell r="C76">
            <v>209865.89291407607</v>
          </cell>
          <cell r="D76">
            <v>252688.49323410183</v>
          </cell>
          <cell r="E76">
            <v>304230.33261870593</v>
          </cell>
          <cell r="F76">
            <v>366262.86618625047</v>
          </cell>
          <cell r="G76">
            <v>440916.34006741032</v>
          </cell>
          <cell r="H76">
            <v>530753.07961491426</v>
          </cell>
          <cell r="I76">
            <v>638853.68886601913</v>
          </cell>
          <cell r="J76">
            <v>768923.13744557905</v>
          </cell>
          <cell r="K76">
            <v>925415.20314836921</v>
          </cell>
          <cell r="L76">
            <v>1113685.5332877743</v>
          </cell>
          <cell r="M76">
            <v>1340171.3296744197</v>
          </cell>
          <cell r="N76">
            <v>1612612.1212681381</v>
          </cell>
          <cell r="O76">
            <v>1940309.1282529964</v>
          </cell>
          <cell r="P76">
            <v>2334443.6075609033</v>
          </cell>
          <cell r="Q76">
            <v>2808451.1029791986</v>
          </cell>
          <cell r="R76">
            <v>3378480.3511589724</v>
          </cell>
          <cell r="S76">
            <v>4063933.1238541282</v>
          </cell>
          <cell r="T76">
            <v>4888125.5577080352</v>
          </cell>
          <cell r="U76">
            <v>5879066.5910195094</v>
          </cell>
          <cell r="V76">
            <v>7070409.8767976165</v>
          </cell>
        </row>
        <row r="77">
          <cell r="B77">
            <v>160635.93029296433</v>
          </cell>
          <cell r="C77">
            <v>191176.14135594285</v>
          </cell>
          <cell r="D77">
            <v>227507.56394837593</v>
          </cell>
          <cell r="E77">
            <v>270726.91411101882</v>
          </cell>
          <cell r="F77">
            <v>322136.81214465061</v>
          </cell>
          <cell r="G77">
            <v>383285.33860472933</v>
          </cell>
          <cell r="H77">
            <v>456012.8514328443</v>
          </cell>
          <cell r="I77">
            <v>542505.95846239734</v>
          </cell>
          <cell r="J77">
            <v>645363.77041876235</v>
          </cell>
          <cell r="K77">
            <v>767673.99330146646</v>
          </cell>
          <cell r="L77">
            <v>913106.26507254795</v>
          </cell>
          <cell r="M77">
            <v>1086019.4753428078</v>
          </cell>
          <cell r="N77">
            <v>1291593.2203334647</v>
          </cell>
          <cell r="O77">
            <v>1535979.1127398654</v>
          </cell>
          <cell r="P77">
            <v>1826485.8691549068</v>
          </cell>
          <cell r="Q77">
            <v>2171792.5672599152</v>
          </cell>
          <cell r="R77">
            <v>2582209.171051967</v>
          </cell>
          <cell r="S77">
            <v>3069976.9915351993</v>
          </cell>
          <cell r="T77">
            <v>3649635.2873959891</v>
          </cell>
          <cell r="U77">
            <v>4338444.438132517</v>
          </cell>
          <cell r="V77">
            <v>5156901.0419458039</v>
          </cell>
        </row>
        <row r="78">
          <cell r="B78">
            <v>228689.81486233874</v>
          </cell>
          <cell r="C78">
            <v>269942.27692073502</v>
          </cell>
          <cell r="D78">
            <v>318614.94297423813</v>
          </cell>
          <cell r="E78">
            <v>376040.67013011529</v>
          </cell>
          <cell r="F78">
            <v>443789.29957551073</v>
          </cell>
          <cell r="G78">
            <v>523711.07953790965</v>
          </cell>
          <cell r="H78">
            <v>617987.54453197704</v>
          </cell>
          <cell r="I78">
            <v>729189.21605333569</v>
          </cell>
          <cell r="J78">
            <v>860346.48943295295</v>
          </cell>
          <cell r="K78">
            <v>1015029.6364737159</v>
          </cell>
          <cell r="L78">
            <v>1197447.0053484449</v>
          </cell>
          <cell r="M78">
            <v>1412556.0123295051</v>
          </cell>
          <cell r="N78">
            <v>1666199.1409205033</v>
          </cell>
          <cell r="O78">
            <v>1965257.871156201</v>
          </cell>
          <cell r="P78">
            <v>2317840.9744359218</v>
          </cell>
          <cell r="Q78">
            <v>2733497.9140506126</v>
          </cell>
          <cell r="R78">
            <v>3223479.4697147426</v>
          </cell>
          <cell r="S78">
            <v>3801033.4791007969</v>
          </cell>
          <cell r="T78">
            <v>4481765.4698747443</v>
          </cell>
          <cell r="U78">
            <v>5284048.3643371249</v>
          </cell>
          <cell r="V78">
            <v>6229520.6056807945</v>
          </cell>
        </row>
        <row r="79">
          <cell r="B79">
            <v>7273.2570123721798</v>
          </cell>
          <cell r="C79">
            <v>8687.1368226639461</v>
          </cell>
          <cell r="D79">
            <v>10375.177578778903</v>
          </cell>
          <cell r="E79">
            <v>12390.472265347658</v>
          </cell>
          <cell r="F79">
            <v>14796.313075857175</v>
          </cell>
          <cell r="G79">
            <v>17668.191216532334</v>
          </cell>
          <cell r="H79">
            <v>21096.173789331046</v>
          </cell>
          <cell r="I79">
            <v>25187.661796823719</v>
          </cell>
          <cell r="J79">
            <v>30070.777030196259</v>
          </cell>
          <cell r="K79">
            <v>35898.278772378864</v>
          </cell>
          <cell r="L79">
            <v>42852.370259915282</v>
          </cell>
          <cell r="M79">
            <v>51150.262637517102</v>
          </cell>
          <cell r="N79">
            <v>61050.994061265206</v>
          </cell>
          <cell r="O79">
            <v>72863.330989595328</v>
          </cell>
          <cell r="P79">
            <v>86955.439904295359</v>
          </cell>
          <cell r="Q79">
            <v>103766.10395613435</v>
          </cell>
          <cell r="R79">
            <v>123818.43660238737</v>
          </cell>
          <cell r="S79">
            <v>147735.7991953727</v>
          </cell>
          <cell r="T79">
            <v>176261.23988285847</v>
          </cell>
          <cell r="U79">
            <v>210280.07442907404</v>
          </cell>
          <cell r="V79">
            <v>250847.40247295663</v>
          </cell>
        </row>
        <row r="80">
          <cell r="B80">
            <v>27571344.34036725</v>
          </cell>
          <cell r="C80">
            <v>32956231.413876358</v>
          </cell>
          <cell r="D80">
            <v>39390209.88657742</v>
          </cell>
          <cell r="E80">
            <v>47077402.247378044</v>
          </cell>
          <cell r="F80">
            <v>56261332.846577972</v>
          </cell>
          <cell r="G80">
            <v>67232687.15805316</v>
          </cell>
          <cell r="H80">
            <v>80338542.282107696</v>
          </cell>
          <cell r="I80">
            <v>95993091.874787211</v>
          </cell>
          <cell r="J80">
            <v>114690818.35669257</v>
          </cell>
          <cell r="K80">
            <v>137021747.22941586</v>
          </cell>
          <cell r="L80">
            <v>163690169.41599026</v>
          </cell>
          <cell r="M80">
            <v>195536344.37316748</v>
          </cell>
          <cell r="N80">
            <v>233563103.58300722</v>
          </cell>
          <cell r="O80">
            <v>278966718.17912555</v>
          </cell>
          <cell r="P80">
            <v>333174690.24062562</v>
          </cell>
          <cell r="Q80">
            <v>397889639.73036522</v>
          </cell>
          <cell r="R80">
            <v>475142972.71504247</v>
          </cell>
          <cell r="S80">
            <v>567357257.29421186</v>
          </cell>
          <cell r="T80">
            <v>677422416.17576873</v>
          </cell>
          <cell r="U80">
            <v>808784349.84955609</v>
          </cell>
          <cell r="V80">
            <v>965552959.48988307</v>
          </cell>
        </row>
        <row r="81">
          <cell r="B81">
            <v>5504013.4204059783</v>
          </cell>
          <cell r="C81">
            <v>6577596.6661471119</v>
          </cell>
          <cell r="D81">
            <v>7860065.1188926296</v>
          </cell>
          <cell r="E81">
            <v>9392008.8483484611</v>
          </cell>
          <cell r="F81">
            <v>11221842.600411523</v>
          </cell>
          <cell r="G81">
            <v>13407344.835156364</v>
          </cell>
          <cell r="H81">
            <v>16017488.135328006</v>
          </cell>
          <cell r="I81">
            <v>19134565.174284652</v>
          </cell>
          <cell r="J81">
            <v>22856799.698806427</v>
          </cell>
          <cell r="K81">
            <v>27301369.046909209</v>
          </cell>
          <cell r="L81">
            <v>32608113.67232215</v>
          </cell>
          <cell r="M81">
            <v>38943835.612674065</v>
          </cell>
          <cell r="N81">
            <v>46507567.262329668</v>
          </cell>
          <cell r="O81">
            <v>55536682.345997266</v>
          </cell>
          <cell r="P81">
            <v>66314377.189259008</v>
          </cell>
          <cell r="Q81">
            <v>79178355.47877264</v>
          </cell>
          <cell r="R81">
            <v>94531447.994842589</v>
          </cell>
          <cell r="S81">
            <v>112853950.89785826</v>
          </cell>
          <cell r="T81">
            <v>134718696.02689862</v>
          </cell>
          <cell r="U81">
            <v>160808573.57034752</v>
          </cell>
          <cell r="V81">
            <v>191937888.82613117</v>
          </cell>
        </row>
        <row r="82">
          <cell r="B82">
            <v>1702873.3636793969</v>
          </cell>
          <cell r="C82">
            <v>2035626.1446005874</v>
          </cell>
          <cell r="D82">
            <v>2433239.3854856617</v>
          </cell>
          <cell r="E82">
            <v>2908339.4825042374</v>
          </cell>
          <cell r="F82">
            <v>3475991.3870089599</v>
          </cell>
          <cell r="G82">
            <v>4154179.0472220932</v>
          </cell>
          <cell r="H82">
            <v>4964377.0017657569</v>
          </cell>
          <cell r="I82">
            <v>5932214.6108005904</v>
          </cell>
          <cell r="J82">
            <v>7088291.8681795225</v>
          </cell>
          <cell r="K82">
            <v>8469124.311873449</v>
          </cell>
          <cell r="L82">
            <v>10118302.776286911</v>
          </cell>
          <cell r="M82">
            <v>12087837.98983904</v>
          </cell>
          <cell r="N82">
            <v>14439808.802942349</v>
          </cell>
          <cell r="O82">
            <v>17248274.884232674</v>
          </cell>
          <cell r="P82">
            <v>20601618.488879472</v>
          </cell>
          <cell r="Q82">
            <v>24605264.343654986</v>
          </cell>
          <cell r="R82">
            <v>29385005.804849774</v>
          </cell>
          <cell r="S82">
            <v>35090871.240941964</v>
          </cell>
          <cell r="T82">
            <v>41901846.966047496</v>
          </cell>
          <cell r="U82">
            <v>50031371.480639726</v>
          </cell>
          <cell r="V82">
            <v>59734032.613238871</v>
          </cell>
        </row>
        <row r="83">
          <cell r="B83">
            <v>708076.46641386533</v>
          </cell>
          <cell r="C83">
            <v>858980.01803995168</v>
          </cell>
          <cell r="D83">
            <v>1041974.5501161101</v>
          </cell>
          <cell r="E83">
            <v>1263876.4049892295</v>
          </cell>
          <cell r="F83">
            <v>1532940.9705346443</v>
          </cell>
          <cell r="G83">
            <v>1859170.3466853113</v>
          </cell>
          <cell r="H83">
            <v>2254685.4432265139</v>
          </cell>
          <cell r="I83">
            <v>2734168.6103977617</v>
          </cell>
          <cell r="J83">
            <v>3315410.1571614849</v>
          </cell>
          <cell r="K83">
            <v>4019957.0443601506</v>
          </cell>
          <cell r="L83">
            <v>4873913.4041643357</v>
          </cell>
          <cell r="M83">
            <v>5908891.3083581161</v>
          </cell>
          <cell r="N83">
            <v>7163183.0025472762</v>
          </cell>
          <cell r="O83">
            <v>8683153.9607702736</v>
          </cell>
          <cell r="P83">
            <v>10524958.935916679</v>
          </cell>
          <cell r="Q83">
            <v>12756582.374076461</v>
          </cell>
          <cell r="R83">
            <v>15460349.819331929</v>
          </cell>
          <cell r="S83">
            <v>18735915.524659827</v>
          </cell>
          <cell r="T83">
            <v>22703936.732495297</v>
          </cell>
          <cell r="U83">
            <v>27510446.718213234</v>
          </cell>
          <cell r="V83">
            <v>33332224.80173745</v>
          </cell>
        </row>
        <row r="84">
          <cell r="B84">
            <v>104285.86041187789</v>
          </cell>
          <cell r="C84">
            <v>124383.1761766756</v>
          </cell>
          <cell r="D84">
            <v>148343.66549667154</v>
          </cell>
          <cell r="E84">
            <v>176908.95360094705</v>
          </cell>
          <cell r="F84">
            <v>210961.86310993784</v>
          </cell>
          <cell r="G84">
            <v>251553.87841856794</v>
          </cell>
          <cell r="H84">
            <v>299937.73515241878</v>
          </cell>
          <cell r="I84">
            <v>357605.14045955794</v>
          </cell>
          <cell r="J84">
            <v>426333.08490357467</v>
          </cell>
          <cell r="K84">
            <v>508237.25717127696</v>
          </cell>
          <cell r="L84">
            <v>605837.5784922021</v>
          </cell>
          <cell r="M84">
            <v>722133.86783019267</v>
          </cell>
          <cell r="N84">
            <v>860698.55127314117</v>
          </cell>
          <cell r="O84">
            <v>1025783.8095826267</v>
          </cell>
          <cell r="P84">
            <v>1222452.6933644987</v>
          </cell>
          <cell r="Q84">
            <v>1456730.7995005166</v>
          </cell>
          <cell r="R84">
            <v>1735791.6476896207</v>
          </cell>
          <cell r="S84">
            <v>2068171.3164690493</v>
          </cell>
          <cell r="T84">
            <v>2464030.4586671055</v>
          </cell>
          <cell r="U84">
            <v>2935457.9243789511</v>
          </cell>
          <cell r="V84">
            <v>3496840.5724451197</v>
          </cell>
        </row>
        <row r="85">
          <cell r="B85">
            <v>174343.56626825017</v>
          </cell>
          <cell r="C85">
            <v>208720.03661949642</v>
          </cell>
          <cell r="D85">
            <v>249858.14352447915</v>
          </cell>
          <cell r="E85">
            <v>299086.16183659242</v>
          </cell>
          <cell r="F85">
            <v>357991.29064506345</v>
          </cell>
          <cell r="G85">
            <v>428471.09501970612</v>
          </cell>
          <cell r="H85">
            <v>512794.81184113788</v>
          </cell>
          <cell r="I85">
            <v>613674.77331125294</v>
          </cell>
          <cell r="J85">
            <v>734354.1568157539</v>
          </cell>
          <cell r="K85">
            <v>878708.89442079421</v>
          </cell>
          <cell r="L85">
            <v>1051372.7942185872</v>
          </cell>
          <cell r="M85">
            <v>1257882.9879608036</v>
          </cell>
          <cell r="N85">
            <v>1504858.2892638952</v>
          </cell>
          <cell r="O85">
            <v>1800206.7095090428</v>
          </cell>
          <cell r="P85">
            <v>2153379.6307065208</v>
          </cell>
          <cell r="Q85">
            <v>2575667.7754817004</v>
          </cell>
          <cell r="R85">
            <v>3080563.314462522</v>
          </cell>
          <cell r="S85">
            <v>3684181.8487141142</v>
          </cell>
          <cell r="T85">
            <v>4405778.1314863507</v>
          </cell>
          <cell r="U85">
            <v>5268347.5054243337</v>
          </cell>
          <cell r="V85">
            <v>6299359.4346659239</v>
          </cell>
        </row>
        <row r="86">
          <cell r="B86">
            <v>1383190.2304522255</v>
          </cell>
          <cell r="C86">
            <v>1637654.2157689757</v>
          </cell>
          <cell r="D86">
            <v>1938802.8607687671</v>
          </cell>
          <cell r="E86">
            <v>2295189.4574984512</v>
          </cell>
          <cell r="F86">
            <v>2716919.4310450372</v>
          </cell>
          <cell r="G86">
            <v>3215939.7666070648</v>
          </cell>
          <cell r="H86">
            <v>3806379.4233660535</v>
          </cell>
          <cell r="I86">
            <v>4504937.8419281086</v>
          </cell>
          <cell r="J86">
            <v>5331361.9437037231</v>
          </cell>
          <cell r="K86">
            <v>6308988.1296249414</v>
          </cell>
          <cell r="L86">
            <v>7465407.1873333026</v>
          </cell>
          <cell r="M86">
            <v>8833220.8142488375</v>
          </cell>
          <cell r="N86">
            <v>10450968.198112616</v>
          </cell>
          <cell r="O86">
            <v>12364181.600383153</v>
          </cell>
          <cell r="P86">
            <v>14626677.223924769</v>
          </cell>
          <cell r="Q86">
            <v>17302027.554210544</v>
          </cell>
          <cell r="R86">
            <v>20465359.212435562</v>
          </cell>
          <cell r="S86">
            <v>24205405.861063518</v>
          </cell>
          <cell r="T86">
            <v>28627011.418917395</v>
          </cell>
          <cell r="U86">
            <v>33853991.424936883</v>
          </cell>
          <cell r="V86">
            <v>40032612.556545891</v>
          </cell>
        </row>
        <row r="87">
          <cell r="B87">
            <v>61536.262705309564</v>
          </cell>
          <cell r="C87">
            <v>73148.780621307742</v>
          </cell>
          <cell r="D87">
            <v>86946.92252463405</v>
          </cell>
          <cell r="E87">
            <v>103341.50520876278</v>
          </cell>
          <cell r="F87">
            <v>122819.88373174072</v>
          </cell>
          <cell r="G87">
            <v>145960.5555392497</v>
          </cell>
          <cell r="H87">
            <v>173450.42097757966</v>
          </cell>
          <cell r="I87">
            <v>206104.63754254475</v>
          </cell>
          <cell r="J87">
            <v>244890.99061953774</v>
          </cell>
          <cell r="K87">
            <v>290957.81744112977</v>
          </cell>
          <cell r="L87">
            <v>345668.25728764839</v>
          </cell>
          <cell r="M87">
            <v>410639.54146626015</v>
          </cell>
          <cell r="N87">
            <v>487791.1144083165</v>
          </cell>
          <cell r="O87">
            <v>579399.8968113662</v>
          </cell>
          <cell r="P87">
            <v>688167.87579996965</v>
          </cell>
          <cell r="Q87">
            <v>817299.80783650733</v>
          </cell>
          <cell r="R87">
            <v>970598.12710658065</v>
          </cell>
          <cell r="S87">
            <v>1152572.1614270615</v>
          </cell>
          <cell r="T87">
            <v>1368571.3605425712</v>
          </cell>
          <cell r="U87">
            <v>1624938.7508781326</v>
          </cell>
          <cell r="V87">
            <v>1929197.6702767771</v>
          </cell>
        </row>
        <row r="88">
          <cell r="B88">
            <v>2914655.4835753976</v>
          </cell>
          <cell r="C88">
            <v>3439317.8008399433</v>
          </cell>
          <cell r="D88">
            <v>4058154.120928288</v>
          </cell>
          <cell r="E88">
            <v>4788044.8528725468</v>
          </cell>
          <cell r="F88">
            <v>5648865.2412292939</v>
          </cell>
          <cell r="G88">
            <v>6664033.0981409987</v>
          </cell>
          <cell r="H88">
            <v>7861150.3272517398</v>
          </cell>
          <cell r="I88">
            <v>9272729.9552586805</v>
          </cell>
          <cell r="J88">
            <v>10937089.389106644</v>
          </cell>
          <cell r="K88">
            <v>12899357.797073744</v>
          </cell>
          <cell r="L88">
            <v>15212712.729905706</v>
          </cell>
          <cell r="M88">
            <v>17939776.816132966</v>
          </cell>
          <cell r="N88">
            <v>21154329.261142444</v>
          </cell>
          <cell r="O88">
            <v>24943241.616858859</v>
          </cell>
          <cell r="P88">
            <v>29408845.848428559</v>
          </cell>
          <cell r="Q88">
            <v>34671616.273762889</v>
          </cell>
          <cell r="R88">
            <v>40873445.126020476</v>
          </cell>
          <cell r="S88">
            <v>48181356.936823152</v>
          </cell>
          <cell r="T88">
            <v>56792038.033958994</v>
          </cell>
          <cell r="U88">
            <v>66936978.942530148</v>
          </cell>
          <cell r="V88">
            <v>78888726.610528156</v>
          </cell>
        </row>
        <row r="89">
          <cell r="B89">
            <v>138265.54405501869</v>
          </cell>
          <cell r="C89">
            <v>167214.32555706243</v>
          </cell>
          <cell r="D89">
            <v>202210.70612513658</v>
          </cell>
          <cell r="E89">
            <v>244516.54702463298</v>
          </cell>
          <cell r="F89">
            <v>295655.31692457636</v>
          </cell>
          <cell r="G89">
            <v>357467.08566122962</v>
          </cell>
          <cell r="H89">
            <v>432174.81082633953</v>
          </cell>
          <cell r="I89">
            <v>522462.82766898326</v>
          </cell>
          <cell r="J89">
            <v>631573.61885349161</v>
          </cell>
          <cell r="K89">
            <v>763422.12748080736</v>
          </cell>
          <cell r="L89">
            <v>922736.61431001383</v>
          </cell>
          <cell r="M89">
            <v>1115225.164105034</v>
          </cell>
          <cell r="N89">
            <v>1347780.6574399746</v>
          </cell>
          <cell r="O89">
            <v>1628723.2210774769</v>
          </cell>
          <cell r="P89">
            <v>1968098.4107045459</v>
          </cell>
          <cell r="Q89">
            <v>2378030.1263613207</v>
          </cell>
          <cell r="R89">
            <v>2873154.2651506588</v>
          </cell>
          <cell r="S89">
            <v>3471132.2595268665</v>
          </cell>
          <cell r="T89">
            <v>4193281.5564073026</v>
          </cell>
          <cell r="U89">
            <v>5065322.6300760405</v>
          </cell>
          <cell r="V89">
            <v>6118294.617072613</v>
          </cell>
        </row>
        <row r="90">
          <cell r="B90">
            <v>373257.07522379357</v>
          </cell>
          <cell r="C90">
            <v>444522.83235817973</v>
          </cell>
          <cell r="D90">
            <v>529360.15241903043</v>
          </cell>
          <cell r="E90">
            <v>630350.15606094943</v>
          </cell>
          <cell r="F90">
            <v>750560.68780955579</v>
          </cell>
          <cell r="G90">
            <v>893640.18383107276</v>
          </cell>
          <cell r="H90">
            <v>1063928.8601168236</v>
          </cell>
          <cell r="I90">
            <v>1266587.0556449264</v>
          </cell>
          <cell r="J90">
            <v>1507752.7847854448</v>
          </cell>
          <cell r="K90">
            <v>1794722.9296497165</v>
          </cell>
          <cell r="L90">
            <v>2136175.5068401317</v>
          </cell>
          <cell r="M90">
            <v>2542425.5673543653</v>
          </cell>
          <cell r="N90">
            <v>3025738.6706266506</v>
          </cell>
          <cell r="O90">
            <v>3600692.1699213958</v>
          </cell>
          <cell r="P90">
            <v>4284617.1936149476</v>
          </cell>
          <cell r="Q90">
            <v>5098108.5389006604</v>
          </cell>
          <cell r="R90">
            <v>6065647.6588236028</v>
          </cell>
          <cell r="S90">
            <v>7216322.0396732176</v>
          </cell>
          <cell r="T90">
            <v>8584703.0597375389</v>
          </cell>
          <cell r="U90">
            <v>10211860.556241894</v>
          </cell>
          <cell r="V90">
            <v>12146598.011363588</v>
          </cell>
        </row>
        <row r="91">
          <cell r="B91">
            <v>935549.44843901857</v>
          </cell>
          <cell r="C91">
            <v>1134053.892610576</v>
          </cell>
          <cell r="D91">
            <v>1374585.5994925252</v>
          </cell>
          <cell r="E91">
            <v>1666031.9670989609</v>
          </cell>
          <cell r="F91">
            <v>2019148.2247763025</v>
          </cell>
          <cell r="G91">
            <v>2446955.094867222</v>
          </cell>
          <cell r="H91">
            <v>2965219.3284696909</v>
          </cell>
          <cell r="I91">
            <v>3593024.6798383589</v>
          </cell>
          <cell r="J91">
            <v>4353476.6222092081</v>
          </cell>
          <cell r="K91">
            <v>5274537.8265951676</v>
          </cell>
          <cell r="L91">
            <v>6390058.7834887793</v>
          </cell>
          <cell r="M91">
            <v>7741000.434078305</v>
          </cell>
          <cell r="N91">
            <v>9376940.9851288795</v>
          </cell>
          <cell r="O91">
            <v>11357864.509475283</v>
          </cell>
          <cell r="P91">
            <v>13756363.333431011</v>
          </cell>
          <cell r="Q91">
            <v>16660253.735534897</v>
          </cell>
          <cell r="R91">
            <v>20175794.039574075</v>
          </cell>
          <cell r="S91">
            <v>24431508.609360758</v>
          </cell>
          <cell r="T91">
            <v>29582888.655800581</v>
          </cell>
          <cell r="U91">
            <v>35817980.807030387</v>
          </cell>
          <cell r="V91">
            <v>43364246.533140317</v>
          </cell>
        </row>
        <row r="92">
          <cell r="B92">
            <v>560300.64959160879</v>
          </cell>
          <cell r="C92">
            <v>665860.72104203084</v>
          </cell>
          <cell r="D92">
            <v>791255.63718288555</v>
          </cell>
          <cell r="E92">
            <v>940207.4360525253</v>
          </cell>
          <cell r="F92">
            <v>1117130.4177369724</v>
          </cell>
          <cell r="G92">
            <v>1327263.0353853945</v>
          </cell>
          <cell r="H92">
            <v>1576823.727381327</v>
          </cell>
          <cell r="I92">
            <v>1873190.0771755341</v>
          </cell>
          <cell r="J92">
            <v>2225118.7282704622</v>
          </cell>
          <cell r="K92">
            <v>2642997.2292494858</v>
          </cell>
          <cell r="L92">
            <v>3139152.9329866725</v>
          </cell>
          <cell r="M92">
            <v>3728207.1652804483</v>
          </cell>
          <cell r="N92">
            <v>4427508.9921741793</v>
          </cell>
          <cell r="O92">
            <v>5257633.1124768471</v>
          </cell>
          <cell r="P92">
            <v>6242988.7949089026</v>
          </cell>
          <cell r="Q92">
            <v>7412519.5733096637</v>
          </cell>
          <cell r="R92">
            <v>8800557.8435095381</v>
          </cell>
          <cell r="S92">
            <v>10447807.807725497</v>
          </cell>
          <cell r="T92">
            <v>12402544.479457034</v>
          </cell>
          <cell r="U92">
            <v>14721994.050885439</v>
          </cell>
          <cell r="V92">
            <v>17474013.523115128</v>
          </cell>
        </row>
        <row r="93">
          <cell r="B93">
            <v>1129962.1463691031</v>
          </cell>
          <cell r="C93">
            <v>1340703.4147653345</v>
          </cell>
          <cell r="D93">
            <v>1590642.8797981299</v>
          </cell>
          <cell r="E93">
            <v>1887061.6999799949</v>
          </cell>
          <cell r="F93">
            <v>2238581.166028678</v>
          </cell>
          <cell r="G93">
            <v>2655415.6937665823</v>
          </cell>
          <cell r="H93">
            <v>3149671.1653638515</v>
          </cell>
          <cell r="I93">
            <v>3735686.8752648854</v>
          </cell>
          <cell r="J93">
            <v>4430455.277679964</v>
          </cell>
          <cell r="K93">
            <v>5254101.1044704206</v>
          </cell>
          <cell r="L93">
            <v>6230469.0330210347</v>
          </cell>
          <cell r="M93">
            <v>7387795.3131921086</v>
          </cell>
          <cell r="N93">
            <v>8759530.3019684739</v>
          </cell>
          <cell r="O93">
            <v>10385279.619590139</v>
          </cell>
          <cell r="P93">
            <v>12311955.088758063</v>
          </cell>
          <cell r="Q93">
            <v>14595093.11915181</v>
          </cell>
          <cell r="R93">
            <v>17300464.700681176</v>
          </cell>
          <cell r="S93">
            <v>20505921.559375051</v>
          </cell>
          <cell r="T93">
            <v>24303647.630775921</v>
          </cell>
          <cell r="U93">
            <v>28802743.339372635</v>
          </cell>
          <cell r="V93">
            <v>34132369.142435722</v>
          </cell>
        </row>
        <row r="94">
          <cell r="B94">
            <v>68414.23028185789</v>
          </cell>
          <cell r="C94">
            <v>82916.632241631116</v>
          </cell>
          <cell r="D94">
            <v>100486.56790696572</v>
          </cell>
          <cell r="E94">
            <v>121772.10579811819</v>
          </cell>
          <cell r="F94">
            <v>147557.38506719455</v>
          </cell>
          <cell r="G94">
            <v>178791.55887597252</v>
          </cell>
          <cell r="H94">
            <v>216623.76339259397</v>
          </cell>
          <cell r="I94">
            <v>262444.65795973293</v>
          </cell>
          <cell r="J94">
            <v>317937.69125161576</v>
          </cell>
          <cell r="K94">
            <v>385139.86466843827</v>
          </cell>
          <cell r="L94">
            <v>466516.68212073791</v>
          </cell>
          <cell r="M94">
            <v>565051.04104620533</v>
          </cell>
          <cell r="N94">
            <v>684352.7755992444</v>
          </cell>
          <cell r="O94">
            <v>828788.65309772559</v>
          </cell>
          <cell r="P94">
            <v>1003642.4306222161</v>
          </cell>
          <cell r="Q94">
            <v>1215304.902246631</v>
          </cell>
          <cell r="R94">
            <v>1471507.692768493</v>
          </cell>
          <cell r="S94">
            <v>1781601.0030244659</v>
          </cell>
          <cell r="T94">
            <v>2156895.0079890862</v>
          </cell>
          <cell r="U94">
            <v>2611065.6321955053</v>
          </cell>
          <cell r="V94">
            <v>3160652.5499128872</v>
          </cell>
        </row>
        <row r="95">
          <cell r="B95">
            <v>124587.63768728686</v>
          </cell>
          <cell r="C95">
            <v>149140.29789175739</v>
          </cell>
          <cell r="D95">
            <v>178519.72568272453</v>
          </cell>
          <cell r="E95">
            <v>213673.59631476842</v>
          </cell>
          <cell r="F95">
            <v>255734.21653826363</v>
          </cell>
          <cell r="G95">
            <v>306055.18804332771</v>
          </cell>
          <cell r="H95">
            <v>366255.09681096225</v>
          </cell>
          <cell r="I95">
            <v>438268.40515392664</v>
          </cell>
          <cell r="J95">
            <v>524407.97567058832</v>
          </cell>
          <cell r="K95">
            <v>627437.67281498166</v>
          </cell>
          <cell r="L95">
            <v>750661.4989951012</v>
          </cell>
          <cell r="M95">
            <v>898027.19495935785</v>
          </cell>
          <cell r="N95">
            <v>1074253.2789366248</v>
          </cell>
          <cell r="O95">
            <v>1284976.8313151114</v>
          </cell>
          <cell r="P95">
            <v>1536934.5018565548</v>
          </cell>
          <cell r="Q95">
            <v>1838173.2506702959</v>
          </cell>
          <cell r="R95">
            <v>2198308.1739969691</v>
          </cell>
          <cell r="S95">
            <v>2628822.9173467867</v>
          </cell>
          <cell r="T95">
            <v>3143436.8112498834</v>
          </cell>
          <cell r="U95">
            <v>3758532.9641733472</v>
          </cell>
          <cell r="V95">
            <v>4493680.3600525204</v>
          </cell>
        </row>
        <row r="96">
          <cell r="B96">
            <v>146263.10578312201</v>
          </cell>
          <cell r="C96">
            <v>175857.23826608551</v>
          </cell>
          <cell r="D96">
            <v>211425.25137001267</v>
          </cell>
          <cell r="E96">
            <v>254171.53215634343</v>
          </cell>
          <cell r="F96">
            <v>305541.55814854155</v>
          </cell>
          <cell r="G96">
            <v>367270.96656717872</v>
          </cell>
          <cell r="H96">
            <v>441444.3184735066</v>
          </cell>
          <cell r="I96">
            <v>530564.05101134337</v>
          </cell>
          <cell r="J96">
            <v>637635.29386924859</v>
          </cell>
          <cell r="K96">
            <v>766265.11306565499</v>
          </cell>
          <cell r="L96">
            <v>920784.51314223255</v>
          </cell>
          <cell r="M96">
            <v>1106391.3088288768</v>
          </cell>
          <cell r="N96">
            <v>1329325.5661148552</v>
          </cell>
          <cell r="O96">
            <v>1597075.2119289783</v>
          </cell>
          <cell r="P96">
            <v>1918628.247906229</v>
          </cell>
          <cell r="Q96">
            <v>2304768.5478666346</v>
          </cell>
          <cell r="R96">
            <v>2768438.3327348582</v>
          </cell>
          <cell r="S96">
            <v>3325163.5706605427</v>
          </cell>
          <cell r="T96">
            <v>3993574.7597736954</v>
          </cell>
          <cell r="U96">
            <v>4796018.5060105128</v>
          </cell>
          <cell r="V96">
            <v>5759304.841774906</v>
          </cell>
        </row>
        <row r="97">
          <cell r="B97">
            <v>47968.836133034194</v>
          </cell>
          <cell r="C97">
            <v>56413.190196607196</v>
          </cell>
          <cell r="D97">
            <v>66339.667173198424</v>
          </cell>
          <cell r="E97">
            <v>78008.039052410968</v>
          </cell>
          <cell r="F97">
            <v>91723.108433769812</v>
          </cell>
          <cell r="G97">
            <v>107842.78489366447</v>
          </cell>
          <cell r="H97">
            <v>126787.50318277876</v>
          </cell>
          <cell r="I97">
            <v>149050.81651054023</v>
          </cell>
          <cell r="J97">
            <v>175212.42803588134</v>
          </cell>
          <cell r="K97">
            <v>205952.76867658569</v>
          </cell>
          <cell r="L97">
            <v>242070.91339870839</v>
          </cell>
          <cell r="M97">
            <v>284504.65688737086</v>
          </cell>
          <cell r="N97">
            <v>334355.13892933261</v>
          </cell>
          <cell r="O97">
            <v>392914.4813158568</v>
          </cell>
          <cell r="P97">
            <v>461699.62517844344</v>
          </cell>
          <cell r="Q97">
            <v>542490.36301475787</v>
          </cell>
          <cell r="R97">
            <v>637375.82070458098</v>
          </cell>
          <cell r="S97">
            <v>748806.77532002679</v>
          </cell>
          <cell r="T97">
            <v>879659.48835096543</v>
          </cell>
          <cell r="U97">
            <v>1033307.6487561186</v>
          </cell>
          <cell r="V97">
            <v>1213709.8643547203</v>
          </cell>
        </row>
        <row r="98">
          <cell r="B98">
            <v>99276.124242952224</v>
          </cell>
          <cell r="C98">
            <v>118502.64420053337</v>
          </cell>
          <cell r="D98">
            <v>141443.31223722512</v>
          </cell>
          <cell r="E98">
            <v>168814.69126167704</v>
          </cell>
          <cell r="F98">
            <v>201470.46588368824</v>
          </cell>
          <cell r="G98">
            <v>240428.23559104902</v>
          </cell>
          <cell r="H98">
            <v>286901.33744022599</v>
          </cell>
          <cell r="I98">
            <v>342335.7315626716</v>
          </cell>
          <cell r="J98">
            <v>408455.29303358647</v>
          </cell>
          <cell r="K98">
            <v>487314.12915276142</v>
          </cell>
          <cell r="L98">
            <v>581360.7750506131</v>
          </cell>
          <cell r="M98">
            <v>693512.42327765189</v>
          </cell>
          <cell r="N98">
            <v>827245.88738914893</v>
          </cell>
          <cell r="O98">
            <v>986702.88541800145</v>
          </cell>
          <cell r="P98">
            <v>1176818.8958786007</v>
          </cell>
          <cell r="Q98">
            <v>1403472.4349746655</v>
          </cell>
          <cell r="R98">
            <v>1673667.5361674817</v>
          </cell>
          <cell r="S98">
            <v>1995745.3307752381</v>
          </cell>
          <cell r="T98">
            <v>2379642.3893844816</v>
          </cell>
          <cell r="U98">
            <v>2837190.5042133722</v>
          </cell>
          <cell r="V98">
            <v>3382481.9179615239</v>
          </cell>
        </row>
        <row r="99">
          <cell r="B99">
            <v>45941.871490002013</v>
          </cell>
          <cell r="C99">
            <v>54868.692547950872</v>
          </cell>
          <cell r="D99">
            <v>65525.703181162848</v>
          </cell>
          <cell r="E99">
            <v>78247.813903006056</v>
          </cell>
          <cell r="F99">
            <v>93434.24200738626</v>
          </cell>
          <cell r="G99">
            <v>111561.1152415098</v>
          </cell>
          <cell r="H99">
            <v>133196.45072863653</v>
          </cell>
          <cell r="I99">
            <v>159017.53344532891</v>
          </cell>
          <cell r="J99">
            <v>189832.25710085838</v>
          </cell>
          <cell r="K99">
            <v>226603.80003057333</v>
          </cell>
          <cell r="L99">
            <v>270480.90632835141</v>
          </cell>
          <cell r="M99">
            <v>322832.93455043813</v>
          </cell>
          <cell r="N99">
            <v>385292.81225051347</v>
          </cell>
          <cell r="O99">
            <v>459806.80081415828</v>
          </cell>
          <cell r="P99">
            <v>548695.40995809843</v>
          </cell>
          <cell r="Q99">
            <v>654724.0333224535</v>
          </cell>
          <cell r="R99">
            <v>781189.30690381862</v>
          </cell>
          <cell r="S99">
            <v>932019.33355904976</v>
          </cell>
          <cell r="T99">
            <v>1111896.07667607</v>
          </cell>
          <cell r="U99">
            <v>1326397.5185271164</v>
          </cell>
          <cell r="V99">
            <v>1582170.8854160788</v>
          </cell>
        </row>
        <row r="100">
          <cell r="B100">
            <v>90514.991848217556</v>
          </cell>
          <cell r="C100">
            <v>109703.31672498654</v>
          </cell>
          <cell r="D100">
            <v>132950.55330653585</v>
          </cell>
          <cell r="E100">
            <v>161114.26126523476</v>
          </cell>
          <cell r="F100">
            <v>195232.06614862708</v>
          </cell>
          <cell r="G100">
            <v>236559.96285876882</v>
          </cell>
          <cell r="H100">
            <v>286618.59386413347</v>
          </cell>
          <cell r="I100">
            <v>347248.22449895472</v>
          </cell>
          <cell r="J100">
            <v>420676.59018531692</v>
          </cell>
          <cell r="K100">
            <v>509599.31374107365</v>
          </cell>
          <cell r="L100">
            <v>617279.09811851347</v>
          </cell>
          <cell r="M100">
            <v>747663.37140672002</v>
          </cell>
          <cell r="N100">
            <v>905529.26515084668</v>
          </cell>
          <cell r="O100">
            <v>1096655.6645588542</v>
          </cell>
          <cell r="P100">
            <v>1328035.0443459349</v>
          </cell>
          <cell r="Q100">
            <v>1608125.0008098548</v>
          </cell>
          <cell r="R100">
            <v>1947157.6850303062</v>
          </cell>
          <cell r="S100">
            <v>2357507.4123349376</v>
          </cell>
          <cell r="T100">
            <v>2854142.5217075925</v>
          </cell>
          <cell r="U100">
            <v>3455162.4493789854</v>
          </cell>
          <cell r="V100">
            <v>4182456.8723421306</v>
          </cell>
        </row>
        <row r="101">
          <cell r="B101">
            <v>138142.32626617179</v>
          </cell>
          <cell r="C101">
            <v>165191.72013422655</v>
          </cell>
          <cell r="D101">
            <v>197524.48380241799</v>
          </cell>
          <cell r="E101">
            <v>236171.25626109182</v>
          </cell>
          <cell r="F101">
            <v>282362.14658242621</v>
          </cell>
          <cell r="G101">
            <v>337566.10814572993</v>
          </cell>
          <cell r="H101">
            <v>403537.80130619509</v>
          </cell>
          <cell r="I101">
            <v>482372.08283363975</v>
          </cell>
          <cell r="J101">
            <v>576570.93447565532</v>
          </cell>
          <cell r="K101">
            <v>689121.03037209192</v>
          </cell>
          <cell r="L101">
            <v>823588.94735970942</v>
          </cell>
          <cell r="M101">
            <v>984231.61703990633</v>
          </cell>
          <cell r="N101">
            <v>1176131.7303450902</v>
          </cell>
          <cell r="O101">
            <v>1405354.9621551801</v>
          </cell>
          <cell r="P101">
            <v>1679142.4830410588</v>
          </cell>
          <cell r="Q101">
            <v>2006134.6862000409</v>
          </cell>
          <cell r="R101">
            <v>2396644.8109581475</v>
          </cell>
          <cell r="S101">
            <v>2862977.1909223944</v>
          </cell>
          <cell r="T101">
            <v>3419816.0479783504</v>
          </cell>
          <cell r="U101">
            <v>4084678.0377621544</v>
          </cell>
          <cell r="V101">
            <v>4878463.9437274132</v>
          </cell>
        </row>
        <row r="102">
          <cell r="B102">
            <v>70831.521803145282</v>
          </cell>
          <cell r="C102">
            <v>83415.214953094575</v>
          </cell>
          <cell r="D102">
            <v>98227.959732795978</v>
          </cell>
          <cell r="E102">
            <v>115664.05608103334</v>
          </cell>
          <cell r="F102">
            <v>136186.80877771968</v>
          </cell>
          <cell r="G102">
            <v>160341.00279159335</v>
          </cell>
          <cell r="H102">
            <v>188767.47747555177</v>
          </cell>
          <cell r="I102">
            <v>222219.5707398284</v>
          </cell>
          <cell r="J102">
            <v>261583.33641728651</v>
          </cell>
          <cell r="K102">
            <v>307900.23714580468</v>
          </cell>
          <cell r="L102">
            <v>362395.01879564818</v>
          </cell>
          <cell r="M102">
            <v>426507.04785148578</v>
          </cell>
          <cell r="N102">
            <v>501928.73233905929</v>
          </cell>
          <cell r="O102">
            <v>590648.78101389506</v>
          </cell>
          <cell r="P102">
            <v>695005.14623933285</v>
          </cell>
          <cell r="Q102">
            <v>817744.71869951335</v>
          </cell>
          <cell r="R102">
            <v>962096.2601317818</v>
          </cell>
          <cell r="S102">
            <v>1131852.7477879708</v>
          </cell>
          <cell r="T102">
            <v>1331471.815219953</v>
          </cell>
          <cell r="U102">
            <v>1566189.2986068232</v>
          </cell>
          <cell r="V102">
            <v>1842157.3010295641</v>
          </cell>
        </row>
        <row r="103">
          <cell r="B103">
            <v>11593.472106404877</v>
          </cell>
          <cell r="C103">
            <v>13875.431779911512</v>
          </cell>
          <cell r="D103">
            <v>16605.44969124307</v>
          </cell>
          <cell r="E103">
            <v>19871.388768770466</v>
          </cell>
          <cell r="F103">
            <v>23778.208444773969</v>
          </cell>
          <cell r="G103">
            <v>28451.355773287429</v>
          </cell>
          <cell r="H103">
            <v>34040.805466889942</v>
          </cell>
          <cell r="I103">
            <v>40725.764366361349</v>
          </cell>
          <cell r="J103">
            <v>48720.450907169055</v>
          </cell>
          <cell r="K103">
            <v>58280.803696342948</v>
          </cell>
          <cell r="L103">
            <v>69712.717534029827</v>
          </cell>
          <cell r="M103">
            <v>83381.612509352257</v>
          </cell>
          <cell r="N103">
            <v>99724.167402906198</v>
          </cell>
          <cell r="O103">
            <v>119261.96438661653</v>
          </cell>
          <cell r="P103">
            <v>142618.20011858322</v>
          </cell>
          <cell r="Q103">
            <v>170537.13524612944</v>
          </cell>
          <cell r="R103">
            <v>203907.88788693876</v>
          </cell>
          <cell r="S103">
            <v>243792.14789049231</v>
          </cell>
          <cell r="T103">
            <v>291458.04416800692</v>
          </cell>
          <cell r="U103">
            <v>348419.6219707533</v>
          </cell>
          <cell r="V103">
            <v>416484.98513195629</v>
          </cell>
        </row>
        <row r="104">
          <cell r="B104">
            <v>12226.323975514129</v>
          </cell>
          <cell r="C104">
            <v>14664.81838475897</v>
          </cell>
          <cell r="D104">
            <v>17588.492897646876</v>
          </cell>
          <cell r="E104">
            <v>21093.76050487674</v>
          </cell>
          <cell r="F104">
            <v>25296.05079980442</v>
          </cell>
          <cell r="G104">
            <v>30333.628628445407</v>
          </cell>
          <cell r="H104">
            <v>36372.154816773756</v>
          </cell>
          <cell r="I104">
            <v>43610.016560982265</v>
          </cell>
          <cell r="J104">
            <v>52284.879403777952</v>
          </cell>
          <cell r="K104">
            <v>62681.322052928372</v>
          </cell>
          <cell r="L104">
            <v>75140.214875262769</v>
          </cell>
          <cell r="M104">
            <v>90069.658021031486</v>
          </cell>
          <cell r="N104">
            <v>107958.40197491813</v>
          </cell>
          <cell r="O104">
            <v>129391.51292384982</v>
          </cell>
          <cell r="P104">
            <v>155069.57189583508</v>
          </cell>
          <cell r="Q104">
            <v>185831.10277130175</v>
          </cell>
          <cell r="R104">
            <v>222680.03003956095</v>
          </cell>
          <cell r="S104">
            <v>266817.77784836455</v>
          </cell>
          <cell r="T104">
            <v>319682.52708612697</v>
          </cell>
          <cell r="U104">
            <v>382995.1397933868</v>
          </cell>
          <cell r="V104">
            <v>458815.21452376287</v>
          </cell>
        </row>
        <row r="105">
          <cell r="B105">
            <v>48075.428210579747</v>
          </cell>
          <cell r="C105">
            <v>56840.09768047028</v>
          </cell>
          <cell r="D105">
            <v>67198.196842889767</v>
          </cell>
          <cell r="E105">
            <v>79439.018165290792</v>
          </cell>
          <cell r="F105">
            <v>93903.860480309551</v>
          </cell>
          <cell r="G105">
            <v>110995.64845181713</v>
          </cell>
          <cell r="H105">
            <v>131190.22696972967</v>
          </cell>
          <cell r="I105">
            <v>155049.214074519</v>
          </cell>
          <cell r="J105">
            <v>183235.78512983836</v>
          </cell>
          <cell r="K105">
            <v>216532.55267490854</v>
          </cell>
          <cell r="L105">
            <v>255863.50548594963</v>
          </cell>
          <cell r="M105">
            <v>302318.89531128679</v>
          </cell>
          <cell r="N105">
            <v>357185.72238884907</v>
          </cell>
          <cell r="O105">
            <v>421982.36265066208</v>
          </cell>
          <cell r="P105">
            <v>498500.9169846435</v>
          </cell>
          <cell r="Q105">
            <v>588855.37401686516</v>
          </cell>
          <cell r="R105">
            <v>695540.42297837383</v>
          </cell>
          <cell r="S105">
            <v>821498.41894247173</v>
          </cell>
          <cell r="T105">
            <v>970201.03553832206</v>
          </cell>
          <cell r="U105">
            <v>1145742.3393011852</v>
          </cell>
          <cell r="V105">
            <v>1352951.9575080669</v>
          </cell>
        </row>
        <row r="106">
          <cell r="B106">
            <v>482066.31829394243</v>
          </cell>
          <cell r="C106">
            <v>585880.83841120044</v>
          </cell>
          <cell r="D106">
            <v>712004.84638294345</v>
          </cell>
          <cell r="E106">
            <v>865226.97187301272</v>
          </cell>
          <cell r="F106">
            <v>1051357.6516058869</v>
          </cell>
          <cell r="G106">
            <v>1277449.7833005332</v>
          </cell>
          <cell r="H106">
            <v>1552066.1207332865</v>
          </cell>
          <cell r="I106">
            <v>1885598.2052556225</v>
          </cell>
          <cell r="J106">
            <v>2290660.5250974032</v>
          </cell>
          <cell r="K106">
            <v>2782559.664912919</v>
          </cell>
          <cell r="L106">
            <v>3379873.8165905564</v>
          </cell>
          <cell r="M106">
            <v>4105142.9460880067</v>
          </cell>
          <cell r="N106">
            <v>4985720.5715437122</v>
          </cell>
          <cell r="O106">
            <v>6054788.7388128592</v>
          </cell>
          <cell r="P106">
            <v>7352609.618292449</v>
          </cell>
          <cell r="Q106">
            <v>8928017.6616204102</v>
          </cell>
          <cell r="R106">
            <v>10840258.142867355</v>
          </cell>
          <cell r="S106">
            <v>13161180.111477468</v>
          </cell>
          <cell r="T106">
            <v>15977936.31370634</v>
          </cell>
          <cell r="U106">
            <v>19396204.994637322</v>
          </cell>
          <cell r="V106">
            <v>23544150.759866916</v>
          </cell>
        </row>
        <row r="107">
          <cell r="B107">
            <v>343347.10042764962</v>
          </cell>
          <cell r="C107">
            <v>417545.87306191068</v>
          </cell>
          <cell r="D107">
            <v>507745.58600508701</v>
          </cell>
          <cell r="E107">
            <v>617392.80204834975</v>
          </cell>
          <cell r="F107">
            <v>750672.14005944121</v>
          </cell>
          <cell r="G107">
            <v>912666.18725902773</v>
          </cell>
          <cell r="H107">
            <v>1109549.4147789134</v>
          </cell>
          <cell r="I107">
            <v>1348819.6725479148</v>
          </cell>
          <cell r="J107">
            <v>1639584.382048571</v>
          </cell>
          <cell r="K107">
            <v>1992901.4915844756</v>
          </cell>
          <cell r="L107">
            <v>2422200.7774624596</v>
          </cell>
          <cell r="M107">
            <v>2943786.0473107481</v>
          </cell>
          <cell r="N107">
            <v>3577455.1545888847</v>
          </cell>
          <cell r="O107">
            <v>4347239.4687508214</v>
          </cell>
          <cell r="P107">
            <v>5282316.0625816435</v>
          </cell>
          <cell r="Q107">
            <v>6418096.1893014982</v>
          </cell>
          <cell r="R107">
            <v>7797566.9260703251</v>
          </cell>
          <cell r="S107">
            <v>9472892.848081179</v>
          </cell>
          <cell r="T107">
            <v>11507388.719527056</v>
          </cell>
          <cell r="U107">
            <v>13977875.54003668</v>
          </cell>
          <cell r="V107">
            <v>16977578.196033597</v>
          </cell>
        </row>
        <row r="108">
          <cell r="B108">
            <v>646638.05985526612</v>
          </cell>
          <cell r="C108">
            <v>775336.18709467654</v>
          </cell>
          <cell r="D108">
            <v>929586.90070214879</v>
          </cell>
          <cell r="E108">
            <v>1114457.1643795322</v>
          </cell>
          <cell r="F108">
            <v>1336011.1928424269</v>
          </cell>
          <cell r="G108">
            <v>1601510.3122478318</v>
          </cell>
          <cell r="H108">
            <v>1919651.5645626751</v>
          </cell>
          <cell r="I108">
            <v>2300846.4158633058</v>
          </cell>
          <cell r="J108">
            <v>2757563.3046474052</v>
          </cell>
          <cell r="K108">
            <v>3304726.5581216775</v>
          </cell>
          <cell r="L108">
            <v>3960206.366207425</v>
          </cell>
          <cell r="M108">
            <v>4745389.8926316062</v>
          </cell>
          <cell r="N108">
            <v>5685881.9243222531</v>
          </cell>
          <cell r="O108">
            <v>6812322.2304328484</v>
          </cell>
          <cell r="P108">
            <v>8161387.1815996096</v>
          </cell>
          <cell r="Q108">
            <v>9776959.1346376594</v>
          </cell>
          <cell r="R108">
            <v>11711557.883637086</v>
          </cell>
          <cell r="S108">
            <v>14028013.109549426</v>
          </cell>
          <cell r="T108">
            <v>16801509.506177038</v>
          </cell>
          <cell r="U108">
            <v>20121977.884579785</v>
          </cell>
          <cell r="V108">
            <v>24097013.312779669</v>
          </cell>
        </row>
        <row r="109">
          <cell r="B109">
            <v>7448.2729251497276</v>
          </cell>
          <cell r="C109">
            <v>8942.5921299085039</v>
          </cell>
          <cell r="D109">
            <v>10735.997800100586</v>
          </cell>
          <cell r="E109">
            <v>12888.276620652196</v>
          </cell>
          <cell r="F109">
            <v>15471.079384756124</v>
          </cell>
          <cell r="G109">
            <v>18570.316564240649</v>
          </cell>
          <cell r="H109">
            <v>22289.022597856187</v>
          </cell>
          <cell r="I109">
            <v>26750.708998329832</v>
          </cell>
          <cell r="J109">
            <v>32103.487072469674</v>
          </cell>
          <cell r="K109">
            <v>38524.880212778044</v>
          </cell>
          <cell r="L109">
            <v>46227.736983867879</v>
          </cell>
          <cell r="M109">
            <v>55467.139147917798</v>
          </cell>
          <cell r="N109">
            <v>66548.880201775013</v>
          </cell>
          <cell r="O109">
            <v>79839.378487908005</v>
          </cell>
          <cell r="P109">
            <v>95777.830702864056</v>
          </cell>
          <cell r="Q109">
            <v>114890.43252816029</v>
          </cell>
          <cell r="R109">
            <v>137807.79486242682</v>
          </cell>
          <cell r="S109">
            <v>165285.33674117224</v>
          </cell>
          <cell r="T109">
            <v>198228.23566835644</v>
          </cell>
          <cell r="U109">
            <v>237720.66176007985</v>
          </cell>
          <cell r="V109">
            <v>285061.47664263297</v>
          </cell>
        </row>
        <row r="110">
          <cell r="B110">
            <v>319843.94753510965</v>
          </cell>
          <cell r="C110">
            <v>390401.06117689563</v>
          </cell>
          <cell r="D110">
            <v>476491.31777115696</v>
          </cell>
          <cell r="E110">
            <v>581530.42052389064</v>
          </cell>
          <cell r="F110">
            <v>709681.06079131435</v>
          </cell>
          <cell r="G110">
            <v>866018.00121261261</v>
          </cell>
          <cell r="H110">
            <v>1056729.0542969482</v>
          </cell>
          <cell r="I110">
            <v>1289356.2574068869</v>
          </cell>
          <cell r="J110">
            <v>1573094.6522796669</v>
          </cell>
          <cell r="K110">
            <v>1919150.1542978564</v>
          </cell>
          <cell r="L110">
            <v>2341182.6844791947</v>
          </cell>
          <cell r="M110">
            <v>2855837.2097256193</v>
          </cell>
          <cell r="N110">
            <v>3483400.7805589167</v>
          </cell>
          <cell r="O110">
            <v>4248590.2849373184</v>
          </cell>
          <cell r="P110">
            <v>5181526.3617142821</v>
          </cell>
          <cell r="Q110">
            <v>6318901.5873684101</v>
          </cell>
          <cell r="R110">
            <v>7705423.6583147896</v>
          </cell>
          <cell r="S110">
            <v>9395547.1652823538</v>
          </cell>
          <cell r="T110">
            <v>11455611.509895658</v>
          </cell>
          <cell r="U110">
            <v>13966407.315869166</v>
          </cell>
          <cell r="V110">
            <v>17026340.52748901</v>
          </cell>
        </row>
        <row r="111">
          <cell r="B111">
            <v>9479.3539753816876</v>
          </cell>
          <cell r="C111">
            <v>11245.950288477219</v>
          </cell>
          <cell r="D111">
            <v>13340.887675206064</v>
          </cell>
          <cell r="E111">
            <v>15825.110091352626</v>
          </cell>
          <cell r="F111">
            <v>18770.769782273699</v>
          </cell>
          <cell r="G111">
            <v>22263.341766352125</v>
          </cell>
          <cell r="H111">
            <v>26404.11697585446</v>
          </cell>
          <cell r="I111">
            <v>31313.05912526137</v>
          </cell>
          <cell r="J111">
            <v>37132.311614210164</v>
          </cell>
          <cell r="K111">
            <v>44030.199469547268</v>
          </cell>
          <cell r="L111">
            <v>52206.137999349041</v>
          </cell>
          <cell r="M111">
            <v>61896.241379638064</v>
          </cell>
          <cell r="N111">
            <v>73380.191433329295</v>
          </cell>
          <cell r="O111">
            <v>86989.09512020713</v>
          </cell>
          <cell r="P111">
            <v>103115.09341343955</v>
          </cell>
          <cell r="Q111">
            <v>122222.36556407773</v>
          </cell>
          <cell r="R111">
            <v>144860.56724213145</v>
          </cell>
          <cell r="S111">
            <v>171680.23632729898</v>
          </cell>
          <cell r="T111">
            <v>203451.58075068545</v>
          </cell>
          <cell r="U111">
            <v>241086.03864229922</v>
          </cell>
          <cell r="V111">
            <v>285662.50376988004</v>
          </cell>
        </row>
        <row r="112">
          <cell r="B112">
            <v>82543.569305832876</v>
          </cell>
          <cell r="C112">
            <v>99875.025414322561</v>
          </cell>
          <cell r="D112">
            <v>120837.49421508818</v>
          </cell>
          <cell r="E112">
            <v>146190.7731672645</v>
          </cell>
          <cell r="F112">
            <v>176852.63952643384</v>
          </cell>
          <cell r="G112">
            <v>213932.15002012745</v>
          </cell>
          <cell r="H112">
            <v>258769.80020311783</v>
          </cell>
          <cell r="I112">
            <v>312985.1124406468</v>
          </cell>
          <cell r="J112">
            <v>378535.31995395408</v>
          </cell>
          <cell r="K112">
            <v>457784.74329798413</v>
          </cell>
          <cell r="L112">
            <v>553590.29594563949</v>
          </cell>
          <cell r="M112">
            <v>669402.63705064985</v>
          </cell>
          <cell r="N112">
            <v>809390.72164377023</v>
          </cell>
          <cell r="O112">
            <v>978589.23557329015</v>
          </cell>
          <cell r="P112">
            <v>1183079.9664336627</v>
          </cell>
          <cell r="Q112">
            <v>1430206.6256708987</v>
          </cell>
          <cell r="R112">
            <v>1728838.8839513815</v>
          </cell>
          <cell r="S112">
            <v>2089685.2758669339</v>
          </cell>
          <cell r="T112">
            <v>2525677.460289781</v>
          </cell>
          <cell r="U112">
            <v>3052425.8358547008</v>
          </cell>
          <cell r="V112">
            <v>3688778.1604306917</v>
          </cell>
        </row>
        <row r="113">
          <cell r="B113">
            <v>29293.359866544946</v>
          </cell>
          <cell r="C113">
            <v>34671.146125925807</v>
          </cell>
          <cell r="D113">
            <v>41033.480848619853</v>
          </cell>
          <cell r="E113">
            <v>48560.36750406192</v>
          </cell>
          <cell r="F113">
            <v>57464.403245029607</v>
          </cell>
          <cell r="G113">
            <v>67996.845266488177</v>
          </cell>
          <cell r="H113">
            <v>80454.742972219552</v>
          </cell>
          <cell r="I113">
            <v>95189.072375259595</v>
          </cell>
          <cell r="J113">
            <v>112614.72377181631</v>
          </cell>
          <cell r="K113">
            <v>133221.84237651285</v>
          </cell>
          <cell r="L113">
            <v>157589.74123920221</v>
          </cell>
          <cell r="M113">
            <v>186402.72021065786</v>
          </cell>
          <cell r="N113">
            <v>220469.44135879219</v>
          </cell>
          <cell r="O113">
            <v>260744.98691253932</v>
          </cell>
          <cell r="P113">
            <v>308357.83419490646</v>
          </cell>
          <cell r="Q113">
            <v>364640.60223752039</v>
          </cell>
          <cell r="R113">
            <v>431167.59605393244</v>
          </cell>
          <cell r="S113">
            <v>509797.6490567833</v>
          </cell>
          <cell r="T113">
            <v>602726.36250578961</v>
          </cell>
          <cell r="U113">
            <v>712545.78072881419</v>
          </cell>
          <cell r="V113">
            <v>842316.9557945081</v>
          </cell>
        </row>
        <row r="114">
          <cell r="B114">
            <v>2695935.78990237</v>
          </cell>
          <cell r="C114">
            <v>3221690.9046267131</v>
          </cell>
          <cell r="D114">
            <v>3849721.8093080311</v>
          </cell>
          <cell r="E114">
            <v>4599898.7038599504</v>
          </cell>
          <cell r="F114">
            <v>5495921.4820509274</v>
          </cell>
          <cell r="G114">
            <v>6566072.8631028859</v>
          </cell>
          <cell r="H114">
            <v>7844114.0740223723</v>
          </cell>
          <cell r="I114">
            <v>9370325.1031498034</v>
          </cell>
          <cell r="J114">
            <v>11192782.268339669</v>
          </cell>
          <cell r="K114">
            <v>13368837.067030974</v>
          </cell>
          <cell r="L114">
            <v>15966931.152426422</v>
          </cell>
          <cell r="M114">
            <v>19068699.346852046</v>
          </cell>
          <cell r="N114">
            <v>22771547.356063649</v>
          </cell>
          <cell r="O114">
            <v>27191641.360022709</v>
          </cell>
          <cell r="P114">
            <v>32467567.947209589</v>
          </cell>
          <cell r="Q114">
            <v>38764582.580899663</v>
          </cell>
          <cell r="R114">
            <v>46279804.582270347</v>
          </cell>
          <cell r="S114">
            <v>55248252.476563804</v>
          </cell>
          <cell r="T114">
            <v>65950215.648880273</v>
          </cell>
          <cell r="U114">
            <v>78719825.129394412</v>
          </cell>
          <cell r="V114">
            <v>93955499.612780824</v>
          </cell>
        </row>
        <row r="115">
          <cell r="B115">
            <v>81460.1537997782</v>
          </cell>
          <cell r="C115">
            <v>95668.870293640619</v>
          </cell>
          <cell r="D115">
            <v>112348.48364213316</v>
          </cell>
          <cell r="E115">
            <v>131928.07600919719</v>
          </cell>
          <cell r="F115">
            <v>154910.39934420655</v>
          </cell>
          <cell r="G115">
            <v>181884.98344461157</v>
          </cell>
          <cell r="H115">
            <v>213543.39404294046</v>
          </cell>
          <cell r="I115">
            <v>250696.33929728158</v>
          </cell>
          <cell r="J115">
            <v>294294.72792091337</v>
          </cell>
          <cell r="K115">
            <v>345453.14432698756</v>
          </cell>
          <cell r="L115">
            <v>405478.71868449106</v>
          </cell>
          <cell r="M115">
            <v>475903.36682032916</v>
          </cell>
          <cell r="N115">
            <v>558523.3593852605</v>
          </cell>
          <cell r="O115">
            <v>655443.58267919777</v>
          </cell>
          <cell r="P115">
            <v>769131.75682407292</v>
          </cell>
          <cell r="Q115">
            <v>902479.17718912591</v>
          </cell>
          <cell r="R115">
            <v>1058874.9836171686</v>
          </cell>
          <cell r="S115">
            <v>1242289.4881251296</v>
          </cell>
          <cell r="T115">
            <v>1457375.8808505023</v>
          </cell>
          <cell r="U115">
            <v>1709584.4999898027</v>
          </cell>
          <cell r="V115">
            <v>2005301.8310127601</v>
          </cell>
        </row>
        <row r="116">
          <cell r="B116">
            <v>62037.412412954567</v>
          </cell>
          <cell r="C116">
            <v>74226.403481890375</v>
          </cell>
          <cell r="D116">
            <v>88804.364484170597</v>
          </cell>
          <cell r="E116">
            <v>106238.92008665029</v>
          </cell>
          <cell r="F116">
            <v>127088.5179456137</v>
          </cell>
          <cell r="G116">
            <v>152020.4135406024</v>
          </cell>
          <cell r="H116">
            <v>181832.08928985352</v>
          </cell>
          <cell r="I116">
            <v>217476.18366121233</v>
          </cell>
          <cell r="J116">
            <v>260091.11475541533</v>
          </cell>
          <cell r="K116">
            <v>311036.60797133297</v>
          </cell>
          <cell r="L116">
            <v>371937.30984642071</v>
          </cell>
          <cell r="M116">
            <v>444733.43457993935</v>
          </cell>
          <cell r="N116">
            <v>531742.86086854152</v>
          </cell>
          <cell r="O116">
            <v>635733.30661508383</v>
          </cell>
          <cell r="P116">
            <v>760010.71607038041</v>
          </cell>
          <cell r="Q116">
            <v>908522.07844728057</v>
          </cell>
          <cell r="R116">
            <v>1085981.1990307425</v>
          </cell>
          <cell r="S116">
            <v>1298015.1219398607</v>
          </cell>
          <cell r="T116">
            <v>1551343.0434251393</v>
          </cell>
          <cell r="U116">
            <v>1853984.7582730041</v>
          </cell>
          <cell r="V116">
            <v>2215514.8292744937</v>
          </cell>
        </row>
        <row r="117">
          <cell r="B117">
            <v>14180.51968682565</v>
          </cell>
          <cell r="C117">
            <v>16762.417758400734</v>
          </cell>
          <cell r="D117">
            <v>19813.095034328788</v>
          </cell>
          <cell r="E117">
            <v>23417.548556800353</v>
          </cell>
          <cell r="F117">
            <v>27676.034740248178</v>
          </cell>
          <cell r="G117">
            <v>32706.888580424489</v>
          </cell>
          <cell r="H117">
            <v>38649.83290976745</v>
          </cell>
          <cell r="I117">
            <v>45669.742723101728</v>
          </cell>
          <cell r="J117">
            <v>53961.268184822155</v>
          </cell>
          <cell r="K117">
            <v>63754.069090534947</v>
          </cell>
          <cell r="L117">
            <v>75319.237929977491</v>
          </cell>
          <cell r="M117">
            <v>88976.582737444958</v>
          </cell>
          <cell r="N117">
            <v>105103.54861777341</v>
          </cell>
          <cell r="O117">
            <v>124145.34696930426</v>
          </cell>
          <cell r="P117">
            <v>146627.34381796783</v>
          </cell>
          <cell r="Q117">
            <v>173169.14282335481</v>
          </cell>
          <cell r="R117">
            <v>204501.78260579807</v>
          </cell>
          <cell r="S117">
            <v>241487.30978181917</v>
          </cell>
          <cell r="T117">
            <v>285142.64502829022</v>
          </cell>
          <cell r="U117">
            <v>336666.77648994635</v>
          </cell>
          <cell r="V117">
            <v>397473.82347586699</v>
          </cell>
        </row>
        <row r="118">
          <cell r="B118">
            <v>723626.88067892171</v>
          </cell>
          <cell r="C118">
            <v>865447.0333222386</v>
          </cell>
          <cell r="D118">
            <v>1034993.0783807808</v>
          </cell>
          <cell r="E118">
            <v>1237678.4849265611</v>
          </cell>
          <cell r="F118">
            <v>1479965.4213741308</v>
          </cell>
          <cell r="G118">
            <v>1769571.9361537483</v>
          </cell>
          <cell r="H118">
            <v>2115718.5834270385</v>
          </cell>
          <cell r="I118">
            <v>2529415.2599714026</v>
          </cell>
          <cell r="J118">
            <v>3023813.5330786677</v>
          </cell>
          <cell r="K118">
            <v>3614615.0843168511</v>
          </cell>
          <cell r="L118">
            <v>4320573.0705522923</v>
          </cell>
          <cell r="M118">
            <v>5164073.9000863498</v>
          </cell>
          <cell r="N118">
            <v>6171850.4649175368</v>
          </cell>
          <cell r="O118">
            <v>7375810.5248733517</v>
          </cell>
          <cell r="P118">
            <v>8814051.0531684849</v>
          </cell>
          <cell r="Q118">
            <v>10532037.358413802</v>
          </cell>
          <cell r="R118">
            <v>12584045.243530966</v>
          </cell>
          <cell r="S118">
            <v>15034838.78831323</v>
          </cell>
          <cell r="T118">
            <v>17961720.143687304</v>
          </cell>
          <cell r="U118">
            <v>21456916.03143518</v>
          </cell>
          <cell r="V118">
            <v>25630487.266863048</v>
          </cell>
        </row>
        <row r="119">
          <cell r="B119">
            <v>548105.67891759961</v>
          </cell>
          <cell r="C119">
            <v>664427.70736424753</v>
          </cell>
          <cell r="D119">
            <v>805382.73841389688</v>
          </cell>
          <cell r="E119">
            <v>976180.98536523152</v>
          </cell>
          <cell r="F119">
            <v>1183127.915644459</v>
          </cell>
          <cell r="G119">
            <v>1433857.4788956346</v>
          </cell>
          <cell r="H119">
            <v>1737613.9522619098</v>
          </cell>
          <cell r="I119">
            <v>2105586.8487511296</v>
          </cell>
          <cell r="J119">
            <v>2551324.280067347</v>
          </cell>
          <cell r="K119">
            <v>3091223.0491788546</v>
          </cell>
          <cell r="L119">
            <v>3745133.2252721079</v>
          </cell>
          <cell r="M119">
            <v>4537075.3949861508</v>
          </cell>
          <cell r="N119">
            <v>5496124.6460657259</v>
          </cell>
          <cell r="O119">
            <v>6657459.9220886603</v>
          </cell>
          <cell r="P119">
            <v>8063656.1682410268</v>
          </cell>
          <cell r="Q119">
            <v>9766219.0538424011</v>
          </cell>
          <cell r="R119">
            <v>11827473.180423075</v>
          </cell>
          <cell r="S119">
            <v>14322805.92547464</v>
          </cell>
          <cell r="T119">
            <v>17343425.841812134</v>
          </cell>
          <cell r="U119">
            <v>20999642.169521086</v>
          </cell>
          <cell r="V119">
            <v>25424890.209258668</v>
          </cell>
        </row>
        <row r="120">
          <cell r="B120">
            <v>1187611.6287895886</v>
          </cell>
          <cell r="C120">
            <v>1413886.0605058451</v>
          </cell>
          <cell r="D120">
            <v>1683160.5119808516</v>
          </cell>
          <cell r="E120">
            <v>2003595.7368085131</v>
          </cell>
          <cell r="F120">
            <v>2384888.0364803323</v>
          </cell>
          <cell r="G120">
            <v>2838564.831789426</v>
          </cell>
          <cell r="H120">
            <v>3378334.6335083391</v>
          </cell>
          <cell r="I120">
            <v>4020490.7584532239</v>
          </cell>
          <cell r="J120">
            <v>4784406.9142445484</v>
          </cell>
          <cell r="K120">
            <v>5693106.7689921539</v>
          </cell>
          <cell r="L120">
            <v>6773962.6164722294</v>
          </cell>
          <cell r="M120">
            <v>8059499.242808341</v>
          </cell>
          <cell r="N120">
            <v>9588378.6128726639</v>
          </cell>
          <cell r="O120">
            <v>11406534.021640038</v>
          </cell>
          <cell r="P120">
            <v>13568557.495346576</v>
          </cell>
          <cell r="Q120">
            <v>16139299.374519117</v>
          </cell>
          <cell r="R120">
            <v>19195822.559186567</v>
          </cell>
          <cell r="S120">
            <v>22829657.735940419</v>
          </cell>
          <cell r="T120">
            <v>27149555.23969255</v>
          </cell>
          <cell r="U120">
            <v>32284663.540217411</v>
          </cell>
          <cell r="V120">
            <v>38388398.536765791</v>
          </cell>
        </row>
        <row r="121">
          <cell r="B121">
            <v>49830.641371639416</v>
          </cell>
          <cell r="C121">
            <v>59954.756251746432</v>
          </cell>
          <cell r="D121">
            <v>72131.000467582868</v>
          </cell>
          <cell r="E121">
            <v>86774.81859470738</v>
          </cell>
          <cell r="F121">
            <v>104385.17023290333</v>
          </cell>
          <cell r="G121">
            <v>125561.59385552681</v>
          </cell>
          <cell r="H121">
            <v>151024.65797973497</v>
          </cell>
          <cell r="I121">
            <v>181639.98480841189</v>
          </cell>
          <cell r="J121">
            <v>218447.80810191532</v>
          </cell>
          <cell r="K121">
            <v>262697.59934991511</v>
          </cell>
          <cell r="L121">
            <v>315890.64471987908</v>
          </cell>
          <cell r="M121">
            <v>379829.96262881631</v>
          </cell>
          <cell r="N121">
            <v>456681.61665886274</v>
          </cell>
          <cell r="O121">
            <v>549046.65339533053</v>
          </cell>
          <cell r="P121">
            <v>660049.37041290698</v>
          </cell>
          <cell r="Q121">
            <v>793440.95332910214</v>
          </cell>
          <cell r="R121">
            <v>953726.51158506388</v>
          </cell>
          <cell r="S121">
            <v>1146314.3321907551</v>
          </cell>
          <cell r="T121">
            <v>1377698.6553626738</v>
          </cell>
          <cell r="U121">
            <v>1655674.5499085935</v>
          </cell>
          <cell r="V121">
            <v>1989600.5695645055</v>
          </cell>
        </row>
        <row r="122">
          <cell r="B122">
            <v>613939.63082198752</v>
          </cell>
          <cell r="C122">
            <v>733822.30703230412</v>
          </cell>
          <cell r="D122">
            <v>877055.95140146138</v>
          </cell>
          <cell r="E122">
            <v>1048183.0547101154</v>
          </cell>
          <cell r="F122">
            <v>1252622.7641352743</v>
          </cell>
          <cell r="G122">
            <v>1496843.4875827427</v>
          </cell>
          <cell r="H122">
            <v>1788568.2178315998</v>
          </cell>
          <cell r="I122">
            <v>2137013.0850789985</v>
          </cell>
          <cell r="J122">
            <v>2553180.3420499549</v>
          </cell>
          <cell r="K122">
            <v>3050197.6400921419</v>
          </cell>
          <cell r="L122">
            <v>3643734.4359591501</v>
          </cell>
          <cell r="M122">
            <v>4352484.6655724132</v>
          </cell>
          <cell r="N122">
            <v>5198758.3969481206</v>
          </cell>
          <cell r="O122">
            <v>6209168.2756861001</v>
          </cell>
          <cell r="P122">
            <v>7415469.9342993014</v>
          </cell>
          <cell r="Q122">
            <v>8855537.9010226503</v>
          </cell>
          <cell r="R122">
            <v>10574559.002536664</v>
          </cell>
          <cell r="S122">
            <v>12626419.318097048</v>
          </cell>
          <cell r="T122">
            <v>15075398.334839441</v>
          </cell>
          <cell r="U122">
            <v>17998139.388939623</v>
          </cell>
          <cell r="V122">
            <v>21486051.409830671</v>
          </cell>
        </row>
        <row r="123">
          <cell r="B123">
            <v>379976.26382707461</v>
          </cell>
          <cell r="C123">
            <v>450478.5425438672</v>
          </cell>
          <cell r="D123">
            <v>534026.61236231658</v>
          </cell>
          <cell r="E123">
            <v>633031.22822201415</v>
          </cell>
          <cell r="F123">
            <v>750344.49498457648</v>
          </cell>
          <cell r="G123">
            <v>889342.79943386267</v>
          </cell>
          <cell r="H123">
            <v>1054024.5113616148</v>
          </cell>
          <cell r="I123">
            <v>1249121.7859910596</v>
          </cell>
          <cell r="J123">
            <v>1480237.8119555034</v>
          </cell>
          <cell r="K123">
            <v>1754003.2063425605</v>
          </cell>
          <cell r="L123">
            <v>2078267.8511747422</v>
          </cell>
          <cell r="M123">
            <v>2462319.7725931518</v>
          </cell>
          <cell r="N123">
            <v>2917153.2027284936</v>
          </cell>
          <cell r="O123">
            <v>3455774.7994900905</v>
          </cell>
          <cell r="P123">
            <v>4093578.114810464</v>
          </cell>
          <cell r="Q123">
            <v>4848771.855535944</v>
          </cell>
          <cell r="R123">
            <v>5742902.8435717896</v>
          </cell>
          <cell r="S123">
            <v>6801454.7430494381</v>
          </cell>
          <cell r="T123">
            <v>8054578.1789493281</v>
          </cell>
          <cell r="U123">
            <v>9537927.4835640118</v>
          </cell>
          <cell r="V123">
            <v>11293678.387683429</v>
          </cell>
        </row>
        <row r="124">
          <cell r="B124">
            <v>99886.907595684854</v>
          </cell>
          <cell r="C124">
            <v>119236.56496029814</v>
          </cell>
          <cell r="D124">
            <v>142325.09877110855</v>
          </cell>
          <cell r="E124">
            <v>169874.02450575409</v>
          </cell>
          <cell r="F124">
            <v>202742.96273961273</v>
          </cell>
          <cell r="G124">
            <v>241956.6307155368</v>
          </cell>
          <cell r="H124">
            <v>288736.90218825871</v>
          </cell>
          <cell r="I124">
            <v>344539.97050150466</v>
          </cell>
          <cell r="J124">
            <v>411101.98156160815</v>
          </cell>
          <cell r="K124">
            <v>490491.74916231644</v>
          </cell>
          <cell r="L124">
            <v>585175.43943137315</v>
          </cell>
          <cell r="M124">
            <v>698091.37128514482</v>
          </cell>
          <cell r="N124">
            <v>832741.68029190833</v>
          </cell>
          <cell r="O124">
            <v>993298.42049776332</v>
          </cell>
          <cell r="P124">
            <v>1184733.4231921157</v>
          </cell>
          <cell r="Q124">
            <v>1412968.746722023</v>
          </cell>
          <cell r="R124">
            <v>1685060.5913733116</v>
          </cell>
          <cell r="S124">
            <v>2009412.5594236648</v>
          </cell>
          <cell r="T124">
            <v>2396036.0501564345</v>
          </cell>
          <cell r="U124">
            <v>2856852.4465181651</v>
          </cell>
          <cell r="V124">
            <v>3406061.2781854272</v>
          </cell>
        </row>
        <row r="125">
          <cell r="B125">
            <v>133147.68359031199</v>
          </cell>
          <cell r="C125">
            <v>159438.96401527387</v>
          </cell>
          <cell r="D125">
            <v>190909.02600077022</v>
          </cell>
          <cell r="E125">
            <v>228576.67147289473</v>
          </cell>
          <cell r="F125">
            <v>273659.59346098424</v>
          </cell>
          <cell r="G125">
            <v>327613.94351639843</v>
          </cell>
          <cell r="H125">
            <v>392181.49905065674</v>
          </cell>
          <cell r="I125">
            <v>469444.63711325044</v>
          </cell>
          <cell r="J125">
            <v>561893.87805791863</v>
          </cell>
          <cell r="K125">
            <v>672506.36156460969</v>
          </cell>
          <cell r="L125">
            <v>804842.20263584517</v>
          </cell>
          <cell r="M125">
            <v>963156.54759266367</v>
          </cell>
          <cell r="N125">
            <v>1152536.9939509109</v>
          </cell>
          <cell r="O125">
            <v>1379063.5410859287</v>
          </cell>
          <cell r="P125">
            <v>1650004.5174318145</v>
          </cell>
          <cell r="Q125">
            <v>1974044.8188647875</v>
          </cell>
          <cell r="R125">
            <v>2361565.1707982817</v>
          </cell>
          <cell r="S125">
            <v>2824967.6962710205</v>
          </cell>
          <cell r="T125">
            <v>3379073.8389882916</v>
          </cell>
          <cell r="U125">
            <v>4041588.6051812116</v>
          </cell>
          <cell r="V125">
            <v>4833666.8217088692</v>
          </cell>
        </row>
        <row r="126">
          <cell r="B126">
            <v>363472.94703312556</v>
          </cell>
          <cell r="C126">
            <v>447084.98879889457</v>
          </cell>
          <cell r="D126">
            <v>549894.3204267387</v>
          </cell>
          <cell r="E126">
            <v>676303.79440180713</v>
          </cell>
          <cell r="F126">
            <v>831721.14901051973</v>
          </cell>
          <cell r="G126">
            <v>1022790.280809595</v>
          </cell>
          <cell r="H126">
            <v>1257675.1063739611</v>
          </cell>
          <cell r="I126">
            <v>1546403.7434781869</v>
          </cell>
          <cell r="J126">
            <v>1901296.9795593387</v>
          </cell>
          <cell r="K126">
            <v>2337486.9901623414</v>
          </cell>
          <cell r="L126">
            <v>2873562.808051392</v>
          </cell>
          <cell r="M126">
            <v>3532352.0602707388</v>
          </cell>
          <cell r="N126">
            <v>4341893.0587073807</v>
          </cell>
          <cell r="O126">
            <v>5336612.5467009237</v>
          </cell>
          <cell r="P126">
            <v>6558789.2593551548</v>
          </cell>
          <cell r="Q126">
            <v>8060327.7198454281</v>
          </cell>
          <cell r="R126">
            <v>9904961.0905385334</v>
          </cell>
          <cell r="S126">
            <v>12170921.81029618</v>
          </cell>
          <cell r="T126">
            <v>14954256.172936097</v>
          </cell>
          <cell r="U126">
            <v>18372843.937110696</v>
          </cell>
          <cell r="V126">
            <v>22571381.487404574</v>
          </cell>
        </row>
        <row r="127">
          <cell r="B127">
            <v>3652345.8636320261</v>
          </cell>
          <cell r="C127">
            <v>4439188.9379311977</v>
          </cell>
          <cell r="D127">
            <v>5395187.1211281605</v>
          </cell>
          <cell r="E127">
            <v>6556662.6390495012</v>
          </cell>
          <cell r="F127">
            <v>7967691.2335587433</v>
          </cell>
          <cell r="G127">
            <v>9681777.1035696957</v>
          </cell>
          <cell r="H127">
            <v>11763882.796188606</v>
          </cell>
          <cell r="I127">
            <v>14292850.563653631</v>
          </cell>
          <cell r="J127">
            <v>17364394.962872315</v>
          </cell>
          <cell r="K127">
            <v>21094665.16562051</v>
          </cell>
          <cell r="L127">
            <v>25624645.414284799</v>
          </cell>
          <cell r="M127">
            <v>31125396.252558392</v>
          </cell>
          <cell r="N127">
            <v>37804523.297984369</v>
          </cell>
          <cell r="O127">
            <v>45913886.162015006</v>
          </cell>
          <cell r="P127">
            <v>55759104.916970871</v>
          </cell>
          <cell r="Q127">
            <v>67710894.826574326</v>
          </cell>
          <cell r="R127">
            <v>82219032.837954581</v>
          </cell>
          <cell r="S127">
            <v>99829017.961501434</v>
          </cell>
          <cell r="T127">
            <v>121202584.04413766</v>
          </cell>
          <cell r="U127">
            <v>147142179.8743093</v>
          </cell>
          <cell r="V127">
            <v>178621066.14597172</v>
          </cell>
        </row>
        <row r="128">
          <cell r="B128">
            <v>111811.95630203244</v>
          </cell>
          <cell r="C128">
            <v>133480.94177639627</v>
          </cell>
          <cell r="D128">
            <v>159338.75807311069</v>
          </cell>
          <cell r="E128">
            <v>190194.09874290097</v>
          </cell>
          <cell r="F128">
            <v>227010.51737440814</v>
          </cell>
          <cell r="G128">
            <v>270936.70572569279</v>
          </cell>
          <cell r="H128">
            <v>323342.46016286575</v>
          </cell>
          <cell r="I128">
            <v>385860.37831567967</v>
          </cell>
          <cell r="J128">
            <v>460437.05941586848</v>
          </cell>
          <cell r="K128">
            <v>549392.25876107649</v>
          </cell>
          <cell r="L128">
            <v>655491.47413814336</v>
          </cell>
          <cell r="M128">
            <v>782029.89479044324</v>
          </cell>
          <cell r="N128">
            <v>932935.27767246217</v>
          </cell>
          <cell r="O128">
            <v>1112887.0427158938</v>
          </cell>
          <cell r="P128">
            <v>1327462.0366369849</v>
          </cell>
          <cell r="Q128">
            <v>1583303.4306821667</v>
          </cell>
          <cell r="R128">
            <v>1888327.1905250137</v>
          </cell>
          <cell r="S128">
            <v>2251961.519350837</v>
          </cell>
          <cell r="T128">
            <v>2685439.2286338164</v>
          </cell>
          <cell r="U128">
            <v>3202137.0731648495</v>
          </cell>
          <cell r="V128">
            <v>3817989.1827704161</v>
          </cell>
        </row>
        <row r="129">
          <cell r="B129">
            <v>64096.302080713962</v>
          </cell>
          <cell r="C129">
            <v>78006.96338060117</v>
          </cell>
          <cell r="D129">
            <v>94930.314492269594</v>
          </cell>
          <cell r="E129">
            <v>115518.06651116531</v>
          </cell>
          <cell r="F129">
            <v>140562.09898754774</v>
          </cell>
          <cell r="G129">
            <v>171024.95429302927</v>
          </cell>
          <cell r="H129">
            <v>208076.8464155946</v>
          </cell>
          <cell r="I129">
            <v>253139.88957072023</v>
          </cell>
          <cell r="J129">
            <v>307942.799715325</v>
          </cell>
          <cell r="K129">
            <v>374586.13623846264</v>
          </cell>
          <cell r="L129">
            <v>455622.9514965014</v>
          </cell>
          <cell r="M129">
            <v>554155.03399625805</v>
          </cell>
          <cell r="N129">
            <v>673951.78037072532</v>
          </cell>
          <cell r="O129">
            <v>819592.12527903682</v>
          </cell>
          <cell r="P129">
            <v>996639.69944188825</v>
          </cell>
          <cell r="Q129">
            <v>1211852.0652596522</v>
          </cell>
          <cell r="R129">
            <v>1473438.7357167809</v>
          </cell>
          <cell r="S129">
            <v>1791369.531355903</v>
          </cell>
          <cell r="T129">
            <v>2177754.5437028622</v>
          </cell>
          <cell r="U129">
            <v>2647298.4188040439</v>
          </cell>
          <cell r="V129">
            <v>3217859.3452062136</v>
          </cell>
        </row>
        <row r="130">
          <cell r="B130">
            <v>3959739.1658681626</v>
          </cell>
          <cell r="C130">
            <v>4754187.2988822823</v>
          </cell>
          <cell r="D130">
            <v>5707647.5230904995</v>
          </cell>
          <cell r="E130">
            <v>6851906.8056272184</v>
          </cell>
          <cell r="F130">
            <v>8225060.1066271374</v>
          </cell>
          <cell r="G130">
            <v>9872784.103718495</v>
          </cell>
          <cell r="H130">
            <v>11849860.141175861</v>
          </cell>
          <cell r="I130">
            <v>14221957.097806316</v>
          </cell>
          <cell r="J130">
            <v>17067823.465710487</v>
          </cell>
          <cell r="K130">
            <v>20481846.097953308</v>
          </cell>
          <cell r="L130">
            <v>24577194.264981259</v>
          </cell>
          <cell r="M130">
            <v>29489492.758441664</v>
          </cell>
          <cell r="N130">
            <v>35381330.066846438</v>
          </cell>
          <cell r="O130">
            <v>42447529.375306658</v>
          </cell>
          <cell r="P130">
            <v>50921610.839605659</v>
          </cell>
          <cell r="Q130">
            <v>61083353.045970969</v>
          </cell>
          <cell r="R130">
            <v>73268053.666181803</v>
          </cell>
          <cell r="S130">
            <v>87877372.969180316</v>
          </cell>
          <cell r="T130">
            <v>105392600.66518825</v>
          </cell>
          <cell r="U130">
            <v>126390200.68905996</v>
          </cell>
          <cell r="V130">
            <v>151560793.5494968</v>
          </cell>
        </row>
        <row r="131">
          <cell r="B131">
            <v>84114.84767184878</v>
          </cell>
          <cell r="C131">
            <v>100948.93679360193</v>
          </cell>
          <cell r="D131">
            <v>121144.02120894825</v>
          </cell>
          <cell r="E131">
            <v>145370.29296847875</v>
          </cell>
          <cell r="F131">
            <v>174430.60089034433</v>
          </cell>
          <cell r="G131">
            <v>209287.17451329451</v>
          </cell>
          <cell r="H131">
            <v>251093.56199802447</v>
          </cell>
          <cell r="I131">
            <v>301231.99321207515</v>
          </cell>
          <cell r="J131">
            <v>361359.31289855833</v>
          </cell>
          <cell r="K131">
            <v>433460.55852549046</v>
          </cell>
          <cell r="L131">
            <v>519914.78558276629</v>
          </cell>
          <cell r="M131">
            <v>623571.9148054457</v>
          </cell>
          <cell r="N131">
            <v>747847.03737056139</v>
          </cell>
          <cell r="O131">
            <v>896830.60052337218</v>
          </cell>
          <cell r="P131">
            <v>1075423.4755918682</v>
          </cell>
          <cell r="Q131">
            <v>1289494.8915341799</v>
          </cell>
          <cell r="R131">
            <v>1546075.8281578799</v>
          </cell>
          <cell r="S131">
            <v>1853585.3113052216</v>
          </cell>
          <cell r="T131">
            <v>2222107.2342057265</v>
          </cell>
          <cell r="U131">
            <v>2663714.4928960493</v>
          </cell>
          <cell r="V131">
            <v>3192864.7263279292</v>
          </cell>
        </row>
        <row r="132">
          <cell r="B132">
            <v>156856.72544962788</v>
          </cell>
          <cell r="C132">
            <v>189176.41666229497</v>
          </cell>
          <cell r="D132">
            <v>228140.29302050482</v>
          </cell>
          <cell r="E132">
            <v>275112.5734206643</v>
          </cell>
          <cell r="F132">
            <v>331735.70270908793</v>
          </cell>
          <cell r="G132">
            <v>399987.95779213245</v>
          </cell>
          <cell r="H132">
            <v>482252.67272809969</v>
          </cell>
          <cell r="I132">
            <v>581399.8630383244</v>
          </cell>
          <cell r="J132">
            <v>700886.74279739184</v>
          </cell>
          <cell r="K132">
            <v>844875.94246567879</v>
          </cell>
          <cell r="L132">
            <v>1018381.0044038261</v>
          </cell>
          <cell r="M132">
            <v>1227437.6267668146</v>
          </cell>
          <cell r="N132">
            <v>1479314.2037403756</v>
          </cell>
          <cell r="O132">
            <v>1782759.7978186975</v>
          </cell>
          <cell r="P132">
            <v>2148308.7147628842</v>
          </cell>
          <cell r="Q132">
            <v>2588639.4634329765</v>
          </cell>
          <cell r="R132">
            <v>3119015.2342477292</v>
          </cell>
          <cell r="S132">
            <v>3757803.3470825697</v>
          </cell>
          <cell r="T132">
            <v>4527112.082554508</v>
          </cell>
          <cell r="U132">
            <v>5453542.1150255725</v>
          </cell>
          <cell r="V132">
            <v>6569106.1645852234</v>
          </cell>
        </row>
        <row r="133">
          <cell r="B133">
            <v>147726.90018336577</v>
          </cell>
          <cell r="C133">
            <v>177414.06374850689</v>
          </cell>
          <cell r="D133">
            <v>213052.99913661584</v>
          </cell>
          <cell r="E133">
            <v>255835.43947012612</v>
          </cell>
          <cell r="F133">
            <v>307190.01009852946</v>
          </cell>
          <cell r="G133">
            <v>368830.13576737104</v>
          </cell>
          <cell r="H133">
            <v>442811.33927754214</v>
          </cell>
          <cell r="I133">
            <v>531598.34926851175</v>
          </cell>
          <cell r="J133">
            <v>638147.61768635281</v>
          </cell>
          <cell r="K133">
            <v>766003.68529663549</v>
          </cell>
          <cell r="L133">
            <v>919417.60080287652</v>
          </cell>
          <cell r="M133">
            <v>1103485.3303590436</v>
          </cell>
          <cell r="N133">
            <v>1324317.6500050665</v>
          </cell>
          <cell r="O133">
            <v>1589238.8761136758</v>
          </cell>
          <cell r="P133">
            <v>1907030.5343856958</v>
          </cell>
          <cell r="Q133">
            <v>2288216.6034160056</v>
          </cell>
          <cell r="R133">
            <v>2745412.894877959</v>
          </cell>
          <cell r="S133">
            <v>3293736.332153941</v>
          </cell>
          <cell r="T133">
            <v>3951305.7520669075</v>
          </cell>
          <cell r="U133">
            <v>4739828.9518002411</v>
          </cell>
          <cell r="V133">
            <v>5685319.6450131293</v>
          </cell>
        </row>
        <row r="134">
          <cell r="B134">
            <v>669209.57832277904</v>
          </cell>
          <cell r="C134">
            <v>800662.76299743983</v>
          </cell>
          <cell r="D134">
            <v>957873.73085037922</v>
          </cell>
          <cell r="E134">
            <v>1145883.1666114365</v>
          </cell>
          <cell r="F134">
            <v>1370710.5228754173</v>
          </cell>
          <cell r="G134">
            <v>1639547.792863637</v>
          </cell>
          <cell r="H134">
            <v>1960990.2743834527</v>
          </cell>
          <cell r="I134">
            <v>2345305.1312013576</v>
          </cell>
          <cell r="J134">
            <v>2804761.2981908936</v>
          </cell>
          <cell r="K134">
            <v>3354012.1901354785</v>
          </cell>
          <cell r="L134">
            <v>4010565.511701575</v>
          </cell>
          <cell r="M134">
            <v>4795328.7850782536</v>
          </cell>
          <cell r="N134">
            <v>5733278.205306909</v>
          </cell>
          <cell r="O134">
            <v>6854235.9918537848</v>
          </cell>
          <cell r="P134">
            <v>8193822.3440928617</v>
          </cell>
          <cell r="Q134">
            <v>9794562.7519813068</v>
          </cell>
          <cell r="R134">
            <v>11707242.47817643</v>
          </cell>
          <cell r="S134">
            <v>13992483.339907939</v>
          </cell>
          <cell r="T134">
            <v>16722670.345715141</v>
          </cell>
          <cell r="U134">
            <v>19984196.211400241</v>
          </cell>
          <cell r="V134">
            <v>23880198.172135394</v>
          </cell>
        </row>
        <row r="135">
          <cell r="B135">
            <v>2136971.5547771007</v>
          </cell>
          <cell r="C135">
            <v>2568487.7500513461</v>
          </cell>
          <cell r="D135">
            <v>3086934.4384843768</v>
          </cell>
          <cell r="E135">
            <v>3709802.223265246</v>
          </cell>
          <cell r="F135">
            <v>4458075.7063518483</v>
          </cell>
          <cell r="G135">
            <v>5356943.2826807769</v>
          </cell>
          <cell r="H135">
            <v>6436646.8503657514</v>
          </cell>
          <cell r="I135">
            <v>7733478.2931140112</v>
          </cell>
          <cell r="J135">
            <v>9291005.092794098</v>
          </cell>
          <cell r="K135">
            <v>11161503.598061144</v>
          </cell>
          <cell r="L135">
            <v>13407720.765709421</v>
          </cell>
          <cell r="M135">
            <v>16104936.098877817</v>
          </cell>
          <cell r="N135">
            <v>19343493.31811944</v>
          </cell>
          <cell r="O135">
            <v>23231765.726813044</v>
          </cell>
          <cell r="P135">
            <v>27899793.236541428</v>
          </cell>
          <cell r="Q135">
            <v>33503545.551391851</v>
          </cell>
          <cell r="R135">
            <v>40230145.613511048</v>
          </cell>
          <cell r="S135">
            <v>48303996.521444999</v>
          </cell>
          <cell r="T135">
            <v>57994281.116309948</v>
          </cell>
          <cell r="U135">
            <v>69623764.37827751</v>
          </cell>
          <cell r="V135">
            <v>83579547.792325199</v>
          </cell>
        </row>
        <row r="136">
          <cell r="B136">
            <v>873219.93119738146</v>
          </cell>
          <cell r="C136">
            <v>1032241.4718981854</v>
          </cell>
          <cell r="D136">
            <v>1220141.2696441712</v>
          </cell>
          <cell r="E136">
            <v>1442156.4420102565</v>
          </cell>
          <cell r="F136">
            <v>1704464.5089926624</v>
          </cell>
          <cell r="G136">
            <v>2014357.1652492241</v>
          </cell>
          <cell r="H136">
            <v>2380444.2658631695</v>
          </cell>
          <cell r="I136">
            <v>2812885.8777960194</v>
          </cell>
          <cell r="J136">
            <v>3323677.262901912</v>
          </cell>
          <cell r="K136">
            <v>3926971.5756160892</v>
          </cell>
          <cell r="L136">
            <v>4639475.8341005584</v>
          </cell>
          <cell r="M136">
            <v>5480899.9256567387</v>
          </cell>
          <cell r="N136">
            <v>6474506.6380917123</v>
          </cell>
          <cell r="O136">
            <v>7647736.1888344605</v>
          </cell>
          <cell r="P136">
            <v>9032970.0398969427</v>
          </cell>
          <cell r="Q136">
            <v>10668399.254895205</v>
          </cell>
          <cell r="R136">
            <v>12599084.882977618</v>
          </cell>
          <cell r="S136">
            <v>14878164.904018939</v>
          </cell>
          <cell r="T136">
            <v>17568325.896855831</v>
          </cell>
          <cell r="U136">
            <v>20743479.986647759</v>
          </cell>
          <cell r="V136">
            <v>24490803.801347371</v>
          </cell>
        </row>
        <row r="137">
          <cell r="B137">
            <v>241795.47202251374</v>
          </cell>
          <cell r="C137">
            <v>285915.99700572551</v>
          </cell>
          <cell r="D137">
            <v>338064.75484204572</v>
          </cell>
          <cell r="E137">
            <v>399700.58171913982</v>
          </cell>
          <cell r="F137">
            <v>472544.80829283147</v>
          </cell>
          <cell r="G137">
            <v>558629.85043568257</v>
          </cell>
          <cell r="H137">
            <v>660356.27016458276</v>
          </cell>
          <cell r="I137">
            <v>780557.72875168803</v>
          </cell>
          <cell r="J137">
            <v>922580.7510079901</v>
          </cell>
          <cell r="K137">
            <v>1090375.1071112228</v>
          </cell>
          <cell r="L137">
            <v>1288604.7109004902</v>
          </cell>
          <cell r="M137">
            <v>1522773.4552161223</v>
          </cell>
          <cell r="N137">
            <v>1799379.3537383431</v>
          </cell>
          <cell r="O137">
            <v>2126089.6746924394</v>
          </cell>
          <cell r="P137">
            <v>2511955.1277531567</v>
          </cell>
          <cell r="Q137">
            <v>2967653.5225432948</v>
          </cell>
          <cell r="R137">
            <v>3505787.3046162329</v>
          </cell>
          <cell r="S137">
            <v>4141222.4286274123</v>
          </cell>
          <cell r="T137">
            <v>4891501.5559577765</v>
          </cell>
          <cell r="U137">
            <v>5777315.1791706812</v>
          </cell>
          <cell r="V137">
            <v>6823074.4609115282</v>
          </cell>
        </row>
        <row r="138">
          <cell r="B138">
            <v>40014.062170879741</v>
          </cell>
          <cell r="C138">
            <v>48438.721823120963</v>
          </cell>
          <cell r="D138">
            <v>58633.235001738882</v>
          </cell>
          <cell r="E138">
            <v>70968.966752976077</v>
          </cell>
          <cell r="F138">
            <v>85894.714229026009</v>
          </cell>
          <cell r="G138">
            <v>103953.07071832425</v>
          </cell>
          <cell r="H138">
            <v>125800.17089475815</v>
          </cell>
          <cell r="I138">
            <v>152229.10518216711</v>
          </cell>
          <cell r="J138">
            <v>184198.79995607663</v>
          </cell>
          <cell r="K138">
            <v>222868.18515410932</v>
          </cell>
          <cell r="L138">
            <v>269638.31480221445</v>
          </cell>
          <cell r="M138">
            <v>326202.23191056633</v>
          </cell>
          <cell r="N138">
            <v>394606.3818278329</v>
          </cell>
          <cell r="O138">
            <v>477323.36216882395</v>
          </cell>
          <cell r="P138">
            <v>577341.43973582948</v>
          </cell>
          <cell r="Q138">
            <v>698270.6531762589</v>
          </cell>
          <cell r="R138">
            <v>844473.25532751263</v>
          </cell>
          <cell r="S138">
            <v>1021218.4076538116</v>
          </cell>
          <cell r="T138">
            <v>1234872.2010171439</v>
          </cell>
          <cell r="U138">
            <v>1493123.1193313</v>
          </cell>
          <cell r="V138">
            <v>1805258.5518246926</v>
          </cell>
        </row>
        <row r="139">
          <cell r="B139">
            <v>463024.25309738342</v>
          </cell>
          <cell r="C139">
            <v>547858.25508069934</v>
          </cell>
          <cell r="D139">
            <v>648192.24329170352</v>
          </cell>
          <cell r="E139">
            <v>766854.3643336813</v>
          </cell>
          <cell r="F139">
            <v>907183.80452181597</v>
          </cell>
          <cell r="G139">
            <v>1073125.7349378834</v>
          </cell>
          <cell r="H139">
            <v>1269342.8946561376</v>
          </cell>
          <cell r="I139">
            <v>1501342.7731708467</v>
          </cell>
          <cell r="J139">
            <v>1775633.7766029595</v>
          </cell>
          <cell r="K139">
            <v>2099902.4284412498</v>
          </cell>
          <cell r="L139">
            <v>2483230.7724144682</v>
          </cell>
          <cell r="M139">
            <v>2936343.3950155652</v>
          </cell>
          <cell r="N139">
            <v>3471909.993222001</v>
          </cell>
          <cell r="O139">
            <v>4104889.6083741593</v>
          </cell>
          <cell r="P139">
            <v>4852951.6013304964</v>
          </cell>
          <cell r="Q139">
            <v>5736955.182483756</v>
          </cell>
          <cell r="R139">
            <v>6781534.962317979</v>
          </cell>
          <cell r="S139">
            <v>8015768.7141413456</v>
          </cell>
          <cell r="T139">
            <v>9473991.5981662218</v>
          </cell>
          <cell r="U139">
            <v>11196725.709425207</v>
          </cell>
          <cell r="V139">
            <v>13231810.368716776</v>
          </cell>
        </row>
        <row r="140">
          <cell r="B140">
            <v>3256283.9153903504</v>
          </cell>
          <cell r="C140">
            <v>3840713.9280554815</v>
          </cell>
          <cell r="D140">
            <v>4529735.1127758231</v>
          </cell>
          <cell r="E140">
            <v>5342039.5192145817</v>
          </cell>
          <cell r="F140">
            <v>6299625.2865136033</v>
          </cell>
          <cell r="G140">
            <v>7428399.7273262171</v>
          </cell>
          <cell r="H140">
            <v>8758885.2770168949</v>
          </cell>
          <cell r="I140">
            <v>10327018.755468516</v>
          </cell>
          <cell r="J140">
            <v>12175133.499722941</v>
          </cell>
          <cell r="K140">
            <v>14353065.814857068</v>
          </cell>
          <cell r="L140">
            <v>16919513.379182175</v>
          </cell>
          <cell r="M140">
            <v>19943567.914390832</v>
          </cell>
          <cell r="N140">
            <v>23506593.50097312</v>
          </cell>
          <cell r="O140">
            <v>27704348.889332738</v>
          </cell>
          <cell r="P140">
            <v>32649583.980446085</v>
          </cell>
          <cell r="Q140">
            <v>38474977.559208654</v>
          </cell>
          <cell r="R140">
            <v>45336725.493063308</v>
          </cell>
          <cell r="S140">
            <v>53418605.706390247</v>
          </cell>
          <cell r="T140">
            <v>62936935.422953583</v>
          </cell>
          <cell r="U140">
            <v>74146193.860275999</v>
          </cell>
          <cell r="V140">
            <v>87345858.452170745</v>
          </cell>
        </row>
        <row r="141">
          <cell r="B141">
            <v>247824.45348303521</v>
          </cell>
          <cell r="C141">
            <v>300583.72951109655</v>
          </cell>
          <cell r="D141">
            <v>364550.69444336742</v>
          </cell>
          <cell r="E141">
            <v>442103.38004302402</v>
          </cell>
          <cell r="F141">
            <v>536121.31176028738</v>
          </cell>
          <cell r="G141">
            <v>650092.61804838455</v>
          </cell>
          <cell r="H141">
            <v>788243.54401982611</v>
          </cell>
          <cell r="I141">
            <v>955692.47261635063</v>
          </cell>
          <cell r="J141">
            <v>1158640.0775304483</v>
          </cell>
          <cell r="K141">
            <v>1404594.9617989773</v>
          </cell>
          <cell r="L141">
            <v>1702652.0804787967</v>
          </cell>
          <cell r="M141">
            <v>2063823.3268652321</v>
          </cell>
          <cell r="N141">
            <v>2501445.0830733655</v>
          </cell>
          <cell r="O141">
            <v>3031662.4081545388</v>
          </cell>
          <cell r="P141">
            <v>3674025.4297978245</v>
          </cell>
          <cell r="Q141">
            <v>4452198.2692075158</v>
          </cell>
          <cell r="R141">
            <v>5394831.5155151999</v>
          </cell>
          <cell r="S141">
            <v>6536599.8537885621</v>
          </cell>
          <cell r="T141">
            <v>7919478.0417065723</v>
          </cell>
          <cell r="U141">
            <v>9594259.1382359453</v>
          </cell>
          <cell r="V141">
            <v>11622418.644247131</v>
          </cell>
        </row>
        <row r="142">
          <cell r="B142">
            <v>623370.11389633617</v>
          </cell>
          <cell r="C142">
            <v>747557.58331430075</v>
          </cell>
          <cell r="D142">
            <v>896426.06375094119</v>
          </cell>
          <cell r="E142">
            <v>1074874.4588071529</v>
          </cell>
          <cell r="F142">
            <v>1288766.8076135842</v>
          </cell>
          <cell r="G142">
            <v>1545125.8840654499</v>
          </cell>
          <cell r="H142">
            <v>1852364.3685084721</v>
          </cell>
          <cell r="I142">
            <v>2220554.9466261663</v>
          </cell>
          <cell r="J142">
            <v>2661762.2907150891</v>
          </cell>
          <cell r="K142">
            <v>3190429.7793000126</v>
          </cell>
          <cell r="L142">
            <v>3823854.5119269677</v>
          </cell>
          <cell r="M142">
            <v>4582741.1377842082</v>
          </cell>
          <cell r="N142">
            <v>5491881.3364582174</v>
          </cell>
          <cell r="O142">
            <v>6580946.6991082886</v>
          </cell>
          <cell r="P142">
            <v>7885460.4042311776</v>
          </cell>
          <cell r="Q142">
            <v>9447931.9493023567</v>
          </cell>
          <cell r="R142">
            <v>11319246.263528131</v>
          </cell>
          <cell r="S142">
            <v>13560287.122187382</v>
          </cell>
          <cell r="T142">
            <v>16243922.433695823</v>
          </cell>
          <cell r="U142">
            <v>19457325.990028534</v>
          </cell>
          <cell r="V142">
            <v>23304811.162977304</v>
          </cell>
        </row>
        <row r="143">
          <cell r="B143">
            <v>296165.52717157447</v>
          </cell>
          <cell r="C143">
            <v>359731.64361219457</v>
          </cell>
          <cell r="D143">
            <v>436911.9538746599</v>
          </cell>
          <cell r="E143">
            <v>530618.82853402535</v>
          </cell>
          <cell r="F143">
            <v>644383.95297912951</v>
          </cell>
          <cell r="G143">
            <v>782491.63521829597</v>
          </cell>
          <cell r="H143">
            <v>950140.24856016634</v>
          </cell>
          <cell r="I143">
            <v>1153634.6248893992</v>
          </cell>
          <cell r="J143">
            <v>1400623.7545366674</v>
          </cell>
          <cell r="K143">
            <v>1700383.4575277492</v>
          </cell>
          <cell r="L143">
            <v>2064165.4390961647</v>
          </cell>
          <cell r="M143">
            <v>2505612.6308896127</v>
          </cell>
          <cell r="N143">
            <v>3041271.6218246548</v>
          </cell>
          <cell r="O143">
            <v>3691202.7382558011</v>
          </cell>
          <cell r="P143">
            <v>4479732.098135747</v>
          </cell>
          <cell r="Q143">
            <v>5436347.4417863991</v>
          </cell>
          <cell r="R143">
            <v>6596801.5343029555</v>
          </cell>
          <cell r="S143">
            <v>8004427.1507973401</v>
          </cell>
          <cell r="T143">
            <v>9711755.4828694258</v>
          </cell>
          <cell r="U143">
            <v>11782445.751803283</v>
          </cell>
          <cell r="V143">
            <v>14293656.570246007</v>
          </cell>
        </row>
        <row r="144">
          <cell r="B144">
            <v>166747.33137319703</v>
          </cell>
          <cell r="C144">
            <v>198920.08798164153</v>
          </cell>
          <cell r="D144">
            <v>237284.59438932108</v>
          </cell>
          <cell r="E144">
            <v>283030.92257793673</v>
          </cell>
          <cell r="F144">
            <v>337575.99948805681</v>
          </cell>
          <cell r="G144">
            <v>402607.7810645345</v>
          </cell>
          <cell r="H144">
            <v>480137.68133408698</v>
          </cell>
          <cell r="I144">
            <v>572561.27682335989</v>
          </cell>
          <cell r="J144">
            <v>682732.83951481374</v>
          </cell>
          <cell r="K144">
            <v>814051.33230255707</v>
          </cell>
          <cell r="L144">
            <v>970565.91951163497</v>
          </cell>
          <cell r="M144">
            <v>1157097.8317518737</v>
          </cell>
          <cell r="N144">
            <v>1379389.6867781421</v>
          </cell>
          <cell r="O144">
            <v>1644278.1258902992</v>
          </cell>
          <cell r="P144">
            <v>1959905.075322438</v>
          </cell>
          <cell r="Q144">
            <v>2335962.2221803432</v>
          </cell>
          <cell r="R144">
            <v>2783989.8225373141</v>
          </cell>
          <cell r="S144">
            <v>3317722.7910838197</v>
          </cell>
          <cell r="T144">
            <v>3953513.2090562209</v>
          </cell>
          <cell r="U144">
            <v>4710820.0903259469</v>
          </cell>
          <cell r="V144">
            <v>5612805.9510111818</v>
          </cell>
        </row>
        <row r="145">
          <cell r="B145">
            <v>2052.9437462485985</v>
          </cell>
          <cell r="C145">
            <v>2440.3611587044638</v>
          </cell>
          <cell r="D145">
            <v>2900.6966175114162</v>
          </cell>
          <cell r="E145">
            <v>3447.6562451659292</v>
          </cell>
          <cell r="F145">
            <v>4097.4997594324759</v>
          </cell>
          <cell r="G145">
            <v>4869.5277270308798</v>
          </cell>
          <cell r="H145">
            <v>5786.6574471465347</v>
          </cell>
          <cell r="I145">
            <v>6876.0853760385526</v>
          </cell>
          <cell r="J145">
            <v>8170.100241580998</v>
          </cell>
          <cell r="K145">
            <v>9707.0147133630489</v>
          </cell>
          <cell r="L145">
            <v>11532.308145080109</v>
          </cell>
          <cell r="M145">
            <v>13699.937473296748</v>
          </cell>
          <cell r="N145">
            <v>16273.942764173731</v>
          </cell>
          <cell r="O145">
            <v>19330.291061392123</v>
          </cell>
          <cell r="P145">
            <v>22959.131524109504</v>
          </cell>
          <cell r="Q145">
            <v>27267.387987963582</v>
          </cell>
          <cell r="R145">
            <v>32381.925588549519</v>
          </cell>
          <cell r="S145">
            <v>38453.194773174473</v>
          </cell>
          <cell r="T145">
            <v>45659.676492854902</v>
          </cell>
          <cell r="U145">
            <v>54213.002278054002</v>
          </cell>
          <cell r="V145">
            <v>64364.184717248856</v>
          </cell>
        </row>
        <row r="146">
          <cell r="B146">
            <v>131541.53010774235</v>
          </cell>
          <cell r="C146">
            <v>158293.32365176902</v>
          </cell>
          <cell r="D146">
            <v>190473.01498440412</v>
          </cell>
          <cell r="E146">
            <v>229180.55074651958</v>
          </cell>
          <cell r="F146">
            <v>275737.21963755804</v>
          </cell>
          <cell r="G146">
            <v>331730.91929563595</v>
          </cell>
          <cell r="H146">
            <v>399070.41917772801</v>
          </cell>
          <cell r="I146">
            <v>480049.1192608432</v>
          </cell>
          <cell r="J146">
            <v>577423.50115548051</v>
          </cell>
          <cell r="K146">
            <v>694505.05697623594</v>
          </cell>
          <cell r="L146">
            <v>835273.33348565106</v>
          </cell>
          <cell r="M146">
            <v>1004508.502521036</v>
          </cell>
          <cell r="N146">
            <v>1207954.2054856471</v>
          </cell>
          <cell r="O146">
            <v>1452508.669070363</v>
          </cell>
          <cell r="P146">
            <v>1746459.2209256915</v>
          </cell>
          <cell r="Q146">
            <v>2099757.7125236844</v>
          </cell>
          <cell r="R146">
            <v>2524358.1501056533</v>
          </cell>
          <cell r="S146">
            <v>3034613.4804899991</v>
          </cell>
          <cell r="T146">
            <v>3647761.5303633451</v>
          </cell>
          <cell r="U146">
            <v>4384496.4370026346</v>
          </cell>
          <cell r="V146">
            <v>5269667.2034426248</v>
          </cell>
        </row>
        <row r="147">
          <cell r="B147">
            <v>116098.69128417358</v>
          </cell>
          <cell r="C147">
            <v>139165.91851133638</v>
          </cell>
          <cell r="D147">
            <v>166805.20800969427</v>
          </cell>
          <cell r="E147">
            <v>199921.62173193408</v>
          </cell>
          <cell r="F147">
            <v>239598.03771678219</v>
          </cell>
          <cell r="G147">
            <v>287130.72960068553</v>
          </cell>
          <cell r="H147">
            <v>344071.82968416187</v>
          </cell>
          <cell r="I147">
            <v>412278.90551350877</v>
          </cell>
          <cell r="J147">
            <v>493975.88774048322</v>
          </cell>
          <cell r="K147">
            <v>591823.98851075722</v>
          </cell>
          <cell r="L147">
            <v>709008.80105687876</v>
          </cell>
          <cell r="M147">
            <v>849341.77262207808</v>
          </cell>
          <cell r="N147">
            <v>1017384.6825374929</v>
          </cell>
          <cell r="O147">
            <v>1218594.7847896656</v>
          </cell>
          <cell r="P147">
            <v>1459502.653919602</v>
          </cell>
          <cell r="Q147">
            <v>1747919.7201319556</v>
          </cell>
          <cell r="R147">
            <v>2093192.2886483721</v>
          </cell>
          <cell r="S147">
            <v>2506498.1862682183</v>
          </cell>
          <cell r="T147">
            <v>3001209.4713333868</v>
          </cell>
          <cell r="U147">
            <v>3593316.3077628128</v>
          </cell>
          <cell r="V147">
            <v>4301944.2044447688</v>
          </cell>
        </row>
        <row r="148">
          <cell r="B148">
            <v>123296.18353514079</v>
          </cell>
          <cell r="C148">
            <v>145897.04629906997</v>
          </cell>
          <cell r="D148">
            <v>172629.30222613132</v>
          </cell>
          <cell r="E148">
            <v>204247.13566669068</v>
          </cell>
          <cell r="F148">
            <v>241641.07843774391</v>
          </cell>
          <cell r="G148">
            <v>285863.35246445896</v>
          </cell>
          <cell r="H148">
            <v>338157.65622374258</v>
          </cell>
          <cell r="I148">
            <v>399993.12050133827</v>
          </cell>
          <cell r="J148">
            <v>473106.00186918984</v>
          </cell>
          <cell r="K148">
            <v>559546.9997373441</v>
          </cell>
          <cell r="L148">
            <v>661739.30775467702</v>
          </cell>
          <cell r="M148">
            <v>782544.58489482768</v>
          </cell>
          <cell r="N148">
            <v>925343.76010900422</v>
          </cell>
          <cell r="O148">
            <v>1094128.978925359</v>
          </cell>
          <cell r="P148">
            <v>1293616.0475230836</v>
          </cell>
          <cell r="Q148">
            <v>1529372.5367914902</v>
          </cell>
          <cell r="R148">
            <v>1807974.209007343</v>
          </cell>
          <cell r="S148">
            <v>2137183.4340616809</v>
          </cell>
          <cell r="T148">
            <v>2526166.7382459603</v>
          </cell>
          <cell r="U148">
            <v>2985743.2028144267</v>
          </cell>
          <cell r="V148">
            <v>3528686.5081732715</v>
          </cell>
        </row>
        <row r="149">
          <cell r="B149">
            <v>46848.898947545866</v>
          </cell>
          <cell r="C149">
            <v>55484.725667492712</v>
          </cell>
          <cell r="D149">
            <v>65708.060351240973</v>
          </cell>
          <cell r="E149">
            <v>77810.336918898742</v>
          </cell>
          <cell r="F149">
            <v>92135.983310210882</v>
          </cell>
          <cell r="G149">
            <v>109092.32088435437</v>
          </cell>
          <cell r="H149">
            <v>129161.21216723918</v>
          </cell>
          <cell r="I149">
            <v>152912.36249087288</v>
          </cell>
          <cell r="J149">
            <v>181019.65074339221</v>
          </cell>
          <cell r="K149">
            <v>214279.6978277094</v>
          </cell>
          <cell r="L149">
            <v>253634.64506438171</v>
          </cell>
          <cell r="M149">
            <v>300198.08809717547</v>
          </cell>
          <cell r="N149">
            <v>355286.83972852217</v>
          </cell>
          <cell r="O149">
            <v>420457.13809620193</v>
          </cell>
          <cell r="P149">
            <v>497548.92504017183</v>
          </cell>
          <cell r="Q149">
            <v>588736.38096902624</v>
          </cell>
          <cell r="R149">
            <v>696589.63233557565</v>
          </cell>
          <cell r="S149">
            <v>824145.25670939789</v>
          </cell>
          <cell r="T149">
            <v>974992.25445263251</v>
          </cell>
          <cell r="U149">
            <v>1153370.3803838606</v>
          </cell>
          <cell r="V149">
            <v>1364289.7227724337</v>
          </cell>
        </row>
        <row r="150">
          <cell r="B150">
            <v>220368.95508655004</v>
          </cell>
          <cell r="C150">
            <v>268166.36283099931</v>
          </cell>
          <cell r="D150">
            <v>326309.21655409876</v>
          </cell>
          <cell r="E150">
            <v>397034.11379285081</v>
          </cell>
          <cell r="F150">
            <v>483058.39894965594</v>
          </cell>
          <cell r="G150">
            <v>587684.69193529803</v>
          </cell>
          <cell r="H150">
            <v>714927.73238413478</v>
          </cell>
          <cell r="I150">
            <v>869665.94605870708</v>
          </cell>
          <cell r="J150">
            <v>1057828.8897139532</v>
          </cell>
          <cell r="K150">
            <v>1286620.7785614519</v>
          </cell>
          <cell r="L150">
            <v>1564796.7868163667</v>
          </cell>
          <cell r="M150">
            <v>1902992.7197723649</v>
          </cell>
          <cell r="N150">
            <v>2314132.1737397732</v>
          </cell>
          <cell r="O150">
            <v>2813912.5990247922</v>
          </cell>
          <cell r="P150">
            <v>3421405.1204401646</v>
          </cell>
          <cell r="Q150">
            <v>4159770.9457486114</v>
          </cell>
          <cell r="R150">
            <v>5057144.7475003591</v>
          </cell>
          <cell r="S150">
            <v>6147690.2286956143</v>
          </cell>
          <cell r="T150">
            <v>7472900.7248173179</v>
          </cell>
          <cell r="U150">
            <v>9083153.9691552371</v>
          </cell>
          <cell r="V150">
            <v>11039625.071197666</v>
          </cell>
        </row>
        <row r="151">
          <cell r="B151">
            <v>1163930.0982517244</v>
          </cell>
          <cell r="C151">
            <v>1386373.667129687</v>
          </cell>
          <cell r="D151">
            <v>1651219.6656882896</v>
          </cell>
          <cell r="E151">
            <v>1966540.287948308</v>
          </cell>
          <cell r="F151">
            <v>2341931.4281304516</v>
          </cell>
          <cell r="G151">
            <v>2788806.7964190198</v>
          </cell>
          <cell r="H151">
            <v>3320746.3686452797</v>
          </cell>
          <cell r="I151">
            <v>3953898.7123072348</v>
          </cell>
          <cell r="J151">
            <v>4707474.882847569</v>
          </cell>
          <cell r="K151">
            <v>5604316.598389647</v>
          </cell>
          <cell r="L151">
            <v>6671593.223750093</v>
          </cell>
          <cell r="M151">
            <v>7941604.4596172487</v>
          </cell>
          <cell r="N151">
            <v>9452763.6457952075</v>
          </cell>
          <cell r="O151">
            <v>11250731.369450087</v>
          </cell>
          <cell r="P151">
            <v>13389802.308147805</v>
          </cell>
          <cell r="Q151">
            <v>15934505.626505043</v>
          </cell>
          <cell r="R151">
            <v>18961560.395779822</v>
          </cell>
          <cell r="S151">
            <v>22562134.198635895</v>
          </cell>
          <cell r="T151">
            <v>26844599.407631718</v>
          </cell>
          <cell r="U151">
            <v>31937719.580930844</v>
          </cell>
          <cell r="V151">
            <v>37994528.91404973</v>
          </cell>
        </row>
        <row r="152">
          <cell r="B152">
            <v>1065163.745302608</v>
          </cell>
          <cell r="C152">
            <v>1262573.049297102</v>
          </cell>
          <cell r="D152">
            <v>1496469.2698263337</v>
          </cell>
          <cell r="E152">
            <v>1773587.1577095562</v>
          </cell>
          <cell r="F152">
            <v>2101892.9756522891</v>
          </cell>
          <cell r="G152">
            <v>2490815.6681022523</v>
          </cell>
          <cell r="H152">
            <v>2951519.1399659649</v>
          </cell>
          <cell r="I152">
            <v>3497213.723165039</v>
          </cell>
          <cell r="J152">
            <v>4143538.5370690348</v>
          </cell>
          <cell r="K152">
            <v>4908997.026216967</v>
          </cell>
          <cell r="L152">
            <v>5815491.2042005043</v>
          </cell>
          <cell r="M152">
            <v>6888930.9826517738</v>
          </cell>
          <cell r="N152">
            <v>8159980.4220612571</v>
          </cell>
          <cell r="O152">
            <v>9664909.8995581008</v>
          </cell>
          <cell r="P152">
            <v>11446638.201302176</v>
          </cell>
          <cell r="Q152">
            <v>13555923.8869463</v>
          </cell>
          <cell r="R152">
            <v>16052820.083007893</v>
          </cell>
          <cell r="S152">
            <v>19008339.464525007</v>
          </cell>
          <cell r="T152">
            <v>22506484.589911856</v>
          </cell>
          <cell r="U152">
            <v>26646573.948221732</v>
          </cell>
          <cell r="V152">
            <v>31546070.933744207</v>
          </cell>
        </row>
        <row r="153">
          <cell r="B153">
            <v>472311.98831761506</v>
          </cell>
          <cell r="C153">
            <v>562213.23555890413</v>
          </cell>
          <cell r="D153">
            <v>669182.09397873608</v>
          </cell>
          <cell r="E153">
            <v>796454.55764507479</v>
          </cell>
          <cell r="F153">
            <v>947874.89954854641</v>
          </cell>
          <cell r="G153">
            <v>1128012.6521543947</v>
          </cell>
          <cell r="H153">
            <v>1342301.0923045974</v>
          </cell>
          <cell r="I153">
            <v>1597196.9471197987</v>
          </cell>
          <cell r="J153">
            <v>1900376.4402742509</v>
          </cell>
          <cell r="K153">
            <v>2260960.5364463311</v>
          </cell>
          <cell r="L153">
            <v>2689791.2350947773</v>
          </cell>
          <cell r="M153">
            <v>3199749.371307476</v>
          </cell>
          <cell r="N153">
            <v>3806143.8951178426</v>
          </cell>
          <cell r="O153">
            <v>4527160.1064823801</v>
          </cell>
          <cell r="P153">
            <v>5384407.9661482107</v>
          </cell>
          <cell r="Q153">
            <v>6403554.0782713499</v>
          </cell>
          <cell r="R153">
            <v>7615093.7757362239</v>
          </cell>
          <cell r="S153">
            <v>9055241.8626190908</v>
          </cell>
          <cell r="T153">
            <v>10767019.475955009</v>
          </cell>
          <cell r="U153">
            <v>12801509.091491954</v>
          </cell>
          <cell r="V153">
            <v>15219382.226476351</v>
          </cell>
        </row>
        <row r="154">
          <cell r="B154">
            <v>815323.09844204667</v>
          </cell>
          <cell r="C154">
            <v>985949.61961516249</v>
          </cell>
          <cell r="D154">
            <v>1192204.758593533</v>
          </cell>
          <cell r="E154">
            <v>1441519.1703322064</v>
          </cell>
          <cell r="F154">
            <v>1742863.2985540903</v>
          </cell>
          <cell r="G154">
            <v>2107070.9208938368</v>
          </cell>
          <cell r="H154">
            <v>2547229.0991900754</v>
          </cell>
          <cell r="I154">
            <v>3079139.8638942968</v>
          </cell>
          <cell r="J154">
            <v>3721889.4019293785</v>
          </cell>
          <cell r="K154">
            <v>4498520.3476689691</v>
          </cell>
          <cell r="L154">
            <v>5436860.1540256338</v>
          </cell>
          <cell r="M154">
            <v>6570500.1832207963</v>
          </cell>
          <cell r="N154">
            <v>7940000.9363891548</v>
          </cell>
          <cell r="O154">
            <v>9594317.4825615138</v>
          </cell>
          <cell r="P154">
            <v>11592552.483282503</v>
          </cell>
          <cell r="Q154">
            <v>14006030.742531754</v>
          </cell>
          <cell r="R154">
            <v>16920848.251384474</v>
          </cell>
          <cell r="S154">
            <v>20440890.447486207</v>
          </cell>
          <cell r="T154">
            <v>24691537.622307938</v>
          </cell>
          <cell r="U154">
            <v>29824054.696727626</v>
          </cell>
          <cell r="V154">
            <v>36020971.648574889</v>
          </cell>
        </row>
        <row r="155">
          <cell r="B155">
            <v>12005.272908885645</v>
          </cell>
          <cell r="C155">
            <v>14305.099808725667</v>
          </cell>
          <cell r="D155">
            <v>17044.367794893562</v>
          </cell>
          <cell r="E155">
            <v>20306.933479164516</v>
          </cell>
          <cell r="F155">
            <v>24192.520966184366</v>
          </cell>
          <cell r="G155">
            <v>28819.791382856693</v>
          </cell>
          <cell r="H155">
            <v>34329.981096779789</v>
          </cell>
          <cell r="I155">
            <v>40891.105398955668</v>
          </cell>
          <cell r="J155">
            <v>48703.11912596086</v>
          </cell>
          <cell r="K155">
            <v>58003.857793645613</v>
          </cell>
          <cell r="L155">
            <v>69076.325909594103</v>
          </cell>
          <cell r="M155">
            <v>82257.096733184881</v>
          </cell>
          <cell r="N155">
            <v>97946.602608432091</v>
          </cell>
          <cell r="O155">
            <v>116621.00671403371</v>
          </cell>
          <cell r="P155">
            <v>138846.72775693293</v>
          </cell>
          <cell r="Q155">
            <v>165297.2130152696</v>
          </cell>
          <cell r="R155">
            <v>196773.43378034988</v>
          </cell>
          <cell r="S155">
            <v>234227.57492446035</v>
          </cell>
          <cell r="T155">
            <v>278791.94689364883</v>
          </cell>
          <cell r="U155">
            <v>331812.43211449939</v>
          </cell>
          <cell r="V155">
            <v>394889.21062833694</v>
          </cell>
        </row>
        <row r="156">
          <cell r="B156">
            <v>27286.016764498421</v>
          </cell>
          <cell r="C156">
            <v>32674.87540867073</v>
          </cell>
          <cell r="D156">
            <v>39125.408821951372</v>
          </cell>
          <cell r="E156">
            <v>46846.514195681237</v>
          </cell>
          <cell r="F156">
            <v>56087.877340317151</v>
          </cell>
          <cell r="G156">
            <v>67148.088543576465</v>
          </cell>
          <cell r="H156">
            <v>80384.317613774125</v>
          </cell>
          <cell r="I156">
            <v>96223.5907647969</v>
          </cell>
          <cell r="J156">
            <v>115176.64608556572</v>
          </cell>
          <cell r="K156">
            <v>137854.03246158993</v>
          </cell>
          <cell r="L156">
            <v>164985.87661999479</v>
          </cell>
          <cell r="M156">
            <v>197444.87217357274</v>
          </cell>
          <cell r="N156">
            <v>236274.47246838815</v>
          </cell>
          <cell r="O156">
            <v>282721.70750876394</v>
          </cell>
          <cell r="P156">
            <v>338277.3825178867</v>
          </cell>
          <cell r="Q156">
            <v>404722.90819619584</v>
          </cell>
          <cell r="R156">
            <v>484187.60065807245</v>
          </cell>
          <cell r="S156">
            <v>579215.48593682575</v>
          </cell>
          <cell r="T156">
            <v>692846.95213237673</v>
          </cell>
          <cell r="U156">
            <v>828714.01461059297</v>
          </cell>
          <cell r="V156">
            <v>991156.51694824034</v>
          </cell>
        </row>
        <row r="157">
          <cell r="B157">
            <v>214467.69659386639</v>
          </cell>
          <cell r="C157">
            <v>255439.05739651303</v>
          </cell>
          <cell r="D157">
            <v>304217.27232789033</v>
          </cell>
          <cell r="E157">
            <v>362287.94005809462</v>
          </cell>
          <cell r="F157">
            <v>431416.96331358521</v>
          </cell>
          <cell r="G157">
            <v>513704.63530384516</v>
          </cell>
          <cell r="H157">
            <v>611649.71300710854</v>
          </cell>
          <cell r="I157">
            <v>728223.38852858671</v>
          </cell>
          <cell r="J157">
            <v>866960.09602587728</v>
          </cell>
          <cell r="K157">
            <v>1032061.9622325343</v>
          </cell>
          <cell r="L157">
            <v>1228526.9358840324</v>
          </cell>
          <cell r="M157">
            <v>1462296.3311708667</v>
          </cell>
          <cell r="N157">
            <v>1740435.568619411</v>
          </cell>
          <cell r="O157">
            <v>2071342.5182913658</v>
          </cell>
          <cell r="P157">
            <v>2465002.3817465832</v>
          </cell>
          <cell r="Q157">
            <v>2933281.7871029694</v>
          </cell>
          <cell r="R157">
            <v>3490288.1199935586</v>
          </cell>
          <cell r="S157">
            <v>4152784.519714064</v>
          </cell>
          <cell r="T157">
            <v>4940696.310659986</v>
          </cell>
          <cell r="U157">
            <v>5877696.3949311608</v>
          </cell>
          <cell r="V157">
            <v>6991917.957583339</v>
          </cell>
        </row>
        <row r="158">
          <cell r="B158">
            <v>178947.28747370365</v>
          </cell>
          <cell r="C158">
            <v>213779.50402092337</v>
          </cell>
          <cell r="D158">
            <v>255374.87101850746</v>
          </cell>
          <cell r="E158">
            <v>305044.85163861187</v>
          </cell>
          <cell r="F158">
            <v>364353.18465482938</v>
          </cell>
          <cell r="G158">
            <v>435165.40954053495</v>
          </cell>
          <cell r="H158">
            <v>519707.74458774697</v>
          </cell>
          <cell r="I158">
            <v>620635.43166878377</v>
          </cell>
          <cell r="J158">
            <v>741116.6680690319</v>
          </cell>
          <cell r="K158">
            <v>884929.70661825466</v>
          </cell>
          <cell r="L158">
            <v>1056582.0187140184</v>
          </cell>
          <cell r="M158">
            <v>1261448.2914014086</v>
          </cell>
          <cell r="N158">
            <v>1505939.5623314616</v>
          </cell>
          <cell r="O158">
            <v>1797699.2719282561</v>
          </cell>
          <cell r="P158">
            <v>2145843.2571493653</v>
          </cell>
          <cell r="Q158">
            <v>2561238.1865749471</v>
          </cell>
          <cell r="R158">
            <v>3056841.99909019</v>
          </cell>
          <cell r="S158">
            <v>3648099.2028866787</v>
          </cell>
          <cell r="T158">
            <v>4353423.6539921574</v>
          </cell>
          <cell r="U158">
            <v>5194759.5729159443</v>
          </cell>
          <cell r="V158">
            <v>6198265.233060264</v>
          </cell>
        </row>
        <row r="159">
          <cell r="B159">
            <v>492428.57300689153</v>
          </cell>
          <cell r="C159">
            <v>592347.88775538665</v>
          </cell>
          <cell r="D159">
            <v>712494.6261971416</v>
          </cell>
          <cell r="E159">
            <v>856958.49114459183</v>
          </cell>
          <cell r="F159">
            <v>1030650.243982581</v>
          </cell>
          <cell r="G159">
            <v>1239469.2625676051</v>
          </cell>
          <cell r="H159">
            <v>1490504.3123948968</v>
          </cell>
          <cell r="I159">
            <v>1792269.3076976596</v>
          </cell>
          <cell r="J159">
            <v>2154993.3623154038</v>
          </cell>
          <cell r="K159">
            <v>2590960.4528170936</v>
          </cell>
          <cell r="L159">
            <v>3114927.042241096</v>
          </cell>
          <cell r="M159">
            <v>3744611.531270897</v>
          </cell>
          <cell r="N159">
            <v>4501295.3935972517</v>
          </cell>
          <cell r="O159">
            <v>5410528.2345322575</v>
          </cell>
          <cell r="P159">
            <v>6502992.8250742108</v>
          </cell>
          <cell r="Q159">
            <v>7815520.4027021062</v>
          </cell>
          <cell r="R159">
            <v>9392335.0878626276</v>
          </cell>
          <cell r="S159">
            <v>11286515.443973364</v>
          </cell>
          <cell r="T159">
            <v>13561784.125849601</v>
          </cell>
          <cell r="U159">
            <v>16294611.124098476</v>
          </cell>
          <cell r="V159">
            <v>19576784.426934522</v>
          </cell>
        </row>
        <row r="160">
          <cell r="B160">
            <v>174428.7758972857</v>
          </cell>
          <cell r="C160">
            <v>210590.35348257763</v>
          </cell>
          <cell r="D160">
            <v>254231.85350397712</v>
          </cell>
          <cell r="E160">
            <v>306898.5935175863</v>
          </cell>
          <cell r="F160">
            <v>370453.04029422376</v>
          </cell>
          <cell r="G160">
            <v>447140.85753300984</v>
          </cell>
          <cell r="H160">
            <v>539670.36746206717</v>
          </cell>
          <cell r="I160">
            <v>651306.39760493941</v>
          </cell>
          <cell r="J160">
            <v>785985.89876551111</v>
          </cell>
          <cell r="K160">
            <v>948454.1541664484</v>
          </cell>
          <cell r="L160">
            <v>1144432.4910008688</v>
          </cell>
          <cell r="M160">
            <v>1380816.0027684867</v>
          </cell>
          <cell r="N160">
            <v>1665916.7563814728</v>
          </cell>
          <cell r="O160">
            <v>2009750.7126546048</v>
          </cell>
          <cell r="P160">
            <v>2424390.3106599683</v>
          </cell>
          <cell r="Q160">
            <v>2924380.6872797771</v>
          </cell>
          <cell r="R160">
            <v>3527250.6774781886</v>
          </cell>
          <cell r="S160">
            <v>4254116.3975733686</v>
          </cell>
          <cell r="T160">
            <v>5130421.61451938</v>
          </cell>
          <cell r="U160">
            <v>6186812.7385814106</v>
          </cell>
          <cell r="V160">
            <v>7460210.303881797</v>
          </cell>
        </row>
        <row r="161">
          <cell r="B161">
            <v>1028491.8856129496</v>
          </cell>
          <cell r="C161">
            <v>1252022.0523490026</v>
          </cell>
          <cell r="D161">
            <v>1524032.5288914656</v>
          </cell>
          <cell r="E161">
            <v>1855025.7357697804</v>
          </cell>
          <cell r="F161">
            <v>2257766.2285012077</v>
          </cell>
          <cell r="G161">
            <v>2747773.512404683</v>
          </cell>
          <cell r="H161">
            <v>3343920.2998734638</v>
          </cell>
          <cell r="I161">
            <v>4069147.7365100975</v>
          </cell>
          <cell r="J161">
            <v>4951350.1097850399</v>
          </cell>
          <cell r="K161">
            <v>6024430.4236754542</v>
          </cell>
          <cell r="L161">
            <v>7329605.449179979</v>
          </cell>
          <cell r="M161">
            <v>8916963.6842872407</v>
          </cell>
          <cell r="N161">
            <v>10847389.90505424</v>
          </cell>
          <cell r="O161">
            <v>13194863.868640123</v>
          </cell>
          <cell r="P161">
            <v>16049297.608493606</v>
          </cell>
          <cell r="Q161">
            <v>19519925.962259792</v>
          </cell>
          <cell r="R161">
            <v>23739488.248622853</v>
          </cell>
          <cell r="S161">
            <v>28869227.556880012</v>
          </cell>
          <cell r="T161">
            <v>35105051.945598722</v>
          </cell>
          <cell r="U161">
            <v>42684903.372114234</v>
          </cell>
          <cell r="V161">
            <v>51897826.540163845</v>
          </cell>
        </row>
        <row r="162">
          <cell r="B162">
            <v>1518549.8425824135</v>
          </cell>
          <cell r="C162">
            <v>1798385.540835245</v>
          </cell>
          <cell r="D162">
            <v>2129647.3920234237</v>
          </cell>
          <cell r="E162">
            <v>2521773.331635383</v>
          </cell>
          <cell r="F162">
            <v>2985916.9448355176</v>
          </cell>
          <cell r="G162">
            <v>3535267.8671841137</v>
          </cell>
          <cell r="H162">
            <v>4185428.7500842344</v>
          </cell>
          <cell r="I162">
            <v>4954845.7117741201</v>
          </cell>
          <cell r="J162">
            <v>5865336.8157076584</v>
          </cell>
          <cell r="K162">
            <v>6942692.9026840497</v>
          </cell>
          <cell r="L162">
            <v>8217414.6507536666</v>
          </cell>
          <cell r="M162">
            <v>9725551.6574299708</v>
          </cell>
          <cell r="N162">
            <v>11509730.118063459</v>
          </cell>
          <cell r="O162">
            <v>13620324.218532786</v>
          </cell>
          <cell r="P162">
            <v>16116888.61334973</v>
          </cell>
          <cell r="Q162">
            <v>19069793.15633323</v>
          </cell>
          <cell r="R162">
            <v>22562219.048134204</v>
          </cell>
          <cell r="S162">
            <v>26692439.36030389</v>
          </cell>
          <cell r="T162">
            <v>31576599.828614388</v>
          </cell>
          <cell r="U162">
            <v>37351899.144084401</v>
          </cell>
          <cell r="V162">
            <v>44180456.413970031</v>
          </cell>
        </row>
        <row r="163">
          <cell r="B163">
            <v>26127.796992052095</v>
          </cell>
          <cell r="C163">
            <v>31396.64017096753</v>
          </cell>
          <cell r="D163">
            <v>37725.474243285993</v>
          </cell>
          <cell r="E163">
            <v>45327.282686714701</v>
          </cell>
          <cell r="F163">
            <v>54457.536570941993</v>
          </cell>
          <cell r="G163">
            <v>65422.814846532783</v>
          </cell>
          <cell r="H163">
            <v>78591.121253488207</v>
          </cell>
          <cell r="I163">
            <v>94403.978845528065</v>
          </cell>
          <cell r="J163">
            <v>113391.30443126343</v>
          </cell>
          <cell r="K163">
            <v>136188.79649238245</v>
          </cell>
          <cell r="L163">
            <v>163559.3064070644</v>
          </cell>
          <cell r="M163">
            <v>196417.84178843815</v>
          </cell>
          <cell r="N163">
            <v>235862.26337090379</v>
          </cell>
          <cell r="O163">
            <v>283209.22705927311</v>
          </cell>
          <cell r="P163">
            <v>340038.26307909866</v>
          </cell>
          <cell r="Q163">
            <v>408243.42485462368</v>
          </cell>
          <cell r="R163">
            <v>490096.56570747856</v>
          </cell>
          <cell r="S163">
            <v>588321.53322652075</v>
          </cell>
          <cell r="T163">
            <v>706184.97722724464</v>
          </cell>
          <cell r="U163">
            <v>847602.89443230501</v>
          </cell>
          <cell r="V163">
            <v>1017270.785926452</v>
          </cell>
        </row>
        <row r="164">
          <cell r="B164">
            <v>144211.78573082446</v>
          </cell>
          <cell r="C164">
            <v>174632.79723277857</v>
          </cell>
          <cell r="D164">
            <v>211456.97543758806</v>
          </cell>
          <cell r="E164">
            <v>256030.47722656725</v>
          </cell>
          <cell r="F164">
            <v>309980.69404089643</v>
          </cell>
          <cell r="G164">
            <v>375275.79499300313</v>
          </cell>
          <cell r="H164">
            <v>454296.59927404963</v>
          </cell>
          <cell r="I164">
            <v>549921.8465577286</v>
          </cell>
          <cell r="J164">
            <v>665633.38931296917</v>
          </cell>
          <cell r="K164">
            <v>805640.70840473636</v>
          </cell>
          <cell r="L164">
            <v>975034.43560719804</v>
          </cell>
          <cell r="M164">
            <v>1179968.196181572</v>
          </cell>
          <cell r="N164">
            <v>1427882.6024586733</v>
          </cell>
          <cell r="O164">
            <v>1727770.7295844811</v>
          </cell>
          <cell r="P164">
            <v>2090504.8329820302</v>
          </cell>
          <cell r="Q164">
            <v>2529223.7935493141</v>
          </cell>
          <cell r="R164">
            <v>3059809.5269671492</v>
          </cell>
          <cell r="S164">
            <v>3701452.2467078017</v>
          </cell>
          <cell r="T164">
            <v>4477344.9398590177</v>
          </cell>
          <cell r="U164">
            <v>5415507.7792484481</v>
          </cell>
          <cell r="V164">
            <v>6549799.3943747003</v>
          </cell>
        </row>
        <row r="165">
          <cell r="B165">
            <v>2380.6097593515274</v>
          </cell>
          <cell r="C165">
            <v>2838.1463888879171</v>
          </cell>
          <cell r="D165">
            <v>3383.3936069121605</v>
          </cell>
          <cell r="E165">
            <v>4033.1437428075847</v>
          </cell>
          <cell r="F165">
            <v>4807.3772946203126</v>
          </cell>
          <cell r="G165">
            <v>5729.8815203876247</v>
          </cell>
          <cell r="H165">
            <v>6828.984087752131</v>
          </cell>
          <cell r="I165">
            <v>8138.4015589245146</v>
          </cell>
          <cell r="J165">
            <v>9698.2810830803355</v>
          </cell>
          <cell r="K165">
            <v>11556.400850045533</v>
          </cell>
          <cell r="L165">
            <v>13769.642841354822</v>
          </cell>
          <cell r="M165">
            <v>16405.691856331159</v>
          </cell>
          <cell r="N165">
            <v>19545.117108899663</v>
          </cell>
          <cell r="O165">
            <v>23283.77606602266</v>
          </cell>
          <cell r="P165">
            <v>27735.755744930135</v>
          </cell>
          <cell r="Q165">
            <v>33036.772565263775</v>
          </cell>
          <cell r="R165">
            <v>39348.32718508636</v>
          </cell>
          <cell r="S165">
            <v>46862.51138015672</v>
          </cell>
          <cell r="T165">
            <v>55807.875356399512</v>
          </cell>
          <cell r="U165">
            <v>66456.221564749212</v>
          </cell>
          <cell r="V165">
            <v>79130.878412692211</v>
          </cell>
        </row>
        <row r="166">
          <cell r="B166">
            <v>30372.110111106525</v>
          </cell>
          <cell r="C166">
            <v>35910.49053382047</v>
          </cell>
          <cell r="D166">
            <v>42455.978930859368</v>
          </cell>
          <cell r="E166">
            <v>50191.459528327861</v>
          </cell>
          <cell r="F166">
            <v>59332.701307348936</v>
          </cell>
          <cell r="G166">
            <v>70134.441793303791</v>
          </cell>
          <cell r="H166">
            <v>82897.530448929771</v>
          </cell>
          <cell r="I166">
            <v>97977.058368829967</v>
          </cell>
          <cell r="J166">
            <v>115792.34197228299</v>
          </cell>
          <cell r="K166">
            <v>136838.23309466825</v>
          </cell>
          <cell r="L166">
            <v>161698.99669071057</v>
          </cell>
          <cell r="M166">
            <v>191064.0542734802</v>
          </cell>
          <cell r="N166">
            <v>225747.26907585433</v>
          </cell>
          <cell r="O166">
            <v>266708.85283469572</v>
          </cell>
          <cell r="P166">
            <v>315082.15782566561</v>
          </cell>
          <cell r="Q166">
            <v>372204.14895762975</v>
          </cell>
          <cell r="R166">
            <v>439652.61400168418</v>
          </cell>
          <cell r="S166">
            <v>519288.53468848055</v>
          </cell>
          <cell r="T166">
            <v>613307.75103184499</v>
          </cell>
          <cell r="U166">
            <v>724299.85652796784</v>
          </cell>
          <cell r="V166">
            <v>855319.80818180635</v>
          </cell>
        </row>
        <row r="167">
          <cell r="B167">
            <v>241246.61772920899</v>
          </cell>
          <cell r="C167">
            <v>287960.15135567734</v>
          </cell>
          <cell r="D167">
            <v>343696.17800358433</v>
          </cell>
          <cell r="E167">
            <v>410195.08888381626</v>
          </cell>
          <cell r="F167">
            <v>489530.25822038332</v>
          </cell>
          <cell r="G167">
            <v>584173.09687228524</v>
          </cell>
          <cell r="H167">
            <v>697070.31507296674</v>
          </cell>
          <cell r="I167">
            <v>831733.47282112495</v>
          </cell>
          <cell r="J167">
            <v>992348.93873441196</v>
          </cell>
          <cell r="K167">
            <v>1183904.8984464398</v>
          </cell>
          <cell r="L167">
            <v>1412347.1988072651</v>
          </cell>
          <cell r="M167">
            <v>1684759.5417912323</v>
          </cell>
          <cell r="N167">
            <v>2009584.2993547933</v>
          </cell>
          <cell r="O167">
            <v>2396878.077042277</v>
          </cell>
          <cell r="P167">
            <v>2858624.4952798989</v>
          </cell>
          <cell r="Q167">
            <v>3409096.5225125891</v>
          </cell>
          <cell r="R167">
            <v>4065299.3956715884</v>
          </cell>
          <cell r="S167">
            <v>4847484.1505363761</v>
          </cell>
          <cell r="T167">
            <v>5779774.6410626518</v>
          </cell>
          <cell r="U167">
            <v>6890895.1048550587</v>
          </cell>
          <cell r="V167">
            <v>8215056.557621981</v>
          </cell>
        </row>
        <row r="168">
          <cell r="B168">
            <v>1649708.4096070025</v>
          </cell>
          <cell r="C168">
            <v>1970206.6317055903</v>
          </cell>
          <cell r="D168">
            <v>2352813.5600144132</v>
          </cell>
          <cell r="E168">
            <v>2809549.5549094947</v>
          </cell>
          <cell r="F168">
            <v>3354742.6464324985</v>
          </cell>
          <cell r="G168">
            <v>4005480.7541036499</v>
          </cell>
          <cell r="H168">
            <v>4782149.1144052986</v>
          </cell>
          <cell r="I168">
            <v>5709053.7729360415</v>
          </cell>
          <cell r="J168">
            <v>6815187.2334495354</v>
          </cell>
          <cell r="K168">
            <v>8135113.7144450024</v>
          </cell>
          <cell r="L168">
            <v>9710055.4907630216</v>
          </cell>
          <cell r="M168">
            <v>11589150.212580299</v>
          </cell>
          <cell r="N168">
            <v>13830991.825754542</v>
          </cell>
          <cell r="O168">
            <v>16505415.715997338</v>
          </cell>
          <cell r="P168">
            <v>19695683.795804743</v>
          </cell>
          <cell r="Q168">
            <v>23501018.18308806</v>
          </cell>
          <cell r="R168">
            <v>28039698.832109217</v>
          </cell>
          <cell r="S168">
            <v>33452658.369171027</v>
          </cell>
          <cell r="T168">
            <v>39907872.05461359</v>
          </cell>
          <cell r="U168">
            <v>47605456.426871739</v>
          </cell>
          <cell r="V168">
            <v>56783882.13012968</v>
          </cell>
        </row>
        <row r="169">
          <cell r="B169">
            <v>115305.02510712601</v>
          </cell>
          <cell r="C169">
            <v>137808.8281518463</v>
          </cell>
          <cell r="D169">
            <v>164693.70300363933</v>
          </cell>
          <cell r="E169">
            <v>196811.46463163217</v>
          </cell>
          <cell r="F169">
            <v>235178.23303024637</v>
          </cell>
          <cell r="G169">
            <v>281006.76775092335</v>
          </cell>
          <cell r="H169">
            <v>335744.92821054382</v>
          </cell>
          <cell r="I169">
            <v>401120.3516371295</v>
          </cell>
          <cell r="J169">
            <v>479195.32471337024</v>
          </cell>
          <cell r="K169">
            <v>572430.3149955374</v>
          </cell>
          <cell r="L169">
            <v>683761.94421303528</v>
          </cell>
          <cell r="M169">
            <v>816693.35650882719</v>
          </cell>
          <cell r="N169">
            <v>975404.98810518894</v>
          </cell>
          <cell r="O169">
            <v>1164883.0648954974</v>
          </cell>
          <cell r="P169">
            <v>1391076.9175462301</v>
          </cell>
          <cell r="Q169">
            <v>1661081.6337059517</v>
          </cell>
          <cell r="R169">
            <v>1983361.4112728392</v>
          </cell>
          <cell r="S169">
            <v>2368009.0985183101</v>
          </cell>
          <cell r="T169">
            <v>2827063.2123264363</v>
          </cell>
          <cell r="U169">
            <v>3374876.6037470079</v>
          </cell>
          <cell r="V169">
            <v>4028565.805714142</v>
          </cell>
        </row>
        <row r="170">
          <cell r="B170">
            <v>777251.15718802577</v>
          </cell>
          <cell r="C170">
            <v>948803.29535830207</v>
          </cell>
          <cell r="D170">
            <v>1158142.878811707</v>
          </cell>
          <cell r="E170">
            <v>1413583.7434994862</v>
          </cell>
          <cell r="F170">
            <v>1725258.8897044964</v>
          </cell>
          <cell r="G170">
            <v>2105522.7215027553</v>
          </cell>
          <cell r="H170">
            <v>2569440.7990654283</v>
          </cell>
          <cell r="I170">
            <v>3135377.6216717064</v>
          </cell>
          <cell r="J170">
            <v>3825724.8437732239</v>
          </cell>
          <cell r="K170">
            <v>4667773.6313084867</v>
          </cell>
          <cell r="L170">
            <v>5694794.9198746895</v>
          </cell>
          <cell r="M170">
            <v>6947334.1509303264</v>
          </cell>
          <cell r="N170">
            <v>8474813.2986610886</v>
          </cell>
          <cell r="O170">
            <v>10337451.87610531</v>
          </cell>
          <cell r="P170">
            <v>12608642.051398959</v>
          </cell>
          <cell r="Q170">
            <v>15377797.926340491</v>
          </cell>
          <cell r="R170">
            <v>18753875.76378049</v>
          </cell>
          <cell r="S170">
            <v>22869598.712068219</v>
          </cell>
          <cell r="T170">
            <v>27886672.657438561</v>
          </cell>
          <cell r="U170">
            <v>34002048.292037018</v>
          </cell>
          <cell r="V170">
            <v>41455642.053486668</v>
          </cell>
        </row>
        <row r="171">
          <cell r="B171">
            <v>1049013.7763289027</v>
          </cell>
          <cell r="C171">
            <v>1232542.0816629266</v>
          </cell>
          <cell r="D171">
            <v>1448083.0492701118</v>
          </cell>
          <cell r="E171">
            <v>1701212.7462790813</v>
          </cell>
          <cell r="F171">
            <v>1998467.6244131036</v>
          </cell>
          <cell r="G171">
            <v>2347515.8473780062</v>
          </cell>
          <cell r="H171">
            <v>2757356.8393216832</v>
          </cell>
          <cell r="I171">
            <v>3238545.2460281719</v>
          </cell>
          <cell r="J171">
            <v>3803466.5670359326</v>
          </cell>
          <cell r="K171">
            <v>4466644.7778909309</v>
          </cell>
          <cell r="L171">
            <v>5245120.5629614675</v>
          </cell>
          <cell r="M171">
            <v>6158874.1724045873</v>
          </cell>
          <cell r="N171">
            <v>7231344.3056675056</v>
          </cell>
          <cell r="O171">
            <v>8490009.1567579415</v>
          </cell>
          <cell r="P171">
            <v>9967098.052159559</v>
          </cell>
          <cell r="Q171">
            <v>11700389.567710383</v>
          </cell>
          <cell r="R171">
            <v>13734187.24632954</v>
          </cell>
          <cell r="S171">
            <v>16120415.476301605</v>
          </cell>
          <cell r="T171">
            <v>18919956.895244181</v>
          </cell>
          <cell r="U171">
            <v>22204156.559207566</v>
          </cell>
          <cell r="V171">
            <v>26056651.470148697</v>
          </cell>
        </row>
        <row r="172">
          <cell r="B172">
            <v>193048.90935586672</v>
          </cell>
          <cell r="C172">
            <v>232795.94260922307</v>
          </cell>
          <cell r="D172">
            <v>280707.88417086552</v>
          </cell>
          <cell r="E172">
            <v>338459.92892028845</v>
          </cell>
          <cell r="F172">
            <v>408068.65631618589</v>
          </cell>
          <cell r="G172">
            <v>491962.66310781316</v>
          </cell>
          <cell r="H172">
            <v>593067.43037527089</v>
          </cell>
          <cell r="I172">
            <v>714905.37147523614</v>
          </cell>
          <cell r="J172">
            <v>861719.03084633313</v>
          </cell>
          <cell r="K172">
            <v>1038615.9474356741</v>
          </cell>
          <cell r="L172">
            <v>1251746.934753712</v>
          </cell>
          <cell r="M172">
            <v>1508515.8679502178</v>
          </cell>
          <cell r="N172">
            <v>1817837.5977684741</v>
          </cell>
          <cell r="O172">
            <v>2190441.6573961051</v>
          </cell>
          <cell r="P172">
            <v>2639245.2725019334</v>
          </cell>
          <cell r="Q172">
            <v>3179792.8877555821</v>
          </cell>
          <cell r="R172">
            <v>3830795.4757434228</v>
          </cell>
          <cell r="S172">
            <v>4614766.4078675695</v>
          </cell>
          <cell r="T172">
            <v>5558800.9683541618</v>
          </cell>
          <cell r="U172">
            <v>6695495.9668291528</v>
          </cell>
          <cell r="V172">
            <v>8064075.1424511066</v>
          </cell>
        </row>
        <row r="173">
          <cell r="B173">
            <v>1434976.5311466255</v>
          </cell>
          <cell r="C173">
            <v>1705576.3458256002</v>
          </cell>
          <cell r="D173">
            <v>2027069.6901208824</v>
          </cell>
          <cell r="E173">
            <v>2409015.7515624831</v>
          </cell>
          <cell r="F173">
            <v>2862753.3421917739</v>
          </cell>
          <cell r="G173">
            <v>3401740.2430074192</v>
          </cell>
          <cell r="H173">
            <v>4041954.2179537979</v>
          </cell>
          <cell r="I173">
            <v>4802354.1881784797</v>
          </cell>
          <cell r="J173">
            <v>5705446.3145100959</v>
          </cell>
          <cell r="K173">
            <v>6777932.4644607613</v>
          </cell>
          <cell r="L173">
            <v>8051505.5886447597</v>
          </cell>
          <cell r="M173">
            <v>9563761.9273205828</v>
          </cell>
          <cell r="N173">
            <v>11359318.243339872</v>
          </cell>
          <cell r="O173">
            <v>13491094.587922642</v>
          </cell>
          <cell r="P173">
            <v>16021883.182858072</v>
          </cell>
          <cell r="Q173">
            <v>19026151.643430632</v>
          </cell>
          <cell r="R173">
            <v>22592245.448942654</v>
          </cell>
          <cell r="S173">
            <v>26824921.894295573</v>
          </cell>
          <cell r="T173">
            <v>31848441.101879977</v>
          </cell>
          <cell r="U173">
            <v>37810125.554164521</v>
          </cell>
          <cell r="V173">
            <v>44884691.474787228</v>
          </cell>
        </row>
        <row r="174">
          <cell r="B174">
            <v>7073959.4426248958</v>
          </cell>
          <cell r="C174">
            <v>8437138.4451530538</v>
          </cell>
          <cell r="D174">
            <v>10062338.780111223</v>
          </cell>
          <cell r="E174">
            <v>11999858.885757633</v>
          </cell>
          <cell r="F174">
            <v>14309572.969689375</v>
          </cell>
          <cell r="G174">
            <v>17062793.509026509</v>
          </cell>
          <cell r="H174">
            <v>20344481.286511987</v>
          </cell>
          <cell r="I174">
            <v>24255803.333207112</v>
          </cell>
          <cell r="J174">
            <v>28917273.493994281</v>
          </cell>
          <cell r="K174">
            <v>34472374.601628691</v>
          </cell>
          <cell r="L174">
            <v>41092002.511258274</v>
          </cell>
          <cell r="M174">
            <v>48979597.045439333</v>
          </cell>
          <cell r="N174">
            <v>58377428.717279598</v>
          </cell>
          <cell r="O174">
            <v>69573864.409821659</v>
          </cell>
          <cell r="P174">
            <v>82912258.285845578</v>
          </cell>
          <cell r="Q174">
            <v>98801236.800891757</v>
          </cell>
          <cell r="R174">
            <v>117727268.85972401</v>
          </cell>
          <cell r="S174">
            <v>140269219.80742657</v>
          </cell>
          <cell r="T174">
            <v>167116118.07598901</v>
          </cell>
          <cell r="U174">
            <v>199087742.83909658</v>
          </cell>
          <cell r="V174">
            <v>237159699.62119746</v>
          </cell>
        </row>
        <row r="175">
          <cell r="B175">
            <v>77113.616568595768</v>
          </cell>
          <cell r="C175">
            <v>91520.835336863704</v>
          </cell>
          <cell r="D175">
            <v>108612.55464786332</v>
          </cell>
          <cell r="E175">
            <v>128888.30913554413</v>
          </cell>
          <cell r="F175">
            <v>152939.74252686789</v>
          </cell>
          <cell r="G175">
            <v>181468.02386035715</v>
          </cell>
          <cell r="H175">
            <v>215304.3924069973</v>
          </cell>
          <cell r="I175">
            <v>255433.71809643609</v>
          </cell>
          <cell r="J175">
            <v>303023.4221674219</v>
          </cell>
          <cell r="K175">
            <v>359456.50742223533</v>
          </cell>
          <cell r="L175">
            <v>426372.07152001833</v>
          </cell>
          <cell r="M175">
            <v>505711.63443723763</v>
          </cell>
          <cell r="N175">
            <v>599775.87533995812</v>
          </cell>
          <cell r="O175">
            <v>711289.5876555891</v>
          </cell>
          <cell r="P175">
            <v>843481.11356166762</v>
          </cell>
          <cell r="Q175">
            <v>1000173.3844918895</v>
          </cell>
          <cell r="R175">
            <v>1185895.1010299542</v>
          </cell>
          <cell r="S175">
            <v>1406008.2893156868</v>
          </cell>
          <cell r="T175">
            <v>1666863.866960706</v>
          </cell>
          <cell r="U175">
            <v>1975980.2979206229</v>
          </cell>
          <cell r="V175">
            <v>2342260.9209911595</v>
          </cell>
        </row>
        <row r="176">
          <cell r="B176">
            <v>653191.49446196924</v>
          </cell>
          <cell r="C176">
            <v>779827.71098270791</v>
          </cell>
          <cell r="D176">
            <v>930953.42925565143</v>
          </cell>
          <cell r="E176">
            <v>1111298.409034187</v>
          </cell>
          <cell r="F176">
            <v>1326498.4903191116</v>
          </cell>
          <cell r="G176">
            <v>1583272.812474092</v>
          </cell>
          <cell r="H176">
            <v>1889634.342542816</v>
          </cell>
          <cell r="I176">
            <v>2255133.9722566586</v>
          </cell>
          <cell r="J176">
            <v>2691160.2535275649</v>
          </cell>
          <cell r="K176">
            <v>3211285.7393240035</v>
          </cell>
          <cell r="L176">
            <v>3831691.97109904</v>
          </cell>
          <cell r="M176">
            <v>4571661.0495548882</v>
          </cell>
          <cell r="N176">
            <v>5454178.0432441244</v>
          </cell>
          <cell r="O176">
            <v>6506628.4491695482</v>
          </cell>
          <cell r="P176">
            <v>7761651.8451475743</v>
          </cell>
          <cell r="Q176">
            <v>9258131.1341072898</v>
          </cell>
          <cell r="R176">
            <v>11042401.870117122</v>
          </cell>
          <cell r="S176">
            <v>13169654.867172409</v>
          </cell>
          <cell r="T176">
            <v>15705648.878019948</v>
          </cell>
          <cell r="U176">
            <v>18728698.599429339</v>
          </cell>
          <cell r="V176">
            <v>22332096.826618027</v>
          </cell>
        </row>
        <row r="177">
          <cell r="B177">
            <v>664188.77359227184</v>
          </cell>
          <cell r="C177">
            <v>795665.39458957256</v>
          </cell>
          <cell r="D177">
            <v>953104.58517535892</v>
          </cell>
          <cell r="E177">
            <v>1141626.6331519769</v>
          </cell>
          <cell r="F177">
            <v>1367353.969998101</v>
          </cell>
          <cell r="G177">
            <v>1637610.9991277198</v>
          </cell>
          <cell r="H177">
            <v>1961162.4179254365</v>
          </cell>
          <cell r="I177">
            <v>2348491.176532411</v>
          </cell>
          <cell r="J177">
            <v>2812140.0262281084</v>
          </cell>
          <cell r="K177">
            <v>3367108.640191399</v>
          </cell>
          <cell r="L177">
            <v>4031341.2646347317</v>
          </cell>
          <cell r="M177">
            <v>4826294.2351672426</v>
          </cell>
          <cell r="N177">
            <v>5777632.0307019614</v>
          </cell>
          <cell r="O177">
            <v>6916038.0239231801</v>
          </cell>
          <cell r="P177">
            <v>8278207.7135747317</v>
          </cell>
          <cell r="Q177">
            <v>9908006.5627279468</v>
          </cell>
          <cell r="R177">
            <v>11857886.871438958</v>
          </cell>
          <cell r="S177">
            <v>14190540.725109065</v>
          </cell>
          <cell r="T177">
            <v>16980920.595659174</v>
          </cell>
          <cell r="U177">
            <v>20318598.299317256</v>
          </cell>
          <cell r="V177">
            <v>24310642.81344917</v>
          </cell>
        </row>
        <row r="178">
          <cell r="B178">
            <v>1988053.1605297574</v>
          </cell>
          <cell r="C178">
            <v>2371062.8809431647</v>
          </cell>
          <cell r="D178">
            <v>2827673.7471083463</v>
          </cell>
          <cell r="E178">
            <v>3372010.9170878078</v>
          </cell>
          <cell r="F178">
            <v>4020887.9903779174</v>
          </cell>
          <cell r="G178">
            <v>4794329.7932040915</v>
          </cell>
          <cell r="H178">
            <v>5716192.6843612352</v>
          </cell>
          <cell r="I178">
            <v>6814882.4581709383</v>
          </cell>
          <cell r="J178">
            <v>8124235.7598896893</v>
          </cell>
          <cell r="K178">
            <v>9684536.5887818988</v>
          </cell>
          <cell r="L178">
            <v>11543763.435865436</v>
          </cell>
          <cell r="M178">
            <v>13759029.081857948</v>
          </cell>
          <cell r="N178">
            <v>16398344.706763066</v>
          </cell>
          <cell r="O178">
            <v>19542658.551764965</v>
          </cell>
          <cell r="P178">
            <v>23288350.580935165</v>
          </cell>
          <cell r="Q178">
            <v>27750118.097567204</v>
          </cell>
          <cell r="R178">
            <v>33064502.459275171</v>
          </cell>
          <cell r="S178">
            <v>39393972.089395165</v>
          </cell>
          <cell r="T178">
            <v>46931906.722190969</v>
          </cell>
          <cell r="U178">
            <v>55908372.643585712</v>
          </cell>
          <cell r="V178">
            <v>66597156.801264897</v>
          </cell>
        </row>
        <row r="179">
          <cell r="B179">
            <v>520565.61122208781</v>
          </cell>
          <cell r="C179">
            <v>628438.1571089233</v>
          </cell>
          <cell r="D179">
            <v>758613.85000097286</v>
          </cell>
          <cell r="E179">
            <v>915698.35184577282</v>
          </cell>
          <cell r="F179">
            <v>1105242.1233995093</v>
          </cell>
          <cell r="G179">
            <v>1333937.099540585</v>
          </cell>
          <cell r="H179">
            <v>1609853.2881427661</v>
          </cell>
          <cell r="I179">
            <v>1942718.1682079916</v>
          </cell>
          <cell r="J179">
            <v>2344260.8937270301</v>
          </cell>
          <cell r="K179">
            <v>2828617.7491224781</v>
          </cell>
          <cell r="L179">
            <v>3412831.3620385122</v>
          </cell>
          <cell r="M179">
            <v>4117439.1752828145</v>
          </cell>
          <cell r="N179">
            <v>4967197.2681589508</v>
          </cell>
          <cell r="O179">
            <v>5991934.1732757827</v>
          </cell>
          <cell r="P179">
            <v>7227600.0578801781</v>
          </cell>
          <cell r="Q179">
            <v>8717505.1174466647</v>
          </cell>
          <cell r="R179">
            <v>10513839.916836765</v>
          </cell>
          <cell r="S179">
            <v>12679470.977349931</v>
          </cell>
          <cell r="T179">
            <v>15290143.19966598</v>
          </cell>
          <cell r="U179">
            <v>18437082.45957569</v>
          </cell>
          <cell r="V179">
            <v>22230182.507474154</v>
          </cell>
        </row>
        <row r="180">
          <cell r="B180">
            <v>302258.29007476364</v>
          </cell>
          <cell r="C180">
            <v>369199.51652941736</v>
          </cell>
          <cell r="D180">
            <v>450936.27788704907</v>
          </cell>
          <cell r="E180">
            <v>550734.99326539773</v>
          </cell>
          <cell r="F180">
            <v>672579.30372956337</v>
          </cell>
          <cell r="G180">
            <v>821329.18118841772</v>
          </cell>
          <cell r="H180">
            <v>1002914.7810800232</v>
          </cell>
          <cell r="I180">
            <v>1224569.2956725287</v>
          </cell>
          <cell r="J180">
            <v>1495117.5461202553</v>
          </cell>
          <cell r="K180">
            <v>1825322.0020424698</v>
          </cell>
          <cell r="L180">
            <v>2228311.4237810555</v>
          </cell>
          <cell r="M180">
            <v>2720095.0564918881</v>
          </cell>
          <cell r="N180">
            <v>3320199.1038935855</v>
          </cell>
          <cell r="O180">
            <v>4052430.5882307952</v>
          </cell>
          <cell r="P180">
            <v>4945822.1479706606</v>
          </cell>
          <cell r="Q180">
            <v>6035766.4197154604</v>
          </cell>
          <cell r="R180">
            <v>7365418.1024345206</v>
          </cell>
          <cell r="S180">
            <v>8987378.0359435771</v>
          </cell>
          <cell r="T180">
            <v>10965773.212272141</v>
          </cell>
          <cell r="U180">
            <v>13378756.09323387</v>
          </cell>
          <cell r="V180">
            <v>16321587.497700362</v>
          </cell>
        </row>
        <row r="181">
          <cell r="B181">
            <v>299056.47994798381</v>
          </cell>
          <cell r="C181">
            <v>361721.92002486513</v>
          </cell>
          <cell r="D181">
            <v>437489.45281633409</v>
          </cell>
          <cell r="E181">
            <v>529095.16326167563</v>
          </cell>
          <cell r="F181">
            <v>639842.85765255021</v>
          </cell>
          <cell r="G181">
            <v>773723.50081504253</v>
          </cell>
          <cell r="H181">
            <v>935559.20195979567</v>
          </cell>
          <cell r="I181">
            <v>1131173.7450019429</v>
          </cell>
          <cell r="J181">
            <v>1367602.8479393157</v>
          </cell>
          <cell r="K181">
            <v>1653342.5957440089</v>
          </cell>
          <cell r="L181">
            <v>1998655.5809940649</v>
          </cell>
          <cell r="M181">
            <v>2415932.8708829442</v>
          </cell>
          <cell r="N181">
            <v>2920139.6245840201</v>
          </cell>
          <cell r="O181">
            <v>3529342.306023417</v>
          </cell>
          <cell r="P181">
            <v>4265357.1340177385</v>
          </cell>
          <cell r="Q181">
            <v>5154517.7240706608</v>
          </cell>
          <cell r="R181">
            <v>6228618.4153603138</v>
          </cell>
          <cell r="S181">
            <v>7526031.6117971539</v>
          </cell>
          <cell r="T181">
            <v>9093079.6647664532</v>
          </cell>
          <cell r="U181">
            <v>10985660.66908841</v>
          </cell>
          <cell r="V181">
            <v>13271241.410671083</v>
          </cell>
        </row>
      </sheetData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nitation"/>
      <sheetName val="Population"/>
      <sheetName val="Resource Rents"/>
      <sheetName val="Annex C"/>
      <sheetName val="Table A"/>
      <sheetName val="Table 1"/>
      <sheetName val="Pivot"/>
    </sheetNames>
    <sheetDataSet>
      <sheetData sheetId="0"/>
      <sheetData sheetId="1"/>
      <sheetData sheetId="2">
        <row r="1">
          <cell r="A1" t="str">
            <v>Data Source: World Development Indicators World Bank Data Bank</v>
          </cell>
        </row>
      </sheetData>
      <sheetData sheetId="3">
        <row r="1">
          <cell r="A1" t="str">
            <v>Annex C. Sanitation - Country Results</v>
          </cell>
        </row>
      </sheetData>
      <sheetData sheetId="4"/>
      <sheetData sheetId="5">
        <row r="1">
          <cell r="A1">
            <v>0</v>
          </cell>
          <cell r="B1">
            <v>0</v>
          </cell>
          <cell r="C1" t="str">
            <v>Population to be reached, per intervention (thousands)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</row>
        <row r="2">
          <cell r="A2" t="str">
            <v>Region</v>
          </cell>
          <cell r="B2" t="str">
            <v>Total population in 2015 (thousands)</v>
          </cell>
          <cell r="C2" t="str">
            <v>Sanitation MDG target</v>
          </cell>
          <cell r="D2" t="str">
            <v>Water MDG target</v>
          </cell>
          <cell r="E2" t="str">
            <v>Universal sanitation 1</v>
          </cell>
          <cell r="F2" t="str">
            <v>Universal water access 1</v>
          </cell>
          <cell r="G2" t="str">
            <v>total population to be covered</v>
          </cell>
          <cell r="H2" t="str">
            <v>Regional Average ($/year/country)</v>
          </cell>
          <cell r="I2" t="str">
            <v>Regional Average per capita ($/person/country)</v>
          </cell>
        </row>
        <row r="3">
          <cell r="A3" t="str">
            <v>CCA</v>
          </cell>
          <cell r="B3">
            <v>85005</v>
          </cell>
          <cell r="C3">
            <v>3273</v>
          </cell>
          <cell r="D3">
            <v>4429</v>
          </cell>
          <cell r="E3">
            <v>7881</v>
          </cell>
          <cell r="F3">
            <v>9782</v>
          </cell>
          <cell r="G3">
            <v>11154000</v>
          </cell>
          <cell r="H3">
            <v>3562000000</v>
          </cell>
          <cell r="I3">
            <v>319.34731934731934</v>
          </cell>
        </row>
        <row r="4">
          <cell r="A4" t="str">
            <v>N Africa</v>
          </cell>
          <cell r="B4">
            <v>182239</v>
          </cell>
          <cell r="C4">
            <v>3958</v>
          </cell>
          <cell r="D4">
            <v>9689</v>
          </cell>
          <cell r="E4">
            <v>26869</v>
          </cell>
          <cell r="F4">
            <v>19131</v>
          </cell>
          <cell r="G4">
            <v>30827000</v>
          </cell>
          <cell r="H4">
            <v>6369000000</v>
          </cell>
          <cell r="I4">
            <v>206.60459986375579</v>
          </cell>
        </row>
        <row r="5">
          <cell r="A5" t="str">
            <v>SSA</v>
          </cell>
          <cell r="B5">
            <v>968973</v>
          </cell>
          <cell r="C5">
            <v>330598</v>
          </cell>
          <cell r="D5">
            <v>137350</v>
          </cell>
          <cell r="E5">
            <v>380918</v>
          </cell>
          <cell r="F5">
            <v>292279</v>
          </cell>
          <cell r="G5">
            <v>711516000</v>
          </cell>
          <cell r="H5">
            <v>95224000000</v>
          </cell>
          <cell r="I5">
            <v>133.83254909236055</v>
          </cell>
        </row>
        <row r="6">
          <cell r="A6" t="str">
            <v>LAC</v>
          </cell>
          <cell r="B6">
            <v>613107</v>
          </cell>
          <cell r="C6">
            <v>41173</v>
          </cell>
          <cell r="D6">
            <v>6802</v>
          </cell>
          <cell r="E6">
            <v>103872</v>
          </cell>
          <cell r="F6">
            <v>56878</v>
          </cell>
          <cell r="G6">
            <v>145045000</v>
          </cell>
          <cell r="H6">
            <v>39332000000</v>
          </cell>
          <cell r="I6">
            <v>271.17101589161985</v>
          </cell>
        </row>
        <row r="7">
          <cell r="A7" t="str">
            <v>E Asia</v>
          </cell>
          <cell r="B7">
            <v>1448006</v>
          </cell>
          <cell r="C7">
            <v>135401</v>
          </cell>
          <cell r="D7">
            <v>124</v>
          </cell>
          <cell r="E7">
            <v>434037</v>
          </cell>
          <cell r="F7">
            <v>132240</v>
          </cell>
          <cell r="G7">
            <v>569438000</v>
          </cell>
          <cell r="H7">
            <v>67419000000</v>
          </cell>
          <cell r="I7">
            <v>118.39568135600364</v>
          </cell>
        </row>
        <row r="8">
          <cell r="A8" t="str">
            <v>S Asia</v>
          </cell>
          <cell r="B8">
            <v>1843389</v>
          </cell>
          <cell r="C8">
            <v>417674</v>
          </cell>
          <cell r="D8">
            <v>21528</v>
          </cell>
          <cell r="E8">
            <v>724333</v>
          </cell>
          <cell r="F8">
            <v>279676</v>
          </cell>
          <cell r="G8">
            <v>1142007000</v>
          </cell>
          <cell r="H8">
            <v>89197000000</v>
          </cell>
          <cell r="I8">
            <v>78.105475710744329</v>
          </cell>
        </row>
        <row r="9">
          <cell r="A9" t="str">
            <v>SE Asia</v>
          </cell>
          <cell r="B9">
            <v>622468</v>
          </cell>
          <cell r="C9">
            <v>41660</v>
          </cell>
          <cell r="D9">
            <v>18111</v>
          </cell>
          <cell r="E9">
            <v>164925</v>
          </cell>
          <cell r="F9">
            <v>85059</v>
          </cell>
          <cell r="G9">
            <v>206585000</v>
          </cell>
          <cell r="H9">
            <v>15852000000</v>
          </cell>
          <cell r="I9">
            <v>76.733547934264351</v>
          </cell>
        </row>
        <row r="10">
          <cell r="A10" t="str">
            <v>W Asia</v>
          </cell>
          <cell r="B10">
            <v>235716</v>
          </cell>
          <cell r="C10">
            <v>9377</v>
          </cell>
          <cell r="D10">
            <v>14821</v>
          </cell>
          <cell r="E10">
            <v>39899</v>
          </cell>
          <cell r="F10">
            <v>29122</v>
          </cell>
          <cell r="G10">
            <v>49276000</v>
          </cell>
          <cell r="H10">
            <v>14775000000</v>
          </cell>
          <cell r="I10">
            <v>299.84170793083854</v>
          </cell>
        </row>
        <row r="11">
          <cell r="A11" t="str">
            <v>Oceania</v>
          </cell>
          <cell r="B11">
            <v>10193</v>
          </cell>
          <cell r="C11">
            <v>2421</v>
          </cell>
          <cell r="D11">
            <v>2358</v>
          </cell>
          <cell r="E11">
            <v>2942</v>
          </cell>
          <cell r="F11">
            <v>2945</v>
          </cell>
          <cell r="G11">
            <v>5363000</v>
          </cell>
          <cell r="H11">
            <v>662000000</v>
          </cell>
          <cell r="I11">
            <v>123.43837404437815</v>
          </cell>
        </row>
        <row r="12">
          <cell r="A12" t="str">
            <v>All 2</v>
          </cell>
          <cell r="B12">
            <v>6009096</v>
          </cell>
          <cell r="C12">
            <v>985534</v>
          </cell>
          <cell r="D12">
            <v>215212</v>
          </cell>
          <cell r="E12">
            <v>1885676</v>
          </cell>
          <cell r="F12">
            <v>907112</v>
          </cell>
          <cell r="G12">
            <v>2871210000</v>
          </cell>
          <cell r="H12">
            <v>332392000000</v>
          </cell>
          <cell r="I12">
            <v>1627.4702711712846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A14" t="str">
            <v xml:space="preserve">Table 1. Population receiving interventions, by region and intervention (in thousands)
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6">
          <cell r="A16" t="str">
            <v xml:space="preserve">1 Incremental population to be covered over and above the population reached by achieving the MDG target.
The estimates are based on population in 2015. Refers to improved drinking-water sources and sanitation. 2 Includes 136 developing countries (see Annex A).
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20">
          <cell r="A20" t="str">
            <v>http://unstats.un.org/unsd/methods/m49/m49regin.htm#africa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</row>
      </sheetData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ity"/>
      <sheetName val="Water Cheat"/>
      <sheetName val="Water"/>
      <sheetName val="Sanitation"/>
      <sheetName val="ICT"/>
      <sheetName val="Roads"/>
      <sheetName val="Dummy for region codes"/>
      <sheetName val="Costs Summary"/>
      <sheetName val="Revenues Summary"/>
      <sheetName val="Share Summary"/>
      <sheetName val="Boxplot Electricity"/>
      <sheetName val="Boxplot Water"/>
      <sheetName val="Boxplot Sanitation"/>
      <sheetName val="Boxplot ICT"/>
      <sheetName val="Boxplot Roa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>
            <v>58203461444.904503</v>
          </cell>
          <cell r="C3">
            <v>97996318218.60936</v>
          </cell>
          <cell r="D3">
            <v>193962666151.23407</v>
          </cell>
          <cell r="E3">
            <v>1619349976370.3206</v>
          </cell>
          <cell r="F3">
            <v>4811457449459.2842</v>
          </cell>
        </row>
        <row r="4">
          <cell r="B4">
            <v>13747951232.226698</v>
          </cell>
          <cell r="C4">
            <v>29045926628.030834</v>
          </cell>
          <cell r="D4">
            <v>41235618299.432465</v>
          </cell>
          <cell r="E4">
            <v>130534647748.56369</v>
          </cell>
          <cell r="F4">
            <v>2435444583371.5376</v>
          </cell>
        </row>
        <row r="5">
          <cell r="B5">
            <v>354193238665.90326</v>
          </cell>
          <cell r="C5">
            <v>55331102042.217758</v>
          </cell>
          <cell r="D5">
            <v>165646885033.6366</v>
          </cell>
          <cell r="E5">
            <v>725539823681.45679</v>
          </cell>
          <cell r="F5">
            <v>579812733732.79895</v>
          </cell>
        </row>
        <row r="6">
          <cell r="B6">
            <v>0</v>
          </cell>
          <cell r="C6">
            <v>351397605.20640302</v>
          </cell>
          <cell r="D6">
            <v>5503015722.3336105</v>
          </cell>
          <cell r="E6">
            <v>59342191280.104935</v>
          </cell>
          <cell r="F6">
            <v>356972749647.63062</v>
          </cell>
        </row>
        <row r="7">
          <cell r="B7">
            <v>0</v>
          </cell>
          <cell r="C7">
            <v>5150062023.9059887</v>
          </cell>
          <cell r="D7">
            <v>6841259465.1240339</v>
          </cell>
          <cell r="E7">
            <v>56644911589.97226</v>
          </cell>
          <cell r="F7">
            <v>476770015227.75128</v>
          </cell>
        </row>
      </sheetData>
      <sheetData sheetId="8">
        <row r="2">
          <cell r="B2">
            <v>621232876.01716495</v>
          </cell>
          <cell r="C2">
            <v>579999099.7257117</v>
          </cell>
          <cell r="D2">
            <v>1658480173.930743</v>
          </cell>
          <cell r="E2">
            <v>466587220.49831098</v>
          </cell>
          <cell r="F2">
            <v>451983590.87706941</v>
          </cell>
          <cell r="G2">
            <v>607556069.96326292</v>
          </cell>
          <cell r="H2">
            <v>713455461.33962905</v>
          </cell>
          <cell r="I2">
            <v>666174562.59383357</v>
          </cell>
          <cell r="J2">
            <v>1902227794.5899765</v>
          </cell>
          <cell r="K2">
            <v>536112666.51948351</v>
          </cell>
          <cell r="L2">
            <v>519362937.77770305</v>
          </cell>
          <cell r="M2">
            <v>697773317.84413171</v>
          </cell>
          <cell r="N2">
            <v>405420378.36400598</v>
          </cell>
          <cell r="O2">
            <v>378464008.71142399</v>
          </cell>
          <cell r="P2">
            <v>1083862645.7468469</v>
          </cell>
          <cell r="Q2">
            <v>304331868.61411422</v>
          </cell>
          <cell r="R2">
            <v>294787464.02400583</v>
          </cell>
          <cell r="S2">
            <v>396479133.237059</v>
          </cell>
          <cell r="T2">
            <v>786750774.32053173</v>
          </cell>
          <cell r="U2">
            <v>732930736.36477947</v>
          </cell>
          <cell r="V2">
            <v>2143558697.7553184</v>
          </cell>
          <cell r="W2">
            <v>585010316.50584936</v>
          </cell>
          <cell r="X2">
            <v>565977473.26184535</v>
          </cell>
          <cell r="Y2">
            <v>768897245.21171904</v>
          </cell>
        </row>
        <row r="3">
          <cell r="B3">
            <v>84296119.895848051</v>
          </cell>
          <cell r="C3">
            <v>78701144.228415951</v>
          </cell>
          <cell r="D3">
            <v>225040891.15212211</v>
          </cell>
          <cell r="E3">
            <v>63312071.942178324</v>
          </cell>
          <cell r="F3">
            <v>61330547.243480101</v>
          </cell>
          <cell r="G3">
            <v>82440374.690077573</v>
          </cell>
          <cell r="H3">
            <v>108809766.30576465</v>
          </cell>
          <cell r="I3">
            <v>101593256.44032691</v>
          </cell>
          <cell r="J3">
            <v>290296683.8072778</v>
          </cell>
          <cell r="K3">
            <v>81742968.411533922</v>
          </cell>
          <cell r="L3">
            <v>79186788.341038093</v>
          </cell>
          <cell r="M3">
            <v>106416193.10189274</v>
          </cell>
          <cell r="N3">
            <v>511410048.48221135</v>
          </cell>
          <cell r="O3">
            <v>477590916.57476836</v>
          </cell>
          <cell r="P3">
            <v>1361161198.1394303</v>
          </cell>
          <cell r="Q3">
            <v>384543503.65533876</v>
          </cell>
          <cell r="R3">
            <v>372558571.45951891</v>
          </cell>
          <cell r="S3">
            <v>500193275.6206485</v>
          </cell>
          <cell r="T3">
            <v>106755527.40033092</v>
          </cell>
          <cell r="U3">
            <v>99452732.639504641</v>
          </cell>
          <cell r="V3">
            <v>290861690.15159303</v>
          </cell>
          <cell r="W3">
            <v>79381131.058820337</v>
          </cell>
          <cell r="X3">
            <v>76798619.075081781</v>
          </cell>
          <cell r="Y3">
            <v>104333061.10793781</v>
          </cell>
        </row>
        <row r="4">
          <cell r="B4">
            <v>146843027.14688939</v>
          </cell>
          <cell r="C4">
            <v>137096542.41366583</v>
          </cell>
          <cell r="D4">
            <v>392019014.58417016</v>
          </cell>
          <cell r="E4">
            <v>110289073.0947502</v>
          </cell>
          <cell r="F4">
            <v>106837205.14662375</v>
          </cell>
          <cell r="G4">
            <v>143610571.52772376</v>
          </cell>
          <cell r="H4">
            <v>242126686.73048455</v>
          </cell>
          <cell r="I4">
            <v>225889395.72943726</v>
          </cell>
          <cell r="J4">
            <v>651882550.54569924</v>
          </cell>
          <cell r="K4">
            <v>181267931.40707055</v>
          </cell>
          <cell r="L4">
            <v>175527000.28843454</v>
          </cell>
          <cell r="M4">
            <v>236740425.99932986</v>
          </cell>
          <cell r="N4">
            <v>359884528.11788613</v>
          </cell>
          <cell r="O4">
            <v>336037681.44538772</v>
          </cell>
          <cell r="P4">
            <v>959465417.98208368</v>
          </cell>
          <cell r="Q4">
            <v>270438967.54018474</v>
          </cell>
          <cell r="R4">
            <v>261990997.05965292</v>
          </cell>
          <cell r="S4">
            <v>351975033.7968995</v>
          </cell>
          <cell r="T4">
            <v>185967094.64652848</v>
          </cell>
          <cell r="U4">
            <v>173245578.1455279</v>
          </cell>
          <cell r="V4">
            <v>506678192.86312699</v>
          </cell>
          <cell r="W4">
            <v>138281232.71348378</v>
          </cell>
          <cell r="X4">
            <v>133782429.10120326</v>
          </cell>
          <cell r="Y4">
            <v>181747488.41706574</v>
          </cell>
        </row>
        <row r="5">
          <cell r="B5">
            <v>552474165.90128779</v>
          </cell>
          <cell r="C5">
            <v>515804155.44067717</v>
          </cell>
          <cell r="D5">
            <v>1474918060.5681148</v>
          </cell>
          <cell r="E5">
            <v>414944788.02239639</v>
          </cell>
          <cell r="F5">
            <v>401957504.01757008</v>
          </cell>
          <cell r="G5">
            <v>540311051.19658303</v>
          </cell>
          <cell r="H5">
            <v>381498075.29210371</v>
          </cell>
          <cell r="I5">
            <v>356230257.70423263</v>
          </cell>
          <cell r="J5">
            <v>1016702949.6979923</v>
          </cell>
          <cell r="K5">
            <v>286719789.80453855</v>
          </cell>
          <cell r="L5">
            <v>277767667.78879625</v>
          </cell>
          <cell r="M5">
            <v>373117237.31186211</v>
          </cell>
          <cell r="N5">
            <v>152436955.2420547</v>
          </cell>
          <cell r="O5">
            <v>142255391.26728094</v>
          </cell>
          <cell r="P5">
            <v>409061105.75376123</v>
          </cell>
          <cell r="Q5">
            <v>114266310.54953818</v>
          </cell>
          <cell r="R5">
            <v>110664118.38604623</v>
          </cell>
          <cell r="S5">
            <v>149059588.79813382</v>
          </cell>
          <cell r="T5">
            <v>699672354.36070025</v>
          </cell>
          <cell r="U5">
            <v>651809134.33339679</v>
          </cell>
          <cell r="V5">
            <v>1906307635.235769</v>
          </cell>
          <cell r="W5">
            <v>520260657.90668869</v>
          </cell>
          <cell r="X5">
            <v>503334390.4626416</v>
          </cell>
          <cell r="Y5">
            <v>683794779.62718296</v>
          </cell>
        </row>
        <row r="6">
          <cell r="B6">
            <v>161402844.65235436</v>
          </cell>
          <cell r="C6">
            <v>150689883.14242852</v>
          </cell>
          <cell r="D6">
            <v>430890070.43205559</v>
          </cell>
          <cell r="E6">
            <v>121224310.65443803</v>
          </cell>
          <cell r="F6">
            <v>117430145.64823319</v>
          </cell>
          <cell r="G6">
            <v>157849497.0866493</v>
          </cell>
          <cell r="H6">
            <v>117903416.81152791</v>
          </cell>
          <cell r="I6">
            <v>110112770.28680182</v>
          </cell>
          <cell r="J6">
            <v>313614616.94832921</v>
          </cell>
          <cell r="K6">
            <v>88676994.432089627</v>
          </cell>
          <cell r="L6">
            <v>85915816.86472784</v>
          </cell>
          <cell r="M6">
            <v>115319515.34635396</v>
          </cell>
          <cell r="N6">
            <v>128589812.72134466</v>
          </cell>
          <cell r="O6">
            <v>120007821.98517412</v>
          </cell>
          <cell r="P6">
            <v>344834148.7688126</v>
          </cell>
          <cell r="Q6">
            <v>96414137.019126505</v>
          </cell>
          <cell r="R6">
            <v>93377407.582657143</v>
          </cell>
          <cell r="S6">
            <v>125743082.00270322</v>
          </cell>
          <cell r="T6">
            <v>204406130.69209501</v>
          </cell>
          <cell r="U6">
            <v>190423129.09950265</v>
          </cell>
          <cell r="V6">
            <v>556918403.34910071</v>
          </cell>
          <cell r="W6">
            <v>151991883.15266183</v>
          </cell>
          <cell r="X6">
            <v>147046965.37715203</v>
          </cell>
          <cell r="Y6">
            <v>199767636.53520957</v>
          </cell>
        </row>
      </sheetData>
      <sheetData sheetId="9"/>
      <sheetData sheetId="10">
        <row r="28">
          <cell r="B28" t="str">
            <v>ASIA</v>
          </cell>
          <cell r="C28" t="str">
            <v>LAM</v>
          </cell>
          <cell r="D28" t="str">
            <v>MENA</v>
          </cell>
          <cell r="E28" t="str">
            <v>OECD90</v>
          </cell>
          <cell r="F28" t="str">
            <v>REF</v>
          </cell>
        </row>
        <row r="34">
          <cell r="B34">
            <v>5.2322196810855549E-3</v>
          </cell>
          <cell r="C34">
            <v>2.9783383515311931E-3</v>
          </cell>
          <cell r="D34">
            <v>6.9473119624416865E-2</v>
          </cell>
          <cell r="E34">
            <v>0</v>
          </cell>
          <cell r="F34">
            <v>0</v>
          </cell>
        </row>
        <row r="35">
          <cell r="B35">
            <v>1.2774692196595465E-3</v>
          </cell>
          <cell r="C35">
            <v>5.7203366758231365E-3</v>
          </cell>
          <cell r="D35">
            <v>4.6280072482957416E-2</v>
          </cell>
          <cell r="E35">
            <v>0</v>
          </cell>
          <cell r="F35">
            <v>0</v>
          </cell>
        </row>
        <row r="36">
          <cell r="B36">
            <v>1.8736813257773516E-3</v>
          </cell>
          <cell r="C36">
            <v>2.5970671074996773E-3</v>
          </cell>
          <cell r="D36">
            <v>4.5955236004818267E-2</v>
          </cell>
          <cell r="E36">
            <v>0</v>
          </cell>
          <cell r="F36">
            <v>0</v>
          </cell>
        </row>
        <row r="37">
          <cell r="B37">
            <v>4.6995071842113227E-3</v>
          </cell>
          <cell r="C37">
            <v>8.0253307655569397E-3</v>
          </cell>
          <cell r="D37">
            <v>9.1142734934890945E-2</v>
          </cell>
          <cell r="E37">
            <v>0</v>
          </cell>
          <cell r="F37">
            <v>0</v>
          </cell>
        </row>
        <row r="38">
          <cell r="B38">
            <v>6.6531190084733512E-3</v>
          </cell>
          <cell r="C38">
            <v>6.2454290666439597E-3</v>
          </cell>
          <cell r="D38">
            <v>0.10526421980751516</v>
          </cell>
          <cell r="E38">
            <v>0</v>
          </cell>
          <cell r="F38">
            <v>0</v>
          </cell>
        </row>
      </sheetData>
      <sheetData sheetId="11">
        <row r="28">
          <cell r="B28" t="str">
            <v>ASIA</v>
          </cell>
          <cell r="C28" t="str">
            <v>LAM</v>
          </cell>
          <cell r="D28" t="str">
            <v>MENA</v>
          </cell>
          <cell r="E28" t="str">
            <v>OECD90</v>
          </cell>
          <cell r="F28" t="str">
            <v>REF</v>
          </cell>
        </row>
        <row r="34">
          <cell r="B34">
            <v>8.8094118825336482E-3</v>
          </cell>
          <cell r="C34">
            <v>6.2924719305986294E-3</v>
          </cell>
          <cell r="D34">
            <v>1.0852901330382903E-2</v>
          </cell>
          <cell r="E34">
            <v>4.0787361960213498E-5</v>
          </cell>
          <cell r="F34">
            <v>1.7819390201574633E-3</v>
          </cell>
        </row>
        <row r="35">
          <cell r="B35">
            <v>2.1508562730884664E-3</v>
          </cell>
          <cell r="C35">
            <v>1.2085617454338438E-2</v>
          </cell>
          <cell r="D35">
            <v>7.2297467414141857E-3</v>
          </cell>
          <cell r="E35">
            <v>1.6075584383548711E-5</v>
          </cell>
          <cell r="F35">
            <v>7.2051288430081896E-4</v>
          </cell>
        </row>
        <row r="36">
          <cell r="B36">
            <v>3.1546898909947559E-3</v>
          </cell>
          <cell r="C36">
            <v>5.4869426999189438E-3</v>
          </cell>
          <cell r="D36">
            <v>7.1790016724607199E-3</v>
          </cell>
          <cell r="E36">
            <v>2.5500601543688338E-5</v>
          </cell>
          <cell r="F36">
            <v>4.3468528500005326E-4</v>
          </cell>
        </row>
        <row r="37">
          <cell r="B37">
            <v>7.9124916295666772E-3</v>
          </cell>
          <cell r="C37">
            <v>1.6955484104106081E-2</v>
          </cell>
          <cell r="D37">
            <v>1.4238069552327478E-2</v>
          </cell>
          <cell r="E37">
            <v>4.4574002743710556E-5</v>
          </cell>
          <cell r="F37">
            <v>1.8859568017723322E-3</v>
          </cell>
        </row>
        <row r="38">
          <cell r="B38">
            <v>1.1201759333812126E-2</v>
          </cell>
          <cell r="C38">
            <v>1.3195004213069954E-2</v>
          </cell>
          <cell r="D38">
            <v>1.6444089417127404E-2</v>
          </cell>
          <cell r="E38">
            <v>1.5482723250931466E-4</v>
          </cell>
          <cell r="F38">
            <v>1.4937560208062224E-3</v>
          </cell>
        </row>
      </sheetData>
      <sheetData sheetId="12">
        <row r="28">
          <cell r="B28" t="str">
            <v>ASIA</v>
          </cell>
          <cell r="C28" t="str">
            <v>LAM</v>
          </cell>
          <cell r="D28" t="str">
            <v>MENA</v>
          </cell>
          <cell r="E28" t="str">
            <v>OECD90</v>
          </cell>
          <cell r="F28" t="str">
            <v>REF</v>
          </cell>
        </row>
        <row r="34">
          <cell r="B34">
            <v>1.7436338905598897E-2</v>
          </cell>
          <cell r="C34">
            <v>8.9332309487985852E-3</v>
          </cell>
          <cell r="D34">
            <v>3.2490755336549264E-2</v>
          </cell>
          <cell r="E34">
            <v>6.3874508765569924E-4</v>
          </cell>
          <cell r="F34">
            <v>2.3670991012027134E-3</v>
          </cell>
        </row>
        <row r="35">
          <cell r="B35">
            <v>4.2571580730787345E-3</v>
          </cell>
          <cell r="C35">
            <v>1.7157583389993045E-2</v>
          </cell>
          <cell r="D35">
            <v>2.1643975686289139E-2</v>
          </cell>
          <cell r="E35">
            <v>2.5174956316622416E-4</v>
          </cell>
          <cell r="F35">
            <v>9.5711771364809803E-4</v>
          </cell>
        </row>
        <row r="36">
          <cell r="B36">
            <v>6.2440311356666001E-3</v>
          </cell>
          <cell r="C36">
            <v>7.7896456085640789E-3</v>
          </cell>
          <cell r="D36">
            <v>2.1492058187943544E-2</v>
          </cell>
          <cell r="E36">
            <v>3.9934879789933352E-4</v>
          </cell>
          <cell r="F36">
            <v>5.7742893319589952E-4</v>
          </cell>
        </row>
        <row r="37">
          <cell r="B37">
            <v>1.5661077888114293E-2</v>
          </cell>
          <cell r="C37">
            <v>2.4071184904952476E-2</v>
          </cell>
          <cell r="D37">
            <v>4.2625065888544506E-2</v>
          </cell>
          <cell r="E37">
            <v>6.9804527484443747E-4</v>
          </cell>
          <cell r="F37">
            <v>2.5052746473826822E-3</v>
          </cell>
        </row>
        <row r="38">
          <cell r="B38">
            <v>2.2171476903078947E-2</v>
          </cell>
          <cell r="C38">
            <v>1.873254601781122E-2</v>
          </cell>
          <cell r="D38">
            <v>4.9229313869139854E-2</v>
          </cell>
          <cell r="E38">
            <v>2.424651398075706E-3</v>
          </cell>
          <cell r="F38">
            <v>1.984281445250635E-3</v>
          </cell>
        </row>
      </sheetData>
      <sheetData sheetId="13">
        <row r="28">
          <cell r="B28" t="str">
            <v>ASIA</v>
          </cell>
          <cell r="C28" t="str">
            <v>LAM</v>
          </cell>
          <cell r="D28" t="str">
            <v>MENA</v>
          </cell>
          <cell r="E28" t="str">
            <v>OECD90</v>
          </cell>
          <cell r="F28" t="str">
            <v>REF</v>
          </cell>
        </row>
        <row r="34">
          <cell r="B34">
            <v>0.14557200906256376</v>
          </cell>
          <cell r="C34">
            <v>2.8278857047574327E-2</v>
          </cell>
          <cell r="D34">
            <v>0.14231077688765748</v>
          </cell>
          <cell r="E34">
            <v>6.8879565466365943E-3</v>
          </cell>
          <cell r="F34">
            <v>1.9599332549200356E-2</v>
          </cell>
        </row>
        <row r="35">
          <cell r="B35">
            <v>3.5542039928805697E-2</v>
          </cell>
          <cell r="C35">
            <v>5.4313702483277049E-2</v>
          </cell>
          <cell r="D35">
            <v>9.4801458536374894E-2</v>
          </cell>
          <cell r="E35">
            <v>2.7147606850299408E-3</v>
          </cell>
          <cell r="F35">
            <v>7.9248343886354766E-3</v>
          </cell>
        </row>
        <row r="36">
          <cell r="B36">
            <v>5.2129989098589846E-2</v>
          </cell>
          <cell r="C36">
            <v>2.4658746189190853E-2</v>
          </cell>
          <cell r="D36">
            <v>9.4136053962413757E-2</v>
          </cell>
          <cell r="E36">
            <v>4.3064083310255814E-3</v>
          </cell>
          <cell r="F36">
            <v>4.7810510677335841E-3</v>
          </cell>
        </row>
        <row r="37">
          <cell r="B37">
            <v>0.13075076050087733</v>
          </cell>
          <cell r="C37">
            <v>7.6199261028220361E-2</v>
          </cell>
          <cell r="D37">
            <v>0.18669945277211297</v>
          </cell>
          <cell r="E37">
            <v>7.527424654426745E-3</v>
          </cell>
          <cell r="F37">
            <v>2.0743411594464072E-2</v>
          </cell>
        </row>
        <row r="38">
          <cell r="B38">
            <v>0.18510459415474251</v>
          </cell>
          <cell r="C38">
            <v>5.929937264703028E-2</v>
          </cell>
          <cell r="D38">
            <v>0.21562631677210164</v>
          </cell>
          <cell r="E38">
            <v>2.6146413950488744E-2</v>
          </cell>
          <cell r="F38">
            <v>1.6429642466982031E-2</v>
          </cell>
        </row>
      </sheetData>
      <sheetData sheetId="14">
        <row r="28">
          <cell r="B28" t="str">
            <v>ASIA</v>
          </cell>
          <cell r="C28" t="str">
            <v>LAM</v>
          </cell>
          <cell r="D28" t="str">
            <v>MENA</v>
          </cell>
          <cell r="E28" t="str">
            <v>OECD90</v>
          </cell>
          <cell r="F28" t="str">
            <v>REF</v>
          </cell>
        </row>
        <row r="34">
          <cell r="B34">
            <v>0.43252758060784574</v>
          </cell>
          <cell r="C34">
            <v>0.52761156067248627</v>
          </cell>
          <cell r="D34">
            <v>0.11372718339317252</v>
          </cell>
          <cell r="E34">
            <v>4.1434479160034066E-2</v>
          </cell>
          <cell r="F34">
            <v>0.16496405088555618</v>
          </cell>
        </row>
        <row r="35">
          <cell r="B35">
            <v>0.10560349231469907</v>
          </cell>
          <cell r="C35">
            <v>1.0133555710859594</v>
          </cell>
          <cell r="D35">
            <v>7.5760269859377213E-2</v>
          </cell>
          <cell r="E35">
            <v>1.6330633659888502E-2</v>
          </cell>
          <cell r="F35">
            <v>6.6701903244139077E-2</v>
          </cell>
        </row>
        <row r="36">
          <cell r="B36">
            <v>0.15489006579716813</v>
          </cell>
          <cell r="C36">
            <v>0.460069497830772</v>
          </cell>
          <cell r="D36">
            <v>7.5228514010181935E-2</v>
          </cell>
          <cell r="E36">
            <v>2.5905184656486571E-2</v>
          </cell>
          <cell r="F36">
            <v>4.0241245442627305E-2</v>
          </cell>
        </row>
        <row r="37">
          <cell r="B37">
            <v>0.38849027684831172</v>
          </cell>
          <cell r="C37">
            <v>1.4216844395639407</v>
          </cell>
          <cell r="D37">
            <v>0.14920024589269565</v>
          </cell>
          <cell r="E37">
            <v>4.5281197385728382E-2</v>
          </cell>
          <cell r="F37">
            <v>0.17459355808261029</v>
          </cell>
        </row>
        <row r="38">
          <cell r="B38">
            <v>0.54998789111125523</v>
          </cell>
          <cell r="C38">
            <v>1.1063754980112499</v>
          </cell>
          <cell r="D38">
            <v>0.17231705291928562</v>
          </cell>
          <cell r="E38">
            <v>0.15728366411808431</v>
          </cell>
          <cell r="F38">
            <v>0.13828534054162461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issions POLES"/>
      <sheetName val="Carbon Prices POLES"/>
      <sheetName val="Emission Projections"/>
      <sheetName val="Emission Shares"/>
      <sheetName val="Population Shares"/>
      <sheetName val="Revenues domestic carbon price"/>
      <sheetName val="Revenues X=0"/>
      <sheetName val="Revenues X=0.5"/>
      <sheetName val="Revenues X=1"/>
      <sheetName val="Regional Revenues"/>
    </sheetNames>
    <sheetDataSet>
      <sheetData sheetId="0" refreshError="1"/>
      <sheetData sheetId="1">
        <row r="8">
          <cell r="A8">
            <v>5</v>
          </cell>
          <cell r="B8">
            <v>5.972737204284253</v>
          </cell>
          <cell r="C8">
            <v>7.1347179422882547</v>
          </cell>
          <cell r="D8">
            <v>8.5227590591958897</v>
          </cell>
          <cell r="E8">
            <v>10.18084002320199</v>
          </cell>
          <cell r="F8">
            <v>12.161496395488935</v>
          </cell>
          <cell r="G8">
            <v>14.527484396221119</v>
          </cell>
          <cell r="H8">
            <v>17.353769307593765</v>
          </cell>
          <cell r="I8">
            <v>20.729900715606298</v>
          </cell>
          <cell r="J8">
            <v>24.762849849044098</v>
          </cell>
          <cell r="K8">
            <v>29.580398915498076</v>
          </cell>
          <cell r="L8">
            <v>35.33518982403298</v>
          </cell>
          <cell r="M8">
            <v>42.209560576489629</v>
          </cell>
          <cell r="N8">
            <v>50.421322566337892</v>
          </cell>
          <cell r="O8">
            <v>60.230661836236699</v>
          </cell>
          <cell r="P8">
            <v>71.948382957590923</v>
          </cell>
          <cell r="Q8">
            <v>85.9457567357789</v>
          </cell>
          <cell r="R8">
            <v>102.6662837612301</v>
          </cell>
          <cell r="S8">
            <v>122.63974652926066</v>
          </cell>
          <cell r="T8">
            <v>146.49899536386113</v>
          </cell>
          <cell r="U8">
            <v>174.99999999999994</v>
          </cell>
        </row>
      </sheetData>
      <sheetData sheetId="2">
        <row r="3">
          <cell r="G3">
            <v>8236.0820000000003</v>
          </cell>
          <cell r="H3">
            <v>8237.0759820397288</v>
          </cell>
          <cell r="I3">
            <v>8237.0700002953035</v>
          </cell>
          <cell r="J3">
            <v>8237.0640545487786</v>
          </cell>
          <cell r="K3">
            <v>8237.0759820397288</v>
          </cell>
          <cell r="L3">
            <v>8237.0522701841983</v>
          </cell>
          <cell r="M3">
            <v>8237.0640545487786</v>
          </cell>
          <cell r="N3">
            <v>8237.0406272285127</v>
          </cell>
          <cell r="O3">
            <v>8237.0522701841983</v>
          </cell>
          <cell r="P3">
            <v>8237.0291239848557</v>
          </cell>
          <cell r="Q3">
            <v>8237.0406272285127</v>
          </cell>
          <cell r="R3">
            <v>8237.0177587767284</v>
          </cell>
          <cell r="S3">
            <v>8237.0291239848557</v>
          </cell>
          <cell r="T3">
            <v>8237.0065299477392</v>
          </cell>
          <cell r="U3">
            <v>8237.0177587767284</v>
          </cell>
          <cell r="V3">
            <v>8236.995435861385</v>
          </cell>
          <cell r="W3">
            <v>8237.0065299477392</v>
          </cell>
          <cell r="X3">
            <v>8236.984474900788</v>
          </cell>
          <cell r="Y3">
            <v>8236.995435861385</v>
          </cell>
          <cell r="Z3">
            <v>8236.9736454684844</v>
          </cell>
          <cell r="AA3">
            <v>8236.9682795814788</v>
          </cell>
        </row>
        <row r="4">
          <cell r="G4">
            <v>4283.0559999999996</v>
          </cell>
          <cell r="H4">
            <v>4284.0335596656369</v>
          </cell>
          <cell r="I4">
            <v>4284.0116228998813</v>
          </cell>
          <cell r="J4">
            <v>4283.9901784024833</v>
          </cell>
          <cell r="K4">
            <v>4284.0335596656369</v>
          </cell>
          <cell r="L4">
            <v>4283.9487222739872</v>
          </cell>
          <cell r="M4">
            <v>4283.9901784024833</v>
          </cell>
          <cell r="N4">
            <v>4283.9091058482563</v>
          </cell>
          <cell r="O4">
            <v>4283.9487222739872</v>
          </cell>
          <cell r="P4">
            <v>4283.871247484617</v>
          </cell>
          <cell r="Q4">
            <v>4283.9091058482563</v>
          </cell>
          <cell r="R4">
            <v>4283.8350691653704</v>
          </cell>
          <cell r="S4">
            <v>4283.871247484617</v>
          </cell>
          <cell r="T4">
            <v>4283.8004963350195</v>
          </cell>
          <cell r="U4">
            <v>4283.8350691653704</v>
          </cell>
          <cell r="V4">
            <v>4283.7674577466223</v>
          </cell>
          <cell r="W4">
            <v>4283.8004963350195</v>
          </cell>
          <cell r="X4">
            <v>4283.7358853149699</v>
          </cell>
          <cell r="Y4">
            <v>4283.7674577466223</v>
          </cell>
          <cell r="Z4">
            <v>4283.7057139762783</v>
          </cell>
          <cell r="AA4">
            <v>4283.6911341774103</v>
          </cell>
        </row>
        <row r="5">
          <cell r="G5">
            <v>123475.224</v>
          </cell>
          <cell r="H5">
            <v>123476.22049606107</v>
          </cell>
          <cell r="I5">
            <v>123476.21700439973</v>
          </cell>
          <cell r="J5">
            <v>123476.21352497296</v>
          </cell>
          <cell r="K5">
            <v>123476.22049606107</v>
          </cell>
          <cell r="L5">
            <v>123476.20660265179</v>
          </cell>
          <cell r="M5">
            <v>123476.21352497296</v>
          </cell>
          <cell r="N5">
            <v>123476.19972875642</v>
          </cell>
          <cell r="O5">
            <v>123476.20660265179</v>
          </cell>
          <cell r="P5">
            <v>123476.19290294805</v>
          </cell>
          <cell r="Q5">
            <v>123476.19972875642</v>
          </cell>
          <cell r="R5">
            <v>123476.18612489033</v>
          </cell>
          <cell r="S5">
            <v>123476.19290294805</v>
          </cell>
          <cell r="T5">
            <v>123476.17939424919</v>
          </cell>
          <cell r="U5">
            <v>123476.18612489033</v>
          </cell>
          <cell r="V5">
            <v>123476.17271069292</v>
          </cell>
          <cell r="W5">
            <v>123476.17939424919</v>
          </cell>
          <cell r="X5">
            <v>123476.16607389213</v>
          </cell>
          <cell r="Y5">
            <v>123476.17271069292</v>
          </cell>
          <cell r="Z5">
            <v>123476.15948351976</v>
          </cell>
          <cell r="AA5">
            <v>123476.15620564265</v>
          </cell>
        </row>
        <row r="6">
          <cell r="G6">
            <v>517.04700000000003</v>
          </cell>
          <cell r="H6">
            <v>518.01816130803002</v>
          </cell>
          <cell r="I6">
            <v>517.99015428621453</v>
          </cell>
          <cell r="J6">
            <v>517.96295495027425</v>
          </cell>
          <cell r="K6">
            <v>518.01816130803002</v>
          </cell>
          <cell r="L6">
            <v>517.91088683733051</v>
          </cell>
          <cell r="M6">
            <v>517.96295495027425</v>
          </cell>
          <cell r="N6">
            <v>517.86177857343262</v>
          </cell>
          <cell r="O6">
            <v>517.91088683733051</v>
          </cell>
          <cell r="P6">
            <v>517.8154619038487</v>
          </cell>
          <cell r="Q6">
            <v>517.86177857343262</v>
          </cell>
          <cell r="R6">
            <v>517.77177813840751</v>
          </cell>
          <cell r="S6">
            <v>517.8154619038487</v>
          </cell>
          <cell r="T6">
            <v>517.73057760779363</v>
          </cell>
          <cell r="U6">
            <v>517.77177813840751</v>
          </cell>
          <cell r="V6">
            <v>517.69171915075083</v>
          </cell>
          <cell r="W6">
            <v>517.73057760779363</v>
          </cell>
          <cell r="X6">
            <v>517.65506963043526</v>
          </cell>
          <cell r="Y6">
            <v>517.69171915075083</v>
          </cell>
          <cell r="Z6">
            <v>517.62050347826187</v>
          </cell>
          <cell r="AA6">
            <v>517.60396438810858</v>
          </cell>
        </row>
        <row r="7">
          <cell r="G7">
            <v>30417.764999999999</v>
          </cell>
          <cell r="H7">
            <v>30418.76149606107</v>
          </cell>
          <cell r="I7">
            <v>30418.75800439973</v>
          </cell>
          <cell r="J7">
            <v>30418.754524972956</v>
          </cell>
          <cell r="K7">
            <v>30418.76149606107</v>
          </cell>
          <cell r="L7">
            <v>30418.747602651787</v>
          </cell>
          <cell r="M7">
            <v>30418.754524972956</v>
          </cell>
          <cell r="N7">
            <v>30418.740728756409</v>
          </cell>
          <cell r="O7">
            <v>30418.747602651787</v>
          </cell>
          <cell r="P7">
            <v>30418.733902948057</v>
          </cell>
          <cell r="Q7">
            <v>30418.740728756409</v>
          </cell>
          <cell r="R7">
            <v>30418.727124890331</v>
          </cell>
          <cell r="S7">
            <v>30418.733902948057</v>
          </cell>
          <cell r="T7">
            <v>30418.720394249187</v>
          </cell>
          <cell r="U7">
            <v>30418.727124890331</v>
          </cell>
          <cell r="V7">
            <v>30418.713710692919</v>
          </cell>
          <cell r="W7">
            <v>30418.720394249187</v>
          </cell>
          <cell r="X7">
            <v>30418.707073892139</v>
          </cell>
          <cell r="Y7">
            <v>30418.713710692919</v>
          </cell>
          <cell r="Z7">
            <v>30418.700483519762</v>
          </cell>
          <cell r="AA7">
            <v>30418.697205642642</v>
          </cell>
        </row>
        <row r="8">
          <cell r="G8">
            <v>513.38</v>
          </cell>
          <cell r="H8">
            <v>514.38073054301628</v>
          </cell>
          <cell r="I8">
            <v>514.38146161972566</v>
          </cell>
          <cell r="J8">
            <v>514.38219323051806</v>
          </cell>
          <cell r="K8">
            <v>514.38073054301628</v>
          </cell>
          <cell r="L8">
            <v>514.38365805591263</v>
          </cell>
          <cell r="M8">
            <v>514.38219323051806</v>
          </cell>
          <cell r="N8">
            <v>514.38512502232493</v>
          </cell>
          <cell r="O8">
            <v>514.38365805591263</v>
          </cell>
          <cell r="P8">
            <v>514.3865941328844</v>
          </cell>
          <cell r="Q8">
            <v>514.38512502232493</v>
          </cell>
          <cell r="R8">
            <v>514.38806539072471</v>
          </cell>
          <cell r="S8">
            <v>514.3865941328844</v>
          </cell>
          <cell r="T8">
            <v>514.38953879898452</v>
          </cell>
          <cell r="U8">
            <v>514.38806539072471</v>
          </cell>
          <cell r="V8">
            <v>514.39101436080693</v>
          </cell>
          <cell r="W8">
            <v>514.38953879898452</v>
          </cell>
          <cell r="X8">
            <v>514.3924920793396</v>
          </cell>
          <cell r="Y8">
            <v>514.39101436080693</v>
          </cell>
          <cell r="Z8">
            <v>514.39397195773483</v>
          </cell>
          <cell r="AA8">
            <v>514.39471270786726</v>
          </cell>
        </row>
        <row r="9">
          <cell r="G9">
            <v>180511.742</v>
          </cell>
          <cell r="H9">
            <v>180512.74273054302</v>
          </cell>
          <cell r="I9">
            <v>180512.74346161971</v>
          </cell>
          <cell r="J9">
            <v>180512.74419323052</v>
          </cell>
          <cell r="K9">
            <v>180512.74273054302</v>
          </cell>
          <cell r="L9">
            <v>180512.74565805591</v>
          </cell>
          <cell r="M9">
            <v>180512.74419323052</v>
          </cell>
          <cell r="N9">
            <v>180512.74712502232</v>
          </cell>
          <cell r="O9">
            <v>180512.74565805591</v>
          </cell>
          <cell r="P9">
            <v>180512.74859413289</v>
          </cell>
          <cell r="Q9">
            <v>180512.74712502232</v>
          </cell>
          <cell r="R9">
            <v>180512.75006539072</v>
          </cell>
          <cell r="S9">
            <v>180512.74859413289</v>
          </cell>
          <cell r="T9">
            <v>180512.75153879897</v>
          </cell>
          <cell r="U9">
            <v>180512.75006539072</v>
          </cell>
          <cell r="V9">
            <v>180512.75301436082</v>
          </cell>
          <cell r="W9">
            <v>180512.75153879897</v>
          </cell>
          <cell r="X9">
            <v>180512.75449207934</v>
          </cell>
          <cell r="Y9">
            <v>180512.75301436082</v>
          </cell>
          <cell r="Z9">
            <v>180512.75597195773</v>
          </cell>
          <cell r="AA9">
            <v>180512.75671270787</v>
          </cell>
        </row>
        <row r="10">
          <cell r="G10">
            <v>4220.7169999999996</v>
          </cell>
          <cell r="H10">
            <v>4221.6945596656369</v>
          </cell>
          <cell r="I10">
            <v>4221.6726228998814</v>
          </cell>
          <cell r="J10">
            <v>4221.6511784024833</v>
          </cell>
          <cell r="K10">
            <v>4221.6945596656369</v>
          </cell>
          <cell r="L10">
            <v>4221.6097222739872</v>
          </cell>
          <cell r="M10">
            <v>4221.6511784024833</v>
          </cell>
          <cell r="N10">
            <v>4221.5701058482564</v>
          </cell>
          <cell r="O10">
            <v>4221.6097222739872</v>
          </cell>
          <cell r="P10">
            <v>4221.5322474846171</v>
          </cell>
          <cell r="Q10">
            <v>4221.5701058482564</v>
          </cell>
          <cell r="R10">
            <v>4221.4960691653705</v>
          </cell>
          <cell r="S10">
            <v>4221.5322474846171</v>
          </cell>
          <cell r="T10">
            <v>4221.4614963350195</v>
          </cell>
          <cell r="U10">
            <v>4221.4960691653705</v>
          </cell>
          <cell r="V10">
            <v>4221.4284577466224</v>
          </cell>
          <cell r="W10">
            <v>4221.4614963350195</v>
          </cell>
          <cell r="X10">
            <v>4221.3968853149699</v>
          </cell>
          <cell r="Y10">
            <v>4221.4284577466224</v>
          </cell>
          <cell r="Z10">
            <v>4221.3667139762783</v>
          </cell>
          <cell r="AA10">
            <v>4221.3521341774103</v>
          </cell>
        </row>
        <row r="11">
          <cell r="G11">
            <v>373080.58</v>
          </cell>
          <cell r="H11">
            <v>373081.55116130807</v>
          </cell>
          <cell r="I11">
            <v>373081.5231542862</v>
          </cell>
          <cell r="J11">
            <v>373081.49595495028</v>
          </cell>
          <cell r="K11">
            <v>373081.55116130807</v>
          </cell>
          <cell r="L11">
            <v>373081.44388683734</v>
          </cell>
          <cell r="M11">
            <v>373081.49595495028</v>
          </cell>
          <cell r="N11">
            <v>373081.39477857342</v>
          </cell>
          <cell r="O11">
            <v>373081.44388683734</v>
          </cell>
          <cell r="P11">
            <v>373081.34846190386</v>
          </cell>
          <cell r="Q11">
            <v>373081.39477857342</v>
          </cell>
          <cell r="R11">
            <v>373081.30477813841</v>
          </cell>
          <cell r="S11">
            <v>373081.34846190386</v>
          </cell>
          <cell r="T11">
            <v>373081.26357760781</v>
          </cell>
          <cell r="U11">
            <v>373081.30477813841</v>
          </cell>
          <cell r="V11">
            <v>373081.22471915075</v>
          </cell>
          <cell r="W11">
            <v>373081.26357760781</v>
          </cell>
          <cell r="X11">
            <v>373081.18806963047</v>
          </cell>
          <cell r="Y11">
            <v>373081.22471915075</v>
          </cell>
          <cell r="Z11">
            <v>373081.15350347827</v>
          </cell>
          <cell r="AA11">
            <v>373081.13696438813</v>
          </cell>
        </row>
        <row r="12">
          <cell r="G12">
            <v>66897.081000000006</v>
          </cell>
          <cell r="H12">
            <v>66898.052161308035</v>
          </cell>
          <cell r="I12">
            <v>66898.02415428622</v>
          </cell>
          <cell r="J12">
            <v>66897.996954950286</v>
          </cell>
          <cell r="K12">
            <v>66898.052161308035</v>
          </cell>
          <cell r="L12">
            <v>66897.944886837329</v>
          </cell>
          <cell r="M12">
            <v>66897.996954950286</v>
          </cell>
          <cell r="N12">
            <v>66897.895778573438</v>
          </cell>
          <cell r="O12">
            <v>66897.944886837329</v>
          </cell>
          <cell r="P12">
            <v>66897.849461903854</v>
          </cell>
          <cell r="Q12">
            <v>66897.895778573438</v>
          </cell>
          <cell r="R12">
            <v>66897.805778138412</v>
          </cell>
          <cell r="S12">
            <v>66897.849461903854</v>
          </cell>
          <cell r="T12">
            <v>66897.764577607799</v>
          </cell>
          <cell r="U12">
            <v>66897.805778138412</v>
          </cell>
          <cell r="V12">
            <v>66897.725719150752</v>
          </cell>
          <cell r="W12">
            <v>66897.764577607799</v>
          </cell>
          <cell r="X12">
            <v>66897.689069630447</v>
          </cell>
          <cell r="Y12">
            <v>66897.725719150752</v>
          </cell>
          <cell r="Z12">
            <v>66897.654503478261</v>
          </cell>
          <cell r="AA12">
            <v>66897.637964388108</v>
          </cell>
        </row>
        <row r="13">
          <cell r="G13">
            <v>45731.156999999999</v>
          </cell>
          <cell r="H13">
            <v>45732.134559665639</v>
          </cell>
          <cell r="I13">
            <v>45732.112622899884</v>
          </cell>
          <cell r="J13">
            <v>45732.091178402479</v>
          </cell>
          <cell r="K13">
            <v>45732.134559665639</v>
          </cell>
          <cell r="L13">
            <v>45732.049722273987</v>
          </cell>
          <cell r="M13">
            <v>45732.091178402479</v>
          </cell>
          <cell r="N13">
            <v>45732.010105848254</v>
          </cell>
          <cell r="O13">
            <v>45732.049722273987</v>
          </cell>
          <cell r="P13">
            <v>45731.972247484613</v>
          </cell>
          <cell r="Q13">
            <v>45732.010105848254</v>
          </cell>
          <cell r="R13">
            <v>45731.936069165371</v>
          </cell>
          <cell r="S13">
            <v>45731.972247484613</v>
          </cell>
          <cell r="T13">
            <v>45731.90149633502</v>
          </cell>
          <cell r="U13">
            <v>45731.936069165371</v>
          </cell>
          <cell r="V13">
            <v>45731.868457746619</v>
          </cell>
          <cell r="W13">
            <v>45731.90149633502</v>
          </cell>
          <cell r="X13">
            <v>45731.836885314973</v>
          </cell>
          <cell r="Y13">
            <v>45731.868457746619</v>
          </cell>
          <cell r="Z13">
            <v>45731.806713976279</v>
          </cell>
          <cell r="AA13">
            <v>45731.792134177413</v>
          </cell>
        </row>
        <row r="14">
          <cell r="G14">
            <v>2464.2240000000002</v>
          </cell>
          <cell r="H14">
            <v>2465.2247305430164</v>
          </cell>
          <cell r="I14">
            <v>2465.2254616197256</v>
          </cell>
          <cell r="J14">
            <v>2465.2261932305182</v>
          </cell>
          <cell r="K14">
            <v>2465.2247305430164</v>
          </cell>
          <cell r="L14">
            <v>2465.2276580559128</v>
          </cell>
          <cell r="M14">
            <v>2465.2261932305182</v>
          </cell>
          <cell r="N14">
            <v>2465.2291250223252</v>
          </cell>
          <cell r="O14">
            <v>2465.2276580559128</v>
          </cell>
          <cell r="P14">
            <v>2465.2305941328846</v>
          </cell>
          <cell r="Q14">
            <v>2465.2291250223252</v>
          </cell>
          <cell r="R14">
            <v>2465.232065390725</v>
          </cell>
          <cell r="S14">
            <v>2465.2305941328846</v>
          </cell>
          <cell r="T14">
            <v>2465.2335387989847</v>
          </cell>
          <cell r="U14">
            <v>2465.232065390725</v>
          </cell>
          <cell r="V14">
            <v>2465.2350143608073</v>
          </cell>
          <cell r="W14">
            <v>2465.2335387989847</v>
          </cell>
          <cell r="X14">
            <v>2465.2364920793398</v>
          </cell>
          <cell r="Y14">
            <v>2465.2350143608073</v>
          </cell>
          <cell r="Z14">
            <v>2465.2379719577352</v>
          </cell>
          <cell r="AA14">
            <v>2465.2387127078673</v>
          </cell>
        </row>
        <row r="15">
          <cell r="G15">
            <v>24202.2</v>
          </cell>
          <cell r="H15">
            <v>24203.196496061071</v>
          </cell>
          <cell r="I15">
            <v>24203.193004399731</v>
          </cell>
          <cell r="J15">
            <v>24203.189524972957</v>
          </cell>
          <cell r="K15">
            <v>24203.196496061071</v>
          </cell>
          <cell r="L15">
            <v>24203.182602651788</v>
          </cell>
          <cell r="M15">
            <v>24203.189524972957</v>
          </cell>
          <cell r="N15">
            <v>24203.175728756411</v>
          </cell>
          <cell r="O15">
            <v>24203.182602651788</v>
          </cell>
          <cell r="P15">
            <v>24203.168902948059</v>
          </cell>
          <cell r="Q15">
            <v>24203.175728756411</v>
          </cell>
          <cell r="R15">
            <v>24203.162124890332</v>
          </cell>
          <cell r="S15">
            <v>24203.168902948059</v>
          </cell>
          <cell r="T15">
            <v>24203.155394249188</v>
          </cell>
          <cell r="U15">
            <v>24203.162124890332</v>
          </cell>
          <cell r="V15">
            <v>24203.14871069292</v>
          </cell>
          <cell r="W15">
            <v>24203.155394249188</v>
          </cell>
          <cell r="X15">
            <v>24203.142073892141</v>
          </cell>
          <cell r="Y15">
            <v>24203.14871069292</v>
          </cell>
          <cell r="Z15">
            <v>24203.135483519764</v>
          </cell>
          <cell r="AA15">
            <v>24203.132205642643</v>
          </cell>
        </row>
        <row r="16">
          <cell r="G16">
            <v>56152.771000000001</v>
          </cell>
          <cell r="H16">
            <v>56153.764982039727</v>
          </cell>
          <cell r="I16">
            <v>56153.759000295307</v>
          </cell>
          <cell r="J16">
            <v>56153.753054548783</v>
          </cell>
          <cell r="K16">
            <v>56153.764982039727</v>
          </cell>
          <cell r="L16">
            <v>56153.741270184197</v>
          </cell>
          <cell r="M16">
            <v>56153.753054548783</v>
          </cell>
          <cell r="N16">
            <v>56153.729627228509</v>
          </cell>
          <cell r="O16">
            <v>56153.741270184197</v>
          </cell>
          <cell r="P16">
            <v>56153.718123984858</v>
          </cell>
          <cell r="Q16">
            <v>56153.729627228509</v>
          </cell>
          <cell r="R16">
            <v>56153.706758776731</v>
          </cell>
          <cell r="S16">
            <v>56153.718123984858</v>
          </cell>
          <cell r="T16">
            <v>56153.695529947741</v>
          </cell>
          <cell r="U16">
            <v>56153.706758776731</v>
          </cell>
          <cell r="V16">
            <v>56153.684435861382</v>
          </cell>
          <cell r="W16">
            <v>56153.695529947741</v>
          </cell>
          <cell r="X16">
            <v>56153.673474900788</v>
          </cell>
          <cell r="Y16">
            <v>56153.684435861382</v>
          </cell>
          <cell r="Z16">
            <v>56153.662645468481</v>
          </cell>
          <cell r="AA16">
            <v>56153.657279581479</v>
          </cell>
        </row>
        <row r="17">
          <cell r="G17">
            <v>1503.47</v>
          </cell>
          <cell r="H17">
            <v>1504.4707305430163</v>
          </cell>
          <cell r="I17">
            <v>1504.4714616197257</v>
          </cell>
          <cell r="J17">
            <v>1504.4721932305181</v>
          </cell>
          <cell r="K17">
            <v>1504.4707305430163</v>
          </cell>
          <cell r="L17">
            <v>1504.4736580559127</v>
          </cell>
          <cell r="M17">
            <v>1504.4721932305181</v>
          </cell>
          <cell r="N17">
            <v>1504.4751250223251</v>
          </cell>
          <cell r="O17">
            <v>1504.4736580559127</v>
          </cell>
          <cell r="P17">
            <v>1504.4765941328844</v>
          </cell>
          <cell r="Q17">
            <v>1504.4751250223251</v>
          </cell>
          <cell r="R17">
            <v>1504.4780653907249</v>
          </cell>
          <cell r="S17">
            <v>1504.4765941328844</v>
          </cell>
          <cell r="T17">
            <v>1504.4795387989845</v>
          </cell>
          <cell r="U17">
            <v>1504.4780653907249</v>
          </cell>
          <cell r="V17">
            <v>1504.481014360807</v>
          </cell>
          <cell r="W17">
            <v>1504.4795387989845</v>
          </cell>
          <cell r="X17">
            <v>1504.4824920793396</v>
          </cell>
          <cell r="Y17">
            <v>1504.481014360807</v>
          </cell>
          <cell r="Z17">
            <v>1504.4839719577349</v>
          </cell>
          <cell r="AA17">
            <v>1504.4847127078674</v>
          </cell>
        </row>
        <row r="18">
          <cell r="G18">
            <v>62221.656000000003</v>
          </cell>
          <cell r="H18">
            <v>62222.633559665643</v>
          </cell>
          <cell r="I18">
            <v>62222.611622899887</v>
          </cell>
          <cell r="J18">
            <v>62222.590178402483</v>
          </cell>
          <cell r="K18">
            <v>62222.633559665643</v>
          </cell>
          <cell r="L18">
            <v>62222.54872227399</v>
          </cell>
          <cell r="M18">
            <v>62222.590178402483</v>
          </cell>
          <cell r="N18">
            <v>62222.509105848258</v>
          </cell>
          <cell r="O18">
            <v>62222.54872227399</v>
          </cell>
          <cell r="P18">
            <v>62222.471247484616</v>
          </cell>
          <cell r="Q18">
            <v>62222.509105848258</v>
          </cell>
          <cell r="R18">
            <v>62222.435069165374</v>
          </cell>
          <cell r="S18">
            <v>62222.471247484616</v>
          </cell>
          <cell r="T18">
            <v>62222.400496335023</v>
          </cell>
          <cell r="U18">
            <v>62222.435069165374</v>
          </cell>
          <cell r="V18">
            <v>62222.367457746623</v>
          </cell>
          <cell r="W18">
            <v>62222.400496335023</v>
          </cell>
          <cell r="X18">
            <v>62222.335885314977</v>
          </cell>
          <cell r="Y18">
            <v>62222.367457746623</v>
          </cell>
          <cell r="Z18">
            <v>62222.305713976282</v>
          </cell>
          <cell r="AA18">
            <v>62222.291134177416</v>
          </cell>
        </row>
        <row r="19">
          <cell r="G19">
            <v>108946.57</v>
          </cell>
          <cell r="H19">
            <v>108947.54116130804</v>
          </cell>
          <cell r="I19">
            <v>108947.51315428622</v>
          </cell>
          <cell r="J19">
            <v>108947.48595495029</v>
          </cell>
          <cell r="K19">
            <v>108947.54116130804</v>
          </cell>
          <cell r="L19">
            <v>108947.43388683733</v>
          </cell>
          <cell r="M19">
            <v>108947.48595495029</v>
          </cell>
          <cell r="N19">
            <v>108947.38477857344</v>
          </cell>
          <cell r="O19">
            <v>108947.43388683733</v>
          </cell>
          <cell r="P19">
            <v>108947.33846190386</v>
          </cell>
          <cell r="Q19">
            <v>108947.38477857344</v>
          </cell>
          <cell r="R19">
            <v>108947.29477813841</v>
          </cell>
          <cell r="S19">
            <v>108947.33846190386</v>
          </cell>
          <cell r="T19">
            <v>108947.2535776078</v>
          </cell>
          <cell r="U19">
            <v>108947.29477813841</v>
          </cell>
          <cell r="V19">
            <v>108947.21471915075</v>
          </cell>
          <cell r="W19">
            <v>108947.2535776078</v>
          </cell>
          <cell r="X19">
            <v>108947.17806963045</v>
          </cell>
          <cell r="Y19">
            <v>108947.21471915075</v>
          </cell>
          <cell r="Z19">
            <v>108947.14350347826</v>
          </cell>
          <cell r="AA19">
            <v>108947.12696438811</v>
          </cell>
        </row>
        <row r="20">
          <cell r="G20">
            <v>421.70499999999998</v>
          </cell>
          <cell r="H20">
            <v>422.70573054301627</v>
          </cell>
          <cell r="I20">
            <v>422.70646161972564</v>
          </cell>
          <cell r="J20">
            <v>422.70719323051799</v>
          </cell>
          <cell r="K20">
            <v>422.70573054301627</v>
          </cell>
          <cell r="L20">
            <v>422.70865805591262</v>
          </cell>
          <cell r="M20">
            <v>422.70719323051799</v>
          </cell>
          <cell r="N20">
            <v>422.71012502232497</v>
          </cell>
          <cell r="O20">
            <v>422.70865805591262</v>
          </cell>
          <cell r="P20">
            <v>422.71159413288433</v>
          </cell>
          <cell r="Q20">
            <v>422.71012502232497</v>
          </cell>
          <cell r="R20">
            <v>422.71306539072469</v>
          </cell>
          <cell r="S20">
            <v>422.71159413288433</v>
          </cell>
          <cell r="T20">
            <v>422.71453879898451</v>
          </cell>
          <cell r="U20">
            <v>422.71306539072469</v>
          </cell>
          <cell r="V20">
            <v>422.71601436080692</v>
          </cell>
          <cell r="W20">
            <v>422.71453879898451</v>
          </cell>
          <cell r="X20">
            <v>422.71749207933959</v>
          </cell>
          <cell r="Y20">
            <v>422.71601436080692</v>
          </cell>
          <cell r="Z20">
            <v>422.71897195773482</v>
          </cell>
          <cell r="AA20">
            <v>422.71971270786725</v>
          </cell>
        </row>
        <row r="21">
          <cell r="G21">
            <v>5188.8050000000003</v>
          </cell>
          <cell r="H21">
            <v>5189.8014960610708</v>
          </cell>
          <cell r="I21">
            <v>5189.7980043997295</v>
          </cell>
          <cell r="J21">
            <v>5189.7945249729564</v>
          </cell>
          <cell r="K21">
            <v>5189.8014960610708</v>
          </cell>
          <cell r="L21">
            <v>5189.787602651787</v>
          </cell>
          <cell r="M21">
            <v>5189.7945249729564</v>
          </cell>
          <cell r="N21">
            <v>5189.7807287564101</v>
          </cell>
          <cell r="O21">
            <v>5189.787602651787</v>
          </cell>
          <cell r="P21">
            <v>5189.7739029480581</v>
          </cell>
          <cell r="Q21">
            <v>5189.7807287564101</v>
          </cell>
          <cell r="R21">
            <v>5189.7671248903316</v>
          </cell>
          <cell r="S21">
            <v>5189.7739029480581</v>
          </cell>
          <cell r="T21">
            <v>5189.7603942491887</v>
          </cell>
          <cell r="U21">
            <v>5189.7671248903316</v>
          </cell>
          <cell r="V21">
            <v>5189.7537106929203</v>
          </cell>
          <cell r="W21">
            <v>5189.7603942491887</v>
          </cell>
          <cell r="X21">
            <v>5189.7470738921393</v>
          </cell>
          <cell r="Y21">
            <v>5189.7537106929203</v>
          </cell>
          <cell r="Z21">
            <v>5189.7404835197649</v>
          </cell>
          <cell r="AA21">
            <v>5189.737205642642</v>
          </cell>
        </row>
        <row r="22">
          <cell r="G22">
            <v>476.71</v>
          </cell>
          <cell r="H22">
            <v>477.71073054301627</v>
          </cell>
          <cell r="I22">
            <v>477.71146161972564</v>
          </cell>
          <cell r="J22">
            <v>477.71219323051798</v>
          </cell>
          <cell r="K22">
            <v>477.71073054301627</v>
          </cell>
          <cell r="L22">
            <v>477.71365805591262</v>
          </cell>
          <cell r="M22">
            <v>477.71219323051798</v>
          </cell>
          <cell r="N22">
            <v>477.71512502232497</v>
          </cell>
          <cell r="O22">
            <v>477.71365805591262</v>
          </cell>
          <cell r="P22">
            <v>477.71659413288432</v>
          </cell>
          <cell r="Q22">
            <v>477.71512502232497</v>
          </cell>
          <cell r="R22">
            <v>477.71806539072469</v>
          </cell>
          <cell r="S22">
            <v>477.71659413288432</v>
          </cell>
          <cell r="T22">
            <v>477.7195387989845</v>
          </cell>
          <cell r="U22">
            <v>477.71806539072469</v>
          </cell>
          <cell r="V22">
            <v>477.72101436080692</v>
          </cell>
          <cell r="W22">
            <v>477.7195387989845</v>
          </cell>
          <cell r="X22">
            <v>477.72249207933959</v>
          </cell>
          <cell r="Y22">
            <v>477.72101436080692</v>
          </cell>
          <cell r="Z22">
            <v>477.72397195773482</v>
          </cell>
          <cell r="AA22">
            <v>477.72471270786724</v>
          </cell>
        </row>
        <row r="23">
          <cell r="G23">
            <v>476.71</v>
          </cell>
          <cell r="H23">
            <v>477.70398203972894</v>
          </cell>
          <cell r="I23">
            <v>477.69800029530376</v>
          </cell>
          <cell r="J23">
            <v>477.69205454877891</v>
          </cell>
          <cell r="K23">
            <v>477.70398203972894</v>
          </cell>
          <cell r="L23">
            <v>477.68027018419798</v>
          </cell>
          <cell r="M23">
            <v>477.69205454877891</v>
          </cell>
          <cell r="N23">
            <v>477.66862722851209</v>
          </cell>
          <cell r="O23">
            <v>477.68027018419798</v>
          </cell>
          <cell r="P23">
            <v>477.65712398485618</v>
          </cell>
          <cell r="Q23">
            <v>477.66862722851209</v>
          </cell>
          <cell r="R23">
            <v>477.64575877672723</v>
          </cell>
          <cell r="S23">
            <v>477.65712398485618</v>
          </cell>
          <cell r="T23">
            <v>477.63452994773962</v>
          </cell>
          <cell r="U23">
            <v>477.64575877672723</v>
          </cell>
          <cell r="V23">
            <v>477.623435861384</v>
          </cell>
          <cell r="W23">
            <v>477.63452994773962</v>
          </cell>
          <cell r="X23">
            <v>477.61247490078847</v>
          </cell>
          <cell r="Y23">
            <v>477.623435861384</v>
          </cell>
          <cell r="Z23">
            <v>477.60164546848324</v>
          </cell>
          <cell r="AA23">
            <v>477.59627958147809</v>
          </cell>
        </row>
        <row r="24">
          <cell r="G24">
            <v>15456.405000000001</v>
          </cell>
          <cell r="H24">
            <v>15457.405730543016</v>
          </cell>
          <cell r="I24">
            <v>15457.406461619727</v>
          </cell>
          <cell r="J24">
            <v>15457.407193230518</v>
          </cell>
          <cell r="K24">
            <v>15457.405730543016</v>
          </cell>
          <cell r="L24">
            <v>15457.408658055914</v>
          </cell>
          <cell r="M24">
            <v>15457.407193230518</v>
          </cell>
          <cell r="N24">
            <v>15457.410125022325</v>
          </cell>
          <cell r="O24">
            <v>15457.408658055914</v>
          </cell>
          <cell r="P24">
            <v>15457.411594132886</v>
          </cell>
          <cell r="Q24">
            <v>15457.410125022325</v>
          </cell>
          <cell r="R24">
            <v>15457.413065390725</v>
          </cell>
          <cell r="S24">
            <v>15457.411594132886</v>
          </cell>
          <cell r="T24">
            <v>15457.414538798985</v>
          </cell>
          <cell r="U24">
            <v>15457.413065390725</v>
          </cell>
          <cell r="V24">
            <v>15457.416014360808</v>
          </cell>
          <cell r="W24">
            <v>15457.414538798985</v>
          </cell>
          <cell r="X24">
            <v>15457.417492079341</v>
          </cell>
          <cell r="Y24">
            <v>15457.416014360808</v>
          </cell>
          <cell r="Z24">
            <v>15457.418971957735</v>
          </cell>
          <cell r="AA24">
            <v>15457.419712707868</v>
          </cell>
        </row>
        <row r="25">
          <cell r="G25">
            <v>31125.495999999999</v>
          </cell>
          <cell r="H25">
            <v>31126.473559665636</v>
          </cell>
          <cell r="I25">
            <v>31126.45162289988</v>
          </cell>
          <cell r="J25">
            <v>31126.430178402483</v>
          </cell>
          <cell r="K25">
            <v>31126.473559665636</v>
          </cell>
          <cell r="L25">
            <v>31126.388722273987</v>
          </cell>
          <cell r="M25">
            <v>31126.430178402483</v>
          </cell>
          <cell r="N25">
            <v>31126.349105848258</v>
          </cell>
          <cell r="O25">
            <v>31126.388722273987</v>
          </cell>
          <cell r="P25">
            <v>31126.311247484617</v>
          </cell>
          <cell r="Q25">
            <v>31126.349105848258</v>
          </cell>
          <cell r="R25">
            <v>31126.275069165371</v>
          </cell>
          <cell r="S25">
            <v>31126.311247484617</v>
          </cell>
          <cell r="T25">
            <v>31126.24049633502</v>
          </cell>
          <cell r="U25">
            <v>31126.275069165371</v>
          </cell>
          <cell r="V25">
            <v>31126.207457746623</v>
          </cell>
          <cell r="W25">
            <v>31126.24049633502</v>
          </cell>
          <cell r="X25">
            <v>31126.175885314969</v>
          </cell>
          <cell r="Y25">
            <v>31126.207457746623</v>
          </cell>
          <cell r="Z25">
            <v>31126.145713976279</v>
          </cell>
          <cell r="AA25">
            <v>31126.131134177409</v>
          </cell>
        </row>
        <row r="26">
          <cell r="G26">
            <v>5232.8090000000002</v>
          </cell>
          <cell r="H26">
            <v>5233.8054960610707</v>
          </cell>
          <cell r="I26">
            <v>5233.8020043997294</v>
          </cell>
          <cell r="J26">
            <v>5233.7985249729563</v>
          </cell>
          <cell r="K26">
            <v>5233.8054960610707</v>
          </cell>
          <cell r="L26">
            <v>5233.7916026517869</v>
          </cell>
          <cell r="M26">
            <v>5233.7985249729563</v>
          </cell>
          <cell r="N26">
            <v>5233.78472875641</v>
          </cell>
          <cell r="O26">
            <v>5233.7916026517869</v>
          </cell>
          <cell r="P26">
            <v>5233.777902948058</v>
          </cell>
          <cell r="Q26">
            <v>5233.78472875641</v>
          </cell>
          <cell r="R26">
            <v>5233.7711248903315</v>
          </cell>
          <cell r="S26">
            <v>5233.777902948058</v>
          </cell>
          <cell r="T26">
            <v>5233.7643942491886</v>
          </cell>
          <cell r="U26">
            <v>5233.7711248903315</v>
          </cell>
          <cell r="V26">
            <v>5233.7577106929202</v>
          </cell>
          <cell r="W26">
            <v>5233.7643942491886</v>
          </cell>
          <cell r="X26">
            <v>5233.7510738921392</v>
          </cell>
          <cell r="Y26">
            <v>5233.7577106929202</v>
          </cell>
          <cell r="Z26">
            <v>5233.7444835197648</v>
          </cell>
          <cell r="AA26">
            <v>5233.7412056426419</v>
          </cell>
        </row>
        <row r="27">
          <cell r="G27">
            <v>419754.15600000002</v>
          </cell>
          <cell r="H27">
            <v>419755.15673054301</v>
          </cell>
          <cell r="I27">
            <v>419755.15746161976</v>
          </cell>
          <cell r="J27">
            <v>419755.15819323051</v>
          </cell>
          <cell r="K27">
            <v>419755.15673054301</v>
          </cell>
          <cell r="L27">
            <v>419755.15965805593</v>
          </cell>
          <cell r="M27">
            <v>419755.15819323051</v>
          </cell>
          <cell r="N27">
            <v>419755.16112502234</v>
          </cell>
          <cell r="O27">
            <v>419755.15965805593</v>
          </cell>
          <cell r="P27">
            <v>419755.16259413288</v>
          </cell>
          <cell r="Q27">
            <v>419755.16112502234</v>
          </cell>
          <cell r="R27">
            <v>419755.16406539077</v>
          </cell>
          <cell r="S27">
            <v>419755.16259413288</v>
          </cell>
          <cell r="T27">
            <v>419755.16553879902</v>
          </cell>
          <cell r="U27">
            <v>419755.16406539077</v>
          </cell>
          <cell r="V27">
            <v>419755.16701436084</v>
          </cell>
          <cell r="W27">
            <v>419755.16553879902</v>
          </cell>
          <cell r="X27">
            <v>419755.16849207936</v>
          </cell>
          <cell r="Y27">
            <v>419755.16701436084</v>
          </cell>
          <cell r="Z27">
            <v>419755.16997195774</v>
          </cell>
          <cell r="AA27">
            <v>419755.17071270791</v>
          </cell>
        </row>
        <row r="28">
          <cell r="G28">
            <v>9160.1659999999993</v>
          </cell>
          <cell r="H28">
            <v>9161.1624960610698</v>
          </cell>
          <cell r="I28">
            <v>9161.1590043997276</v>
          </cell>
          <cell r="J28">
            <v>9161.1555249729554</v>
          </cell>
          <cell r="K28">
            <v>9161.1624960610698</v>
          </cell>
          <cell r="L28">
            <v>9161.1486026517869</v>
          </cell>
          <cell r="M28">
            <v>9161.1555249729554</v>
          </cell>
          <cell r="N28">
            <v>9161.1417287564091</v>
          </cell>
          <cell r="O28">
            <v>9161.1486026517869</v>
          </cell>
          <cell r="P28">
            <v>9161.1349029480571</v>
          </cell>
          <cell r="Q28">
            <v>9161.1417287564091</v>
          </cell>
          <cell r="R28">
            <v>9161.1281248903306</v>
          </cell>
          <cell r="S28">
            <v>9161.1349029480571</v>
          </cell>
          <cell r="T28">
            <v>9161.1213942491868</v>
          </cell>
          <cell r="U28">
            <v>9161.1281248903306</v>
          </cell>
          <cell r="V28">
            <v>9161.1147106929184</v>
          </cell>
          <cell r="W28">
            <v>9161.1213942491868</v>
          </cell>
          <cell r="X28">
            <v>9161.1080738921391</v>
          </cell>
          <cell r="Y28">
            <v>9161.1147106929184</v>
          </cell>
          <cell r="Z28">
            <v>9161.1014835197639</v>
          </cell>
          <cell r="AA28">
            <v>9161.0982056426401</v>
          </cell>
        </row>
        <row r="29">
          <cell r="G29">
            <v>44678.728000000003</v>
          </cell>
          <cell r="H29">
            <v>44679.705559665643</v>
          </cell>
          <cell r="I29">
            <v>44679.683622899887</v>
          </cell>
          <cell r="J29">
            <v>44679.662178402483</v>
          </cell>
          <cell r="K29">
            <v>44679.705559665643</v>
          </cell>
          <cell r="L29">
            <v>44679.62072227399</v>
          </cell>
          <cell r="M29">
            <v>44679.662178402483</v>
          </cell>
          <cell r="N29">
            <v>44679.581105848258</v>
          </cell>
          <cell r="O29">
            <v>44679.62072227399</v>
          </cell>
          <cell r="P29">
            <v>44679.543247484617</v>
          </cell>
          <cell r="Q29">
            <v>44679.581105848258</v>
          </cell>
          <cell r="R29">
            <v>44679.507069165375</v>
          </cell>
          <cell r="S29">
            <v>44679.543247484617</v>
          </cell>
          <cell r="T29">
            <v>44679.472496335024</v>
          </cell>
          <cell r="U29">
            <v>44679.507069165375</v>
          </cell>
          <cell r="V29">
            <v>44679.439457746623</v>
          </cell>
          <cell r="W29">
            <v>44679.472496335024</v>
          </cell>
          <cell r="X29">
            <v>44679.407885314977</v>
          </cell>
          <cell r="Y29">
            <v>44679.439457746623</v>
          </cell>
          <cell r="Z29">
            <v>44679.377713976282</v>
          </cell>
          <cell r="AA29">
            <v>44679.363134177416</v>
          </cell>
        </row>
        <row r="30">
          <cell r="G30">
            <v>1683.153</v>
          </cell>
          <cell r="H30">
            <v>1684.1494960610705</v>
          </cell>
          <cell r="I30">
            <v>1684.1460043997292</v>
          </cell>
          <cell r="J30">
            <v>1684.1425249729559</v>
          </cell>
          <cell r="K30">
            <v>1684.1494960610705</v>
          </cell>
          <cell r="L30">
            <v>1684.1356026517869</v>
          </cell>
          <cell r="M30">
            <v>1684.1425249729559</v>
          </cell>
          <cell r="N30">
            <v>1684.1287287564101</v>
          </cell>
          <cell r="O30">
            <v>1684.1356026517869</v>
          </cell>
          <cell r="P30">
            <v>1684.1219029480574</v>
          </cell>
          <cell r="Q30">
            <v>1684.1287287564101</v>
          </cell>
          <cell r="R30">
            <v>1684.1151248903316</v>
          </cell>
          <cell r="S30">
            <v>1684.1219029480574</v>
          </cell>
          <cell r="T30">
            <v>1684.1083942491882</v>
          </cell>
          <cell r="U30">
            <v>1684.1151248903316</v>
          </cell>
          <cell r="V30">
            <v>1684.1017106929198</v>
          </cell>
          <cell r="W30">
            <v>1684.1083942491882</v>
          </cell>
          <cell r="X30">
            <v>1684.0950738921395</v>
          </cell>
          <cell r="Y30">
            <v>1684.1017106929198</v>
          </cell>
          <cell r="Z30">
            <v>1684.0884835197644</v>
          </cell>
          <cell r="AA30">
            <v>1684.0852056426415</v>
          </cell>
        </row>
        <row r="31">
          <cell r="G31">
            <v>308.02800000000002</v>
          </cell>
          <cell r="H31">
            <v>309.02449606107058</v>
          </cell>
          <cell r="I31">
            <v>309.02100439972918</v>
          </cell>
          <cell r="J31">
            <v>309.01752497295587</v>
          </cell>
          <cell r="K31">
            <v>309.02449606107058</v>
          </cell>
          <cell r="L31">
            <v>309.010602651787</v>
          </cell>
          <cell r="M31">
            <v>309.01752497295587</v>
          </cell>
          <cell r="N31">
            <v>309.00372875641006</v>
          </cell>
          <cell r="O31">
            <v>309.010602651787</v>
          </cell>
          <cell r="P31">
            <v>308.99690294805742</v>
          </cell>
          <cell r="Q31">
            <v>309.00372875641006</v>
          </cell>
          <cell r="R31">
            <v>308.99012489033157</v>
          </cell>
          <cell r="S31">
            <v>308.99690294805742</v>
          </cell>
          <cell r="T31">
            <v>308.98339424918817</v>
          </cell>
          <cell r="U31">
            <v>308.99012489033157</v>
          </cell>
          <cell r="V31">
            <v>308.97671069291977</v>
          </cell>
          <cell r="W31">
            <v>308.98339424918817</v>
          </cell>
          <cell r="X31">
            <v>308.9700738921394</v>
          </cell>
          <cell r="Y31">
            <v>308.97671069291977</v>
          </cell>
          <cell r="Z31">
            <v>308.9634835197644</v>
          </cell>
          <cell r="AA31">
            <v>308.96020564264165</v>
          </cell>
        </row>
        <row r="32">
          <cell r="G32">
            <v>355.69900000000001</v>
          </cell>
          <cell r="H32">
            <v>356.69549606107057</v>
          </cell>
          <cell r="I32">
            <v>356.69200439972917</v>
          </cell>
          <cell r="J32">
            <v>356.68852497295586</v>
          </cell>
          <cell r="K32">
            <v>356.69549606107057</v>
          </cell>
          <cell r="L32">
            <v>356.68160265178699</v>
          </cell>
          <cell r="M32">
            <v>356.68852497295586</v>
          </cell>
          <cell r="N32">
            <v>356.67472875641005</v>
          </cell>
          <cell r="O32">
            <v>356.68160265178699</v>
          </cell>
          <cell r="P32">
            <v>356.66790294805742</v>
          </cell>
          <cell r="Q32">
            <v>356.67472875641005</v>
          </cell>
          <cell r="R32">
            <v>356.66112489033156</v>
          </cell>
          <cell r="S32">
            <v>356.66790294805742</v>
          </cell>
          <cell r="T32">
            <v>356.65439424918816</v>
          </cell>
          <cell r="U32">
            <v>356.66112489033156</v>
          </cell>
          <cell r="V32">
            <v>356.64771069291976</v>
          </cell>
          <cell r="W32">
            <v>356.65439424918816</v>
          </cell>
          <cell r="X32">
            <v>356.64107389213939</v>
          </cell>
          <cell r="Y32">
            <v>356.64771069291976</v>
          </cell>
          <cell r="Z32">
            <v>356.63448351976439</v>
          </cell>
          <cell r="AA32">
            <v>356.63120564264165</v>
          </cell>
        </row>
        <row r="33">
          <cell r="G33">
            <v>4180.38</v>
          </cell>
          <cell r="H33">
            <v>4181.3739820397295</v>
          </cell>
          <cell r="I33">
            <v>4181.3680002953042</v>
          </cell>
          <cell r="J33">
            <v>4181.3620545487793</v>
          </cell>
          <cell r="K33">
            <v>4181.3739820397295</v>
          </cell>
          <cell r="L33">
            <v>4181.3502701841981</v>
          </cell>
          <cell r="M33">
            <v>4181.3620545487793</v>
          </cell>
          <cell r="N33">
            <v>4181.3386272285125</v>
          </cell>
          <cell r="O33">
            <v>4181.3502701841981</v>
          </cell>
          <cell r="P33">
            <v>4181.3271239848564</v>
          </cell>
          <cell r="Q33">
            <v>4181.3386272285125</v>
          </cell>
          <cell r="R33">
            <v>4181.3157587767273</v>
          </cell>
          <cell r="S33">
            <v>4181.3271239848564</v>
          </cell>
          <cell r="T33">
            <v>4181.3045299477399</v>
          </cell>
          <cell r="U33">
            <v>4181.3157587767273</v>
          </cell>
          <cell r="V33">
            <v>4181.2934358613838</v>
          </cell>
          <cell r="W33">
            <v>4181.3045299477399</v>
          </cell>
          <cell r="X33">
            <v>4181.2824749007887</v>
          </cell>
          <cell r="Y33">
            <v>4181.2934358613838</v>
          </cell>
          <cell r="Z33">
            <v>4181.2716454684833</v>
          </cell>
          <cell r="AA33">
            <v>4181.2662795814786</v>
          </cell>
        </row>
        <row r="34">
          <cell r="G34">
            <v>7234.991</v>
          </cell>
          <cell r="H34">
            <v>7235.9874960610705</v>
          </cell>
          <cell r="I34">
            <v>7235.9840043997292</v>
          </cell>
          <cell r="J34">
            <v>7235.9805249729561</v>
          </cell>
          <cell r="K34">
            <v>7235.9874960610705</v>
          </cell>
          <cell r="L34">
            <v>7235.9736026517867</v>
          </cell>
          <cell r="M34">
            <v>7235.9805249729561</v>
          </cell>
          <cell r="N34">
            <v>7235.9667287564098</v>
          </cell>
          <cell r="O34">
            <v>7235.9736026517867</v>
          </cell>
          <cell r="P34">
            <v>7235.9599029480578</v>
          </cell>
          <cell r="Q34">
            <v>7235.9667287564098</v>
          </cell>
          <cell r="R34">
            <v>7235.9531248903313</v>
          </cell>
          <cell r="S34">
            <v>7235.9599029480578</v>
          </cell>
          <cell r="T34">
            <v>7235.9463942491884</v>
          </cell>
          <cell r="U34">
            <v>7235.9531248903313</v>
          </cell>
          <cell r="V34">
            <v>7235.93971069292</v>
          </cell>
          <cell r="W34">
            <v>7235.9463942491884</v>
          </cell>
          <cell r="X34">
            <v>7235.933073892139</v>
          </cell>
          <cell r="Y34">
            <v>7235.93971069292</v>
          </cell>
          <cell r="Z34">
            <v>7235.9264835197646</v>
          </cell>
          <cell r="AA34">
            <v>7235.9232056426417</v>
          </cell>
        </row>
        <row r="35">
          <cell r="G35">
            <v>499137.37199999997</v>
          </cell>
          <cell r="H35">
            <v>499138.34316130803</v>
          </cell>
          <cell r="I35">
            <v>499138.31515428616</v>
          </cell>
          <cell r="J35">
            <v>499138.28795495024</v>
          </cell>
          <cell r="K35">
            <v>499138.34316130803</v>
          </cell>
          <cell r="L35">
            <v>499138.2358868373</v>
          </cell>
          <cell r="M35">
            <v>499138.28795495024</v>
          </cell>
          <cell r="N35">
            <v>499138.18677857338</v>
          </cell>
          <cell r="O35">
            <v>499138.2358868373</v>
          </cell>
          <cell r="P35">
            <v>499138.14046190382</v>
          </cell>
          <cell r="Q35">
            <v>499138.18677857338</v>
          </cell>
          <cell r="R35">
            <v>499138.09677813837</v>
          </cell>
          <cell r="S35">
            <v>499138.14046190382</v>
          </cell>
          <cell r="T35">
            <v>499138.05557760777</v>
          </cell>
          <cell r="U35">
            <v>499138.09677813837</v>
          </cell>
          <cell r="V35">
            <v>499138.01671915071</v>
          </cell>
          <cell r="W35">
            <v>499138.05557760777</v>
          </cell>
          <cell r="X35">
            <v>499137.98006963043</v>
          </cell>
          <cell r="Y35">
            <v>499138.01671915071</v>
          </cell>
          <cell r="Z35">
            <v>499137.94550347823</v>
          </cell>
          <cell r="AA35">
            <v>499137.92896438809</v>
          </cell>
        </row>
        <row r="36">
          <cell r="G36">
            <v>590.38699999999994</v>
          </cell>
          <cell r="H36">
            <v>591.38773054301623</v>
          </cell>
          <cell r="I36">
            <v>591.3884616197256</v>
          </cell>
          <cell r="J36">
            <v>591.389193230518</v>
          </cell>
          <cell r="K36">
            <v>591.38773054301623</v>
          </cell>
          <cell r="L36">
            <v>591.39065805591258</v>
          </cell>
          <cell r="M36">
            <v>591.389193230518</v>
          </cell>
          <cell r="N36">
            <v>591.39212502232488</v>
          </cell>
          <cell r="O36">
            <v>591.39065805591258</v>
          </cell>
          <cell r="P36">
            <v>591.39359413288435</v>
          </cell>
          <cell r="Q36">
            <v>591.39212502232488</v>
          </cell>
          <cell r="R36">
            <v>591.39506539072465</v>
          </cell>
          <cell r="S36">
            <v>591.39359413288435</v>
          </cell>
          <cell r="T36">
            <v>591.39653879898447</v>
          </cell>
          <cell r="U36">
            <v>591.39506539072465</v>
          </cell>
          <cell r="V36">
            <v>591.39801436080688</v>
          </cell>
          <cell r="W36">
            <v>591.39653879898447</v>
          </cell>
          <cell r="X36">
            <v>591.39949207933955</v>
          </cell>
          <cell r="Y36">
            <v>591.39801436080688</v>
          </cell>
          <cell r="Z36">
            <v>591.40097195773478</v>
          </cell>
          <cell r="AA36">
            <v>591.4017127078672</v>
          </cell>
        </row>
        <row r="37">
          <cell r="G37">
            <v>264.024</v>
          </cell>
          <cell r="H37">
            <v>265.02049606107056</v>
          </cell>
          <cell r="I37">
            <v>265.01700439972916</v>
          </cell>
          <cell r="J37">
            <v>265.01352497295585</v>
          </cell>
          <cell r="K37">
            <v>265.02049606107056</v>
          </cell>
          <cell r="L37">
            <v>265.00660265178698</v>
          </cell>
          <cell r="M37">
            <v>265.01352497295585</v>
          </cell>
          <cell r="N37">
            <v>264.99972875641004</v>
          </cell>
          <cell r="O37">
            <v>265.00660265178698</v>
          </cell>
          <cell r="P37">
            <v>264.99290294805741</v>
          </cell>
          <cell r="Q37">
            <v>264.99972875641004</v>
          </cell>
          <cell r="R37">
            <v>264.98612489033155</v>
          </cell>
          <cell r="S37">
            <v>264.99290294805741</v>
          </cell>
          <cell r="T37">
            <v>264.97939424918815</v>
          </cell>
          <cell r="U37">
            <v>264.98612489033155</v>
          </cell>
          <cell r="V37">
            <v>264.97271069291975</v>
          </cell>
          <cell r="W37">
            <v>264.97939424918815</v>
          </cell>
          <cell r="X37">
            <v>264.96607389213938</v>
          </cell>
          <cell r="Y37">
            <v>264.97271069291975</v>
          </cell>
          <cell r="Z37">
            <v>264.95948351976438</v>
          </cell>
          <cell r="AA37">
            <v>264.95620564264163</v>
          </cell>
        </row>
        <row r="38">
          <cell r="G38">
            <v>469.37599999999998</v>
          </cell>
          <cell r="H38">
            <v>470.37249606107054</v>
          </cell>
          <cell r="I38">
            <v>470.36900439972914</v>
          </cell>
          <cell r="J38">
            <v>470.36552497295582</v>
          </cell>
          <cell r="K38">
            <v>470.37249606107054</v>
          </cell>
          <cell r="L38">
            <v>470.35860265178695</v>
          </cell>
          <cell r="M38">
            <v>470.36552497295582</v>
          </cell>
          <cell r="N38">
            <v>470.35172875641001</v>
          </cell>
          <cell r="O38">
            <v>470.35860265178695</v>
          </cell>
          <cell r="P38">
            <v>470.34490294805738</v>
          </cell>
          <cell r="Q38">
            <v>470.35172875641001</v>
          </cell>
          <cell r="R38">
            <v>470.33812489033153</v>
          </cell>
          <cell r="S38">
            <v>470.34490294805738</v>
          </cell>
          <cell r="T38">
            <v>470.33139424918812</v>
          </cell>
          <cell r="U38">
            <v>470.33812489033153</v>
          </cell>
          <cell r="V38">
            <v>470.32471069291972</v>
          </cell>
          <cell r="W38">
            <v>470.33139424918812</v>
          </cell>
          <cell r="X38">
            <v>470.31807389213935</v>
          </cell>
          <cell r="Y38">
            <v>470.32471069291972</v>
          </cell>
          <cell r="Z38">
            <v>470.31148351976435</v>
          </cell>
          <cell r="AA38">
            <v>470.30820564264161</v>
          </cell>
        </row>
        <row r="39">
          <cell r="G39">
            <v>72258.235000000001</v>
          </cell>
          <cell r="H39">
            <v>72259.23573054302</v>
          </cell>
          <cell r="I39">
            <v>72259.23646161973</v>
          </cell>
          <cell r="J39">
            <v>72259.237193230525</v>
          </cell>
          <cell r="K39">
            <v>72259.23573054302</v>
          </cell>
          <cell r="L39">
            <v>72259.23865805591</v>
          </cell>
          <cell r="M39">
            <v>72259.237193230525</v>
          </cell>
          <cell r="N39">
            <v>72259.240125022319</v>
          </cell>
          <cell r="O39">
            <v>72259.23865805591</v>
          </cell>
          <cell r="P39">
            <v>72259.24159413288</v>
          </cell>
          <cell r="Q39">
            <v>72259.240125022319</v>
          </cell>
          <cell r="R39">
            <v>72259.243065390721</v>
          </cell>
          <cell r="S39">
            <v>72259.24159413288</v>
          </cell>
          <cell r="T39">
            <v>72259.244538798986</v>
          </cell>
          <cell r="U39">
            <v>72259.243065390721</v>
          </cell>
          <cell r="V39">
            <v>72259.246014360804</v>
          </cell>
          <cell r="W39">
            <v>72259.244538798986</v>
          </cell>
          <cell r="X39">
            <v>72259.247492079347</v>
          </cell>
          <cell r="Y39">
            <v>72259.246014360804</v>
          </cell>
          <cell r="Z39">
            <v>72259.248971957742</v>
          </cell>
          <cell r="AA39">
            <v>72259.249712707868</v>
          </cell>
        </row>
        <row r="40">
          <cell r="G40">
            <v>8286891.9519999996</v>
          </cell>
          <cell r="H40">
            <v>8286892.945982039</v>
          </cell>
          <cell r="I40">
            <v>8286892.9400002947</v>
          </cell>
          <cell r="J40">
            <v>8286892.9340545479</v>
          </cell>
          <cell r="K40">
            <v>8286892.945982039</v>
          </cell>
          <cell r="L40">
            <v>8286892.9222701835</v>
          </cell>
          <cell r="M40">
            <v>8286892.9340545479</v>
          </cell>
          <cell r="N40">
            <v>8286892.9106272282</v>
          </cell>
          <cell r="O40">
            <v>8286892.9222701835</v>
          </cell>
          <cell r="P40">
            <v>8286892.8991239844</v>
          </cell>
          <cell r="Q40">
            <v>8286892.9106272282</v>
          </cell>
          <cell r="R40">
            <v>8286892.8877587765</v>
          </cell>
          <cell r="S40">
            <v>8286892.8991239844</v>
          </cell>
          <cell r="T40">
            <v>8286892.8765299469</v>
          </cell>
          <cell r="U40">
            <v>8286892.8877587765</v>
          </cell>
          <cell r="V40">
            <v>8286892.8654358611</v>
          </cell>
          <cell r="W40">
            <v>8286892.8765299469</v>
          </cell>
          <cell r="X40">
            <v>8286892.8544749003</v>
          </cell>
          <cell r="Y40">
            <v>8286892.8654358611</v>
          </cell>
          <cell r="Z40">
            <v>8286892.8436454684</v>
          </cell>
          <cell r="AA40">
            <v>8286892.8382795807</v>
          </cell>
        </row>
        <row r="41">
          <cell r="G41">
            <v>75679.546000000002</v>
          </cell>
          <cell r="H41">
            <v>75680.546730543021</v>
          </cell>
          <cell r="I41">
            <v>75680.547461619732</v>
          </cell>
          <cell r="J41">
            <v>75680.548193230527</v>
          </cell>
          <cell r="K41">
            <v>75680.546730543021</v>
          </cell>
          <cell r="L41">
            <v>75680.549658055912</v>
          </cell>
          <cell r="M41">
            <v>75680.548193230527</v>
          </cell>
          <cell r="N41">
            <v>75680.551125022321</v>
          </cell>
          <cell r="O41">
            <v>75680.549658055912</v>
          </cell>
          <cell r="P41">
            <v>75680.552594132881</v>
          </cell>
          <cell r="Q41">
            <v>75680.551125022321</v>
          </cell>
          <cell r="R41">
            <v>75680.554065390723</v>
          </cell>
          <cell r="S41">
            <v>75680.552594132881</v>
          </cell>
          <cell r="T41">
            <v>75680.555538798988</v>
          </cell>
          <cell r="U41">
            <v>75680.554065390723</v>
          </cell>
          <cell r="V41">
            <v>75680.557014360806</v>
          </cell>
          <cell r="W41">
            <v>75680.555538798988</v>
          </cell>
          <cell r="X41">
            <v>75680.558492079348</v>
          </cell>
          <cell r="Y41">
            <v>75680.557014360806</v>
          </cell>
          <cell r="Z41">
            <v>75680.559971957744</v>
          </cell>
          <cell r="AA41">
            <v>75680.560712707869</v>
          </cell>
        </row>
        <row r="42">
          <cell r="G42">
            <v>139.346</v>
          </cell>
          <cell r="H42">
            <v>140.34249606107056</v>
          </cell>
          <cell r="I42">
            <v>140.33900439972916</v>
          </cell>
          <cell r="J42">
            <v>140.33552497295582</v>
          </cell>
          <cell r="K42">
            <v>140.34249606107056</v>
          </cell>
          <cell r="L42">
            <v>140.32860265178701</v>
          </cell>
          <cell r="M42">
            <v>140.33552497295582</v>
          </cell>
          <cell r="N42">
            <v>140.32172875641001</v>
          </cell>
          <cell r="O42">
            <v>140.32860265178701</v>
          </cell>
          <cell r="P42">
            <v>140.31490294805741</v>
          </cell>
          <cell r="Q42">
            <v>140.32172875641001</v>
          </cell>
          <cell r="R42">
            <v>140.30812489033153</v>
          </cell>
          <cell r="S42">
            <v>140.31490294805741</v>
          </cell>
          <cell r="T42">
            <v>140.30139424918815</v>
          </cell>
          <cell r="U42">
            <v>140.30812489033153</v>
          </cell>
          <cell r="V42">
            <v>140.29471069291975</v>
          </cell>
          <cell r="W42">
            <v>140.30139424918815</v>
          </cell>
          <cell r="X42">
            <v>140.28807389213938</v>
          </cell>
          <cell r="Y42">
            <v>140.29471069291975</v>
          </cell>
          <cell r="Z42">
            <v>140.28148351976438</v>
          </cell>
          <cell r="AA42">
            <v>140.27820564264164</v>
          </cell>
        </row>
        <row r="43">
          <cell r="G43">
            <v>3039.9430000000002</v>
          </cell>
          <cell r="H43">
            <v>3040.9394960610707</v>
          </cell>
          <cell r="I43">
            <v>3040.9360043997294</v>
          </cell>
          <cell r="J43">
            <v>3040.9325249729559</v>
          </cell>
          <cell r="K43">
            <v>3040.9394960610707</v>
          </cell>
          <cell r="L43">
            <v>3040.9256026517874</v>
          </cell>
          <cell r="M43">
            <v>3040.9325249729559</v>
          </cell>
          <cell r="N43">
            <v>3040.91872875641</v>
          </cell>
          <cell r="O43">
            <v>3040.9256026517874</v>
          </cell>
          <cell r="P43">
            <v>3040.9119029480576</v>
          </cell>
          <cell r="Q43">
            <v>3040.91872875641</v>
          </cell>
          <cell r="R43">
            <v>3040.9051248903315</v>
          </cell>
          <cell r="S43">
            <v>3040.9119029480576</v>
          </cell>
          <cell r="T43">
            <v>3040.8983942491882</v>
          </cell>
          <cell r="U43">
            <v>3040.9051248903315</v>
          </cell>
          <cell r="V43">
            <v>3040.8917106929198</v>
          </cell>
          <cell r="W43">
            <v>3040.8983942491882</v>
          </cell>
          <cell r="X43">
            <v>3040.8850738921396</v>
          </cell>
          <cell r="Y43">
            <v>3040.8917106929198</v>
          </cell>
          <cell r="Z43">
            <v>3040.8784835197644</v>
          </cell>
          <cell r="AA43">
            <v>3040.875205642642</v>
          </cell>
        </row>
        <row r="44">
          <cell r="G44">
            <v>2027.8510000000001</v>
          </cell>
          <cell r="H44">
            <v>2028.8474960610706</v>
          </cell>
          <cell r="I44">
            <v>2028.8440043997293</v>
          </cell>
          <cell r="J44">
            <v>2028.840524972956</v>
          </cell>
          <cell r="K44">
            <v>2028.8474960610706</v>
          </cell>
          <cell r="L44">
            <v>2028.833602651787</v>
          </cell>
          <cell r="M44">
            <v>2028.840524972956</v>
          </cell>
          <cell r="N44">
            <v>2028.8267287564101</v>
          </cell>
          <cell r="O44">
            <v>2028.833602651787</v>
          </cell>
          <cell r="P44">
            <v>2028.8199029480575</v>
          </cell>
          <cell r="Q44">
            <v>2028.8267287564101</v>
          </cell>
          <cell r="R44">
            <v>2028.8131248903317</v>
          </cell>
          <cell r="S44">
            <v>2028.8199029480575</v>
          </cell>
          <cell r="T44">
            <v>2028.8063942491883</v>
          </cell>
          <cell r="U44">
            <v>2028.8131248903317</v>
          </cell>
          <cell r="V44">
            <v>2028.7997106929199</v>
          </cell>
          <cell r="W44">
            <v>2028.8063942491883</v>
          </cell>
          <cell r="X44">
            <v>2028.7930738921395</v>
          </cell>
          <cell r="Y44">
            <v>2028.7997106929199</v>
          </cell>
          <cell r="Z44">
            <v>2028.7864835197645</v>
          </cell>
          <cell r="AA44">
            <v>2028.7832056426416</v>
          </cell>
        </row>
        <row r="45">
          <cell r="G45">
            <v>7770.3729999999996</v>
          </cell>
          <cell r="H45">
            <v>7771.3737305430159</v>
          </cell>
          <cell r="I45">
            <v>7771.3744616197255</v>
          </cell>
          <cell r="J45">
            <v>7771.3751932305177</v>
          </cell>
          <cell r="K45">
            <v>7771.3737305430159</v>
          </cell>
          <cell r="L45">
            <v>7771.3766580559122</v>
          </cell>
          <cell r="M45">
            <v>7771.3751932305177</v>
          </cell>
          <cell r="N45">
            <v>7771.3781250223246</v>
          </cell>
          <cell r="O45">
            <v>7771.3766580559122</v>
          </cell>
          <cell r="P45">
            <v>7771.3795941328835</v>
          </cell>
          <cell r="Q45">
            <v>7771.3781250223246</v>
          </cell>
          <cell r="R45">
            <v>7771.381065390724</v>
          </cell>
          <cell r="S45">
            <v>7771.3795941328835</v>
          </cell>
          <cell r="T45">
            <v>7771.3825387989846</v>
          </cell>
          <cell r="U45">
            <v>7771.381065390724</v>
          </cell>
          <cell r="V45">
            <v>7771.3840143608068</v>
          </cell>
          <cell r="W45">
            <v>7771.3825387989846</v>
          </cell>
          <cell r="X45">
            <v>7771.3854920793392</v>
          </cell>
          <cell r="Y45">
            <v>7771.3840143608068</v>
          </cell>
          <cell r="Z45">
            <v>7771.3869719577342</v>
          </cell>
          <cell r="AA45">
            <v>7771.3877127078667</v>
          </cell>
        </row>
        <row r="46">
          <cell r="G46">
            <v>5804.8609999999999</v>
          </cell>
          <cell r="H46">
            <v>5805.8574960610704</v>
          </cell>
          <cell r="I46">
            <v>5805.8540043997291</v>
          </cell>
          <cell r="J46">
            <v>5805.850524972956</v>
          </cell>
          <cell r="K46">
            <v>5805.8574960610704</v>
          </cell>
          <cell r="L46">
            <v>5805.8436026517866</v>
          </cell>
          <cell r="M46">
            <v>5805.850524972956</v>
          </cell>
          <cell r="N46">
            <v>5805.8367287564097</v>
          </cell>
          <cell r="O46">
            <v>5805.8436026517866</v>
          </cell>
          <cell r="P46">
            <v>5805.8299029480577</v>
          </cell>
          <cell r="Q46">
            <v>5805.8367287564097</v>
          </cell>
          <cell r="R46">
            <v>5805.8231248903312</v>
          </cell>
          <cell r="S46">
            <v>5805.8299029480577</v>
          </cell>
          <cell r="T46">
            <v>5805.8163942491883</v>
          </cell>
          <cell r="U46">
            <v>5805.8231248903312</v>
          </cell>
          <cell r="V46">
            <v>5805.8097106929199</v>
          </cell>
          <cell r="W46">
            <v>5805.8163942491883</v>
          </cell>
          <cell r="X46">
            <v>5805.8030738921389</v>
          </cell>
          <cell r="Y46">
            <v>5805.8097106929199</v>
          </cell>
          <cell r="Z46">
            <v>5805.7964835197645</v>
          </cell>
          <cell r="AA46">
            <v>5805.7932056426416</v>
          </cell>
        </row>
        <row r="47">
          <cell r="G47">
            <v>20883.564999999999</v>
          </cell>
          <cell r="H47">
            <v>20884.542559665635</v>
          </cell>
          <cell r="I47">
            <v>20884.52062289988</v>
          </cell>
          <cell r="J47">
            <v>20884.499178402482</v>
          </cell>
          <cell r="K47">
            <v>20884.542559665635</v>
          </cell>
          <cell r="L47">
            <v>20884.457722273986</v>
          </cell>
          <cell r="M47">
            <v>20884.499178402482</v>
          </cell>
          <cell r="N47">
            <v>20884.418105848257</v>
          </cell>
          <cell r="O47">
            <v>20884.457722273986</v>
          </cell>
          <cell r="P47">
            <v>20884.380247484616</v>
          </cell>
          <cell r="Q47">
            <v>20884.418105848257</v>
          </cell>
          <cell r="R47">
            <v>20884.34406916537</v>
          </cell>
          <cell r="S47">
            <v>20884.380247484616</v>
          </cell>
          <cell r="T47">
            <v>20884.30949633502</v>
          </cell>
          <cell r="U47">
            <v>20884.34406916537</v>
          </cell>
          <cell r="V47">
            <v>20884.276457746622</v>
          </cell>
          <cell r="W47">
            <v>20884.30949633502</v>
          </cell>
          <cell r="X47">
            <v>20884.244885314969</v>
          </cell>
          <cell r="Y47">
            <v>20884.276457746622</v>
          </cell>
          <cell r="Z47">
            <v>20884.214713976278</v>
          </cell>
          <cell r="AA47">
            <v>20884.200134177408</v>
          </cell>
        </row>
        <row r="48">
          <cell r="G48">
            <v>38364.154000000002</v>
          </cell>
          <cell r="H48">
            <v>38365.154730543021</v>
          </cell>
          <cell r="I48">
            <v>38365.155461619725</v>
          </cell>
          <cell r="J48">
            <v>38365.156193230519</v>
          </cell>
          <cell r="K48">
            <v>38365.154730543021</v>
          </cell>
          <cell r="L48">
            <v>38365.157658055912</v>
          </cell>
          <cell r="M48">
            <v>38365.156193230519</v>
          </cell>
          <cell r="N48">
            <v>38365.159125022328</v>
          </cell>
          <cell r="O48">
            <v>38365.157658055912</v>
          </cell>
          <cell r="P48">
            <v>38365.160594132889</v>
          </cell>
          <cell r="Q48">
            <v>38365.159125022328</v>
          </cell>
          <cell r="R48">
            <v>38365.16206539073</v>
          </cell>
          <cell r="S48">
            <v>38365.160594132889</v>
          </cell>
          <cell r="T48">
            <v>38365.163538798988</v>
          </cell>
          <cell r="U48">
            <v>38365.16206539073</v>
          </cell>
          <cell r="V48">
            <v>38365.165014360806</v>
          </cell>
          <cell r="W48">
            <v>38365.163538798988</v>
          </cell>
          <cell r="X48">
            <v>38365.166492079341</v>
          </cell>
          <cell r="Y48">
            <v>38365.165014360806</v>
          </cell>
          <cell r="Z48">
            <v>38365.167971957737</v>
          </cell>
          <cell r="AA48">
            <v>38365.168712707869</v>
          </cell>
        </row>
        <row r="49">
          <cell r="G49">
            <v>7708.0339999999997</v>
          </cell>
          <cell r="H49">
            <v>7709.0051613080295</v>
          </cell>
          <cell r="I49">
            <v>7708.9771542862145</v>
          </cell>
          <cell r="J49">
            <v>7708.9499549502734</v>
          </cell>
          <cell r="K49">
            <v>7709.0051613080295</v>
          </cell>
          <cell r="L49">
            <v>7708.8978868373306</v>
          </cell>
          <cell r="M49">
            <v>7708.9499549502734</v>
          </cell>
          <cell r="N49">
            <v>7708.8487785734324</v>
          </cell>
          <cell r="O49">
            <v>7708.8978868373306</v>
          </cell>
          <cell r="P49">
            <v>7708.8024619038488</v>
          </cell>
          <cell r="Q49">
            <v>7708.8487785734324</v>
          </cell>
          <cell r="R49">
            <v>7708.7587781384073</v>
          </cell>
          <cell r="S49">
            <v>7708.8024619038488</v>
          </cell>
          <cell r="T49">
            <v>7708.7175776077929</v>
          </cell>
          <cell r="U49">
            <v>7708.7587781384073</v>
          </cell>
          <cell r="V49">
            <v>7708.6787191507501</v>
          </cell>
          <cell r="W49">
            <v>7708.7175776077929</v>
          </cell>
          <cell r="X49">
            <v>7708.6420696304349</v>
          </cell>
          <cell r="Y49">
            <v>7708.6787191507501</v>
          </cell>
          <cell r="Z49">
            <v>7708.6075034782616</v>
          </cell>
          <cell r="AA49">
            <v>7708.5909643881077</v>
          </cell>
        </row>
        <row r="50">
          <cell r="G50">
            <v>111751.825</v>
          </cell>
          <cell r="H50">
            <v>111752.79616130803</v>
          </cell>
          <cell r="I50">
            <v>111752.76815428621</v>
          </cell>
          <cell r="J50">
            <v>111752.74095495028</v>
          </cell>
          <cell r="K50">
            <v>111752.79616130803</v>
          </cell>
          <cell r="L50">
            <v>111752.68888683732</v>
          </cell>
          <cell r="M50">
            <v>111752.74095495028</v>
          </cell>
          <cell r="N50">
            <v>111752.63977857343</v>
          </cell>
          <cell r="O50">
            <v>111752.68888683732</v>
          </cell>
          <cell r="P50">
            <v>111752.59346190385</v>
          </cell>
          <cell r="Q50">
            <v>111752.63977857343</v>
          </cell>
          <cell r="R50">
            <v>111752.5497781384</v>
          </cell>
          <cell r="S50">
            <v>111752.59346190385</v>
          </cell>
          <cell r="T50">
            <v>111752.50857760779</v>
          </cell>
          <cell r="U50">
            <v>111752.5497781384</v>
          </cell>
          <cell r="V50">
            <v>111752.46971915074</v>
          </cell>
          <cell r="W50">
            <v>111752.50857760779</v>
          </cell>
          <cell r="X50">
            <v>111752.43306963044</v>
          </cell>
          <cell r="Y50">
            <v>111752.46971915074</v>
          </cell>
          <cell r="Z50">
            <v>111752.39850347825</v>
          </cell>
          <cell r="AA50">
            <v>111752.3819643881</v>
          </cell>
        </row>
        <row r="51">
          <cell r="G51">
            <v>46303.209000000003</v>
          </cell>
          <cell r="H51">
            <v>46304.180161308032</v>
          </cell>
          <cell r="I51">
            <v>46304.152154286217</v>
          </cell>
          <cell r="J51">
            <v>46304.124954950275</v>
          </cell>
          <cell r="K51">
            <v>46304.180161308032</v>
          </cell>
          <cell r="L51">
            <v>46304.072886837333</v>
          </cell>
          <cell r="M51">
            <v>46304.124954950275</v>
          </cell>
          <cell r="N51">
            <v>46304.023778573435</v>
          </cell>
          <cell r="O51">
            <v>46304.072886837333</v>
          </cell>
          <cell r="P51">
            <v>46303.977461903851</v>
          </cell>
          <cell r="Q51">
            <v>46304.023778573435</v>
          </cell>
          <cell r="R51">
            <v>46303.933778138409</v>
          </cell>
          <cell r="S51">
            <v>46303.977461903851</v>
          </cell>
          <cell r="T51">
            <v>46303.892577607796</v>
          </cell>
          <cell r="U51">
            <v>46303.933778138409</v>
          </cell>
          <cell r="V51">
            <v>46303.853719150757</v>
          </cell>
          <cell r="W51">
            <v>46303.892577607796</v>
          </cell>
          <cell r="X51">
            <v>46303.817069630437</v>
          </cell>
          <cell r="Y51">
            <v>46303.853719150757</v>
          </cell>
          <cell r="Z51">
            <v>46303.782503478265</v>
          </cell>
          <cell r="AA51">
            <v>46303.765964388112</v>
          </cell>
        </row>
        <row r="52">
          <cell r="G52">
            <v>539.04899999999998</v>
          </cell>
          <cell r="H52">
            <v>540.04549606107059</v>
          </cell>
          <cell r="I52">
            <v>540.04200439972908</v>
          </cell>
          <cell r="J52">
            <v>540.03852497295577</v>
          </cell>
          <cell r="K52">
            <v>540.04549606107059</v>
          </cell>
          <cell r="L52">
            <v>540.03160265178701</v>
          </cell>
          <cell r="M52">
            <v>540.03852497295577</v>
          </cell>
          <cell r="N52">
            <v>540.02472875641001</v>
          </cell>
          <cell r="O52">
            <v>540.03160265178701</v>
          </cell>
          <cell r="P52">
            <v>540.01790294805733</v>
          </cell>
          <cell r="Q52">
            <v>540.02472875641001</v>
          </cell>
          <cell r="R52">
            <v>540.01112489033153</v>
          </cell>
          <cell r="S52">
            <v>540.01790294805733</v>
          </cell>
          <cell r="T52">
            <v>540.00439424918807</v>
          </cell>
          <cell r="U52">
            <v>540.01112489033153</v>
          </cell>
          <cell r="V52">
            <v>539.99771069291967</v>
          </cell>
          <cell r="W52">
            <v>540.00439424918807</v>
          </cell>
          <cell r="X52">
            <v>539.99107389213941</v>
          </cell>
          <cell r="Y52">
            <v>539.99771069291967</v>
          </cell>
          <cell r="Z52">
            <v>539.98448351976435</v>
          </cell>
          <cell r="AA52">
            <v>539.98120564264161</v>
          </cell>
        </row>
        <row r="53">
          <cell r="G53">
            <v>20964.239000000001</v>
          </cell>
          <cell r="H53">
            <v>20965.239730543017</v>
          </cell>
          <cell r="I53">
            <v>20965.240461619727</v>
          </cell>
          <cell r="J53">
            <v>20965.241193230519</v>
          </cell>
          <cell r="K53">
            <v>20965.239730543017</v>
          </cell>
          <cell r="L53">
            <v>20965.242658055915</v>
          </cell>
          <cell r="M53">
            <v>20965.241193230519</v>
          </cell>
          <cell r="N53">
            <v>20965.244125022327</v>
          </cell>
          <cell r="O53">
            <v>20965.242658055915</v>
          </cell>
          <cell r="P53">
            <v>20965.245594132884</v>
          </cell>
          <cell r="Q53">
            <v>20965.244125022327</v>
          </cell>
          <cell r="R53">
            <v>20965.247065390726</v>
          </cell>
          <cell r="S53">
            <v>20965.245594132884</v>
          </cell>
          <cell r="T53">
            <v>20965.248538798987</v>
          </cell>
          <cell r="U53">
            <v>20965.247065390726</v>
          </cell>
          <cell r="V53">
            <v>20965.250014360809</v>
          </cell>
          <cell r="W53">
            <v>20965.248538798987</v>
          </cell>
          <cell r="X53">
            <v>20965.25149207934</v>
          </cell>
          <cell r="Y53">
            <v>20965.250014360809</v>
          </cell>
          <cell r="Z53">
            <v>20965.252971957736</v>
          </cell>
          <cell r="AA53">
            <v>20965.253712707869</v>
          </cell>
        </row>
        <row r="54">
          <cell r="G54">
            <v>32636.3</v>
          </cell>
          <cell r="H54">
            <v>32637.300730543015</v>
          </cell>
          <cell r="I54">
            <v>32637.301461619725</v>
          </cell>
          <cell r="J54">
            <v>32637.302193230516</v>
          </cell>
          <cell r="K54">
            <v>32637.300730543015</v>
          </cell>
          <cell r="L54">
            <v>32637.303658055913</v>
          </cell>
          <cell r="M54">
            <v>32637.302193230516</v>
          </cell>
          <cell r="N54">
            <v>32637.305125022325</v>
          </cell>
          <cell r="O54">
            <v>32637.303658055913</v>
          </cell>
          <cell r="P54">
            <v>32637.306594132882</v>
          </cell>
          <cell r="Q54">
            <v>32637.305125022325</v>
          </cell>
          <cell r="R54">
            <v>32637.308065390724</v>
          </cell>
          <cell r="S54">
            <v>32637.306594132882</v>
          </cell>
          <cell r="T54">
            <v>32637.309538798985</v>
          </cell>
          <cell r="U54">
            <v>32637.308065390724</v>
          </cell>
          <cell r="V54">
            <v>32637.311014360806</v>
          </cell>
          <cell r="W54">
            <v>32637.309538798985</v>
          </cell>
          <cell r="X54">
            <v>32637.312492079338</v>
          </cell>
          <cell r="Y54">
            <v>32637.311014360806</v>
          </cell>
          <cell r="Z54">
            <v>32637.313971957734</v>
          </cell>
          <cell r="AA54">
            <v>32637.314712707866</v>
          </cell>
        </row>
        <row r="55">
          <cell r="G55">
            <v>204776.28099999999</v>
          </cell>
          <cell r="H55">
            <v>204777.27749606105</v>
          </cell>
          <cell r="I55">
            <v>204777.27400439972</v>
          </cell>
          <cell r="J55">
            <v>204777.27052497293</v>
          </cell>
          <cell r="K55">
            <v>204777.27749606105</v>
          </cell>
          <cell r="L55">
            <v>204777.26360265177</v>
          </cell>
          <cell r="M55">
            <v>204777.27052497293</v>
          </cell>
          <cell r="N55">
            <v>204777.25672875639</v>
          </cell>
          <cell r="O55">
            <v>204777.26360265177</v>
          </cell>
          <cell r="P55">
            <v>204777.24990294804</v>
          </cell>
          <cell r="Q55">
            <v>204777.25672875639</v>
          </cell>
          <cell r="R55">
            <v>204777.24312489032</v>
          </cell>
          <cell r="S55">
            <v>204777.24990294804</v>
          </cell>
          <cell r="T55">
            <v>204777.23639424916</v>
          </cell>
          <cell r="U55">
            <v>204777.24312489032</v>
          </cell>
          <cell r="V55">
            <v>204777.22971069292</v>
          </cell>
          <cell r="W55">
            <v>204777.23639424916</v>
          </cell>
          <cell r="X55">
            <v>204777.22307389212</v>
          </cell>
          <cell r="Y55">
            <v>204777.22971069292</v>
          </cell>
          <cell r="Z55">
            <v>204777.21648351976</v>
          </cell>
          <cell r="AA55">
            <v>204777.21320564262</v>
          </cell>
        </row>
        <row r="56">
          <cell r="G56">
            <v>6248.5680000000002</v>
          </cell>
          <cell r="H56">
            <v>6249.5687305430165</v>
          </cell>
          <cell r="I56">
            <v>6249.5694616197261</v>
          </cell>
          <cell r="J56">
            <v>6249.5701932305183</v>
          </cell>
          <cell r="K56">
            <v>6249.5687305430165</v>
          </cell>
          <cell r="L56">
            <v>6249.5716580559128</v>
          </cell>
          <cell r="M56">
            <v>6249.5701932305183</v>
          </cell>
          <cell r="N56">
            <v>6249.5731250223253</v>
          </cell>
          <cell r="O56">
            <v>6249.5716580559128</v>
          </cell>
          <cell r="P56">
            <v>6249.5745941328842</v>
          </cell>
          <cell r="Q56">
            <v>6249.5731250223253</v>
          </cell>
          <cell r="R56">
            <v>6249.5760653907246</v>
          </cell>
          <cell r="S56">
            <v>6249.5745941328842</v>
          </cell>
          <cell r="T56">
            <v>6249.5775387989852</v>
          </cell>
          <cell r="U56">
            <v>6249.5760653907246</v>
          </cell>
          <cell r="V56">
            <v>6249.5790143608074</v>
          </cell>
          <cell r="W56">
            <v>6249.5775387989852</v>
          </cell>
          <cell r="X56">
            <v>6249.5804920793398</v>
          </cell>
          <cell r="Y56">
            <v>6249.5790143608074</v>
          </cell>
          <cell r="Z56">
            <v>6249.5819719577348</v>
          </cell>
          <cell r="AA56">
            <v>6249.5827127078674</v>
          </cell>
        </row>
        <row r="57">
          <cell r="G57">
            <v>4679.0919999999996</v>
          </cell>
          <cell r="H57">
            <v>4680.0884960610701</v>
          </cell>
          <cell r="I57">
            <v>4680.0850043997289</v>
          </cell>
          <cell r="J57">
            <v>4680.0815249729558</v>
          </cell>
          <cell r="K57">
            <v>4680.0884960610701</v>
          </cell>
          <cell r="L57">
            <v>4680.0746026517863</v>
          </cell>
          <cell r="M57">
            <v>4680.0815249729558</v>
          </cell>
          <cell r="N57">
            <v>4680.0677287564095</v>
          </cell>
          <cell r="O57">
            <v>4680.0746026517863</v>
          </cell>
          <cell r="P57">
            <v>4680.0609029480574</v>
          </cell>
          <cell r="Q57">
            <v>4680.0677287564095</v>
          </cell>
          <cell r="R57">
            <v>4680.054124890331</v>
          </cell>
          <cell r="S57">
            <v>4680.0609029480574</v>
          </cell>
          <cell r="T57">
            <v>4680.0473942491881</v>
          </cell>
          <cell r="U57">
            <v>4680.054124890331</v>
          </cell>
          <cell r="V57">
            <v>4680.0407106929197</v>
          </cell>
          <cell r="W57">
            <v>4680.0473942491881</v>
          </cell>
          <cell r="X57">
            <v>4680.0340738921386</v>
          </cell>
          <cell r="Y57">
            <v>4680.0407106929197</v>
          </cell>
          <cell r="Z57">
            <v>4680.0274835197642</v>
          </cell>
          <cell r="AA57">
            <v>4680.0242056426414</v>
          </cell>
        </row>
        <row r="58">
          <cell r="G58">
            <v>513.38</v>
          </cell>
          <cell r="H58">
            <v>514.37649606107061</v>
          </cell>
          <cell r="I58">
            <v>514.3730043997291</v>
          </cell>
          <cell r="J58">
            <v>514.36952497295579</v>
          </cell>
          <cell r="K58">
            <v>514.37649606107061</v>
          </cell>
          <cell r="L58">
            <v>514.36260265178703</v>
          </cell>
          <cell r="M58">
            <v>514.36952497295579</v>
          </cell>
          <cell r="N58">
            <v>514.35572875641003</v>
          </cell>
          <cell r="O58">
            <v>514.36260265178703</v>
          </cell>
          <cell r="P58">
            <v>514.34890294805734</v>
          </cell>
          <cell r="Q58">
            <v>514.35572875641003</v>
          </cell>
          <cell r="R58">
            <v>514.34212489033155</v>
          </cell>
          <cell r="S58">
            <v>514.34890294805734</v>
          </cell>
          <cell r="T58">
            <v>514.33539424918808</v>
          </cell>
          <cell r="U58">
            <v>514.34212489033155</v>
          </cell>
          <cell r="V58">
            <v>514.32871069291969</v>
          </cell>
          <cell r="W58">
            <v>514.33539424918808</v>
          </cell>
          <cell r="X58">
            <v>514.32207389213943</v>
          </cell>
          <cell r="Y58">
            <v>514.32871069291969</v>
          </cell>
          <cell r="Z58">
            <v>514.31548351976437</v>
          </cell>
          <cell r="AA58">
            <v>514.31220564264163</v>
          </cell>
        </row>
        <row r="59">
          <cell r="G59">
            <v>18338.667000000001</v>
          </cell>
          <cell r="H59">
            <v>18339.644559665638</v>
          </cell>
          <cell r="I59">
            <v>18339.622622899882</v>
          </cell>
          <cell r="J59">
            <v>18339.601178402485</v>
          </cell>
          <cell r="K59">
            <v>18339.644559665638</v>
          </cell>
          <cell r="L59">
            <v>18339.559722273989</v>
          </cell>
          <cell r="M59">
            <v>18339.601178402485</v>
          </cell>
          <cell r="N59">
            <v>18339.52010584826</v>
          </cell>
          <cell r="O59">
            <v>18339.559722273989</v>
          </cell>
          <cell r="P59">
            <v>18339.482247484619</v>
          </cell>
          <cell r="Q59">
            <v>18339.52010584826</v>
          </cell>
          <cell r="R59">
            <v>18339.446069165373</v>
          </cell>
          <cell r="S59">
            <v>18339.482247484619</v>
          </cell>
          <cell r="T59">
            <v>18339.411496335022</v>
          </cell>
          <cell r="U59">
            <v>18339.446069165373</v>
          </cell>
          <cell r="V59">
            <v>18339.378457746625</v>
          </cell>
          <cell r="W59">
            <v>18339.411496335022</v>
          </cell>
          <cell r="X59">
            <v>18339.346885314972</v>
          </cell>
          <cell r="Y59">
            <v>18339.378457746625</v>
          </cell>
          <cell r="Z59">
            <v>18339.316713976281</v>
          </cell>
          <cell r="AA59">
            <v>18339.302134177411</v>
          </cell>
        </row>
        <row r="60">
          <cell r="G60">
            <v>6494.2569999999996</v>
          </cell>
          <cell r="H60">
            <v>6495.2534960610701</v>
          </cell>
          <cell r="I60">
            <v>6495.2500043997288</v>
          </cell>
          <cell r="J60">
            <v>6495.2465249729557</v>
          </cell>
          <cell r="K60">
            <v>6495.2534960610701</v>
          </cell>
          <cell r="L60">
            <v>6495.2396026517863</v>
          </cell>
          <cell r="M60">
            <v>6495.2465249729557</v>
          </cell>
          <cell r="N60">
            <v>6495.2327287564094</v>
          </cell>
          <cell r="O60">
            <v>6495.2396026517863</v>
          </cell>
          <cell r="P60">
            <v>6495.2259029480574</v>
          </cell>
          <cell r="Q60">
            <v>6495.2327287564094</v>
          </cell>
          <cell r="R60">
            <v>6495.2191248903309</v>
          </cell>
          <cell r="S60">
            <v>6495.2259029480574</v>
          </cell>
          <cell r="T60">
            <v>6495.212394249188</v>
          </cell>
          <cell r="U60">
            <v>6495.2191248903309</v>
          </cell>
          <cell r="V60">
            <v>6495.2057106929196</v>
          </cell>
          <cell r="W60">
            <v>6495.212394249188</v>
          </cell>
          <cell r="X60">
            <v>6495.1990738921386</v>
          </cell>
          <cell r="Y60">
            <v>6495.2057106929196</v>
          </cell>
          <cell r="Z60">
            <v>6495.1924835197642</v>
          </cell>
          <cell r="AA60">
            <v>6495.1892056426414</v>
          </cell>
        </row>
        <row r="61">
          <cell r="G61">
            <v>1290.7840000000001</v>
          </cell>
          <cell r="H61">
            <v>1291.7779820397291</v>
          </cell>
          <cell r="I61">
            <v>1291.772000295304</v>
          </cell>
          <cell r="J61">
            <v>1291.766054548779</v>
          </cell>
          <cell r="K61">
            <v>1291.7779820397291</v>
          </cell>
          <cell r="L61">
            <v>1291.754270184198</v>
          </cell>
          <cell r="M61">
            <v>1291.766054548779</v>
          </cell>
          <cell r="N61">
            <v>1291.7426272285122</v>
          </cell>
          <cell r="O61">
            <v>1291.754270184198</v>
          </cell>
          <cell r="P61">
            <v>1291.7311239848564</v>
          </cell>
          <cell r="Q61">
            <v>1291.7426272285122</v>
          </cell>
          <cell r="R61">
            <v>1291.7197587767273</v>
          </cell>
          <cell r="S61">
            <v>1291.7311239848564</v>
          </cell>
          <cell r="T61">
            <v>1291.7085299477399</v>
          </cell>
          <cell r="U61">
            <v>1291.7197587767273</v>
          </cell>
          <cell r="V61">
            <v>1291.6974358613841</v>
          </cell>
          <cell r="W61">
            <v>1291.7085299477399</v>
          </cell>
          <cell r="X61">
            <v>1291.6864749007887</v>
          </cell>
          <cell r="Y61">
            <v>1291.6974358613841</v>
          </cell>
          <cell r="Z61">
            <v>1291.6756454684835</v>
          </cell>
          <cell r="AA61">
            <v>1291.6702795814783</v>
          </cell>
        </row>
        <row r="62">
          <cell r="G62">
            <v>61843.955000000002</v>
          </cell>
          <cell r="H62">
            <v>61844.926161308031</v>
          </cell>
          <cell r="I62">
            <v>61844.898154286217</v>
          </cell>
          <cell r="J62">
            <v>61844.870954950275</v>
          </cell>
          <cell r="K62">
            <v>61844.926161308031</v>
          </cell>
          <cell r="L62">
            <v>61844.818886837333</v>
          </cell>
          <cell r="M62">
            <v>61844.870954950275</v>
          </cell>
          <cell r="N62">
            <v>61844.769778573434</v>
          </cell>
          <cell r="O62">
            <v>61844.818886837333</v>
          </cell>
          <cell r="P62">
            <v>61844.72346190385</v>
          </cell>
          <cell r="Q62">
            <v>61844.769778573434</v>
          </cell>
          <cell r="R62">
            <v>61844.679778138408</v>
          </cell>
          <cell r="S62">
            <v>61844.72346190385</v>
          </cell>
          <cell r="T62">
            <v>61844.638577607795</v>
          </cell>
          <cell r="U62">
            <v>61844.679778138408</v>
          </cell>
          <cell r="V62">
            <v>61844.599719150756</v>
          </cell>
          <cell r="W62">
            <v>61844.638577607795</v>
          </cell>
          <cell r="X62">
            <v>61844.563069630436</v>
          </cell>
          <cell r="Y62">
            <v>61844.599719150756</v>
          </cell>
          <cell r="Z62">
            <v>61844.528503478265</v>
          </cell>
          <cell r="AA62">
            <v>61844.511964388112</v>
          </cell>
        </row>
        <row r="63">
          <cell r="G63">
            <v>361272.84</v>
          </cell>
          <cell r="H63">
            <v>361273.81116130808</v>
          </cell>
          <cell r="I63">
            <v>361273.78315428621</v>
          </cell>
          <cell r="J63">
            <v>361273.75595495029</v>
          </cell>
          <cell r="K63">
            <v>361273.81116130808</v>
          </cell>
          <cell r="L63">
            <v>361273.70388683735</v>
          </cell>
          <cell r="M63">
            <v>361273.75595495029</v>
          </cell>
          <cell r="N63">
            <v>361273.65477857343</v>
          </cell>
          <cell r="O63">
            <v>361273.70388683735</v>
          </cell>
          <cell r="P63">
            <v>361273.60846190387</v>
          </cell>
          <cell r="Q63">
            <v>361273.65477857343</v>
          </cell>
          <cell r="R63">
            <v>361273.56477813842</v>
          </cell>
          <cell r="S63">
            <v>361273.60846190387</v>
          </cell>
          <cell r="T63">
            <v>361273.52357760782</v>
          </cell>
          <cell r="U63">
            <v>361273.56477813842</v>
          </cell>
          <cell r="V63">
            <v>361273.48471915076</v>
          </cell>
          <cell r="W63">
            <v>361273.52357760782</v>
          </cell>
          <cell r="X63">
            <v>361273.44806963048</v>
          </cell>
          <cell r="Y63">
            <v>361273.48471915076</v>
          </cell>
          <cell r="Z63">
            <v>361273.41350347828</v>
          </cell>
          <cell r="AA63">
            <v>361273.39696438814</v>
          </cell>
        </row>
        <row r="64">
          <cell r="G64">
            <v>883.74699999999996</v>
          </cell>
          <cell r="H64">
            <v>884.74098203972892</v>
          </cell>
          <cell r="I64">
            <v>884.73500029530373</v>
          </cell>
          <cell r="J64">
            <v>884.72905454877889</v>
          </cell>
          <cell r="K64">
            <v>884.74098203972892</v>
          </cell>
          <cell r="L64">
            <v>884.71727018419801</v>
          </cell>
          <cell r="M64">
            <v>884.72905454877889</v>
          </cell>
          <cell r="N64">
            <v>884.70562722851207</v>
          </cell>
          <cell r="O64">
            <v>884.71727018419801</v>
          </cell>
          <cell r="P64">
            <v>884.69412398485622</v>
          </cell>
          <cell r="Q64">
            <v>884.70562722851207</v>
          </cell>
          <cell r="R64">
            <v>884.68275877672727</v>
          </cell>
          <cell r="S64">
            <v>884.69412398485622</v>
          </cell>
          <cell r="T64">
            <v>884.6715299477396</v>
          </cell>
          <cell r="U64">
            <v>884.68275877672727</v>
          </cell>
          <cell r="V64">
            <v>884.66043586138392</v>
          </cell>
          <cell r="W64">
            <v>884.6715299477396</v>
          </cell>
          <cell r="X64">
            <v>884.64947490078839</v>
          </cell>
          <cell r="Y64">
            <v>884.66043586138392</v>
          </cell>
          <cell r="Z64">
            <v>884.63864546848322</v>
          </cell>
          <cell r="AA64">
            <v>884.63327958147806</v>
          </cell>
        </row>
        <row r="65">
          <cell r="G65">
            <v>2574.2339999999999</v>
          </cell>
          <cell r="H65">
            <v>2575.2304960610704</v>
          </cell>
          <cell r="I65">
            <v>2575.2270043997291</v>
          </cell>
          <cell r="J65">
            <v>2575.2235249729556</v>
          </cell>
          <cell r="K65">
            <v>2575.2304960610704</v>
          </cell>
          <cell r="L65">
            <v>2575.2166026517871</v>
          </cell>
          <cell r="M65">
            <v>2575.2235249729556</v>
          </cell>
          <cell r="N65">
            <v>2575.2097287564097</v>
          </cell>
          <cell r="O65">
            <v>2575.2166026517871</v>
          </cell>
          <cell r="P65">
            <v>2575.2029029480573</v>
          </cell>
          <cell r="Q65">
            <v>2575.2097287564097</v>
          </cell>
          <cell r="R65">
            <v>2575.1961248903312</v>
          </cell>
          <cell r="S65">
            <v>2575.2029029480573</v>
          </cell>
          <cell r="T65">
            <v>2575.1893942491879</v>
          </cell>
          <cell r="U65">
            <v>2575.1961248903312</v>
          </cell>
          <cell r="V65">
            <v>2575.1827106929195</v>
          </cell>
          <cell r="W65">
            <v>2575.1893942491879</v>
          </cell>
          <cell r="X65">
            <v>2575.1760738921394</v>
          </cell>
          <cell r="Y65">
            <v>2575.1827106929195</v>
          </cell>
          <cell r="Z65">
            <v>2575.1694835197641</v>
          </cell>
          <cell r="AA65">
            <v>2575.1662056426417</v>
          </cell>
        </row>
        <row r="66">
          <cell r="G66">
            <v>473.04300000000001</v>
          </cell>
          <cell r="H66">
            <v>474.03949606107057</v>
          </cell>
          <cell r="I66">
            <v>474.03600439972917</v>
          </cell>
          <cell r="J66">
            <v>474.03252497295585</v>
          </cell>
          <cell r="K66">
            <v>474.03949606107057</v>
          </cell>
          <cell r="L66">
            <v>474.02560265178698</v>
          </cell>
          <cell r="M66">
            <v>474.03252497295585</v>
          </cell>
          <cell r="N66">
            <v>474.01872875641004</v>
          </cell>
          <cell r="O66">
            <v>474.02560265178698</v>
          </cell>
          <cell r="P66">
            <v>474.01190294805741</v>
          </cell>
          <cell r="Q66">
            <v>474.01872875641004</v>
          </cell>
          <cell r="R66">
            <v>474.00512489033156</v>
          </cell>
          <cell r="S66">
            <v>474.01190294805741</v>
          </cell>
          <cell r="T66">
            <v>473.99839424918815</v>
          </cell>
          <cell r="U66">
            <v>474.00512489033156</v>
          </cell>
          <cell r="V66">
            <v>473.99171069291975</v>
          </cell>
          <cell r="W66">
            <v>473.99839424918815</v>
          </cell>
          <cell r="X66">
            <v>473.98507389213938</v>
          </cell>
          <cell r="Y66">
            <v>473.99171069291975</v>
          </cell>
          <cell r="Z66">
            <v>473.97848351976438</v>
          </cell>
          <cell r="AA66">
            <v>473.97520564264164</v>
          </cell>
        </row>
        <row r="67">
          <cell r="G67">
            <v>6241.2340000000004</v>
          </cell>
          <cell r="H67">
            <v>6242.2115596656377</v>
          </cell>
          <cell r="I67">
            <v>6242.1896228998821</v>
          </cell>
          <cell r="J67">
            <v>6242.168178402484</v>
          </cell>
          <cell r="K67">
            <v>6242.2115596656377</v>
          </cell>
          <cell r="L67">
            <v>6242.126722273988</v>
          </cell>
          <cell r="M67">
            <v>6242.168178402484</v>
          </cell>
          <cell r="N67">
            <v>6242.0871058482571</v>
          </cell>
          <cell r="O67">
            <v>6242.126722273988</v>
          </cell>
          <cell r="P67">
            <v>6242.0492474846178</v>
          </cell>
          <cell r="Q67">
            <v>6242.0871058482571</v>
          </cell>
          <cell r="R67">
            <v>6242.0130691653712</v>
          </cell>
          <cell r="S67">
            <v>6242.0492474846178</v>
          </cell>
          <cell r="T67">
            <v>6241.9784963350203</v>
          </cell>
          <cell r="U67">
            <v>6242.0130691653712</v>
          </cell>
          <cell r="V67">
            <v>6241.9454577466231</v>
          </cell>
          <cell r="W67">
            <v>6241.9784963350203</v>
          </cell>
          <cell r="X67">
            <v>6241.9138853149707</v>
          </cell>
          <cell r="Y67">
            <v>6241.9454577466231</v>
          </cell>
          <cell r="Z67">
            <v>6241.8837139762791</v>
          </cell>
          <cell r="AA67">
            <v>6241.8691341774111</v>
          </cell>
        </row>
        <row r="68">
          <cell r="G68">
            <v>745383.75600000005</v>
          </cell>
          <cell r="H68">
            <v>745384.72716130805</v>
          </cell>
          <cell r="I68">
            <v>745384.6991542863</v>
          </cell>
          <cell r="J68">
            <v>745384.67195495032</v>
          </cell>
          <cell r="K68">
            <v>745384.72716130805</v>
          </cell>
          <cell r="L68">
            <v>745384.61988683743</v>
          </cell>
          <cell r="M68">
            <v>745384.67195495032</v>
          </cell>
          <cell r="N68">
            <v>745384.57077857351</v>
          </cell>
          <cell r="O68">
            <v>745384.61988683743</v>
          </cell>
          <cell r="P68">
            <v>745384.52446190396</v>
          </cell>
          <cell r="Q68">
            <v>745384.57077857351</v>
          </cell>
          <cell r="R68">
            <v>745384.4807781385</v>
          </cell>
          <cell r="S68">
            <v>745384.52446190396</v>
          </cell>
          <cell r="T68">
            <v>745384.4395776079</v>
          </cell>
          <cell r="U68">
            <v>745384.4807781385</v>
          </cell>
          <cell r="V68">
            <v>745384.40071915078</v>
          </cell>
          <cell r="W68">
            <v>745384.4395776079</v>
          </cell>
          <cell r="X68">
            <v>745384.36406963051</v>
          </cell>
          <cell r="Y68">
            <v>745384.40071915078</v>
          </cell>
          <cell r="Z68">
            <v>745384.32950347837</v>
          </cell>
          <cell r="AA68">
            <v>745384.31296438817</v>
          </cell>
        </row>
        <row r="69">
          <cell r="G69">
            <v>8998.8179999999993</v>
          </cell>
          <cell r="H69">
            <v>8999.8144960610698</v>
          </cell>
          <cell r="I69">
            <v>8999.8110043997276</v>
          </cell>
          <cell r="J69">
            <v>8999.8075249729554</v>
          </cell>
          <cell r="K69">
            <v>8999.8144960610698</v>
          </cell>
          <cell r="L69">
            <v>8999.8006026517869</v>
          </cell>
          <cell r="M69">
            <v>8999.8075249729554</v>
          </cell>
          <cell r="N69">
            <v>8999.7937287564091</v>
          </cell>
          <cell r="O69">
            <v>8999.8006026517869</v>
          </cell>
          <cell r="P69">
            <v>8999.7869029480571</v>
          </cell>
          <cell r="Q69">
            <v>8999.7937287564091</v>
          </cell>
          <cell r="R69">
            <v>8999.7801248903306</v>
          </cell>
          <cell r="S69">
            <v>8999.7869029480571</v>
          </cell>
          <cell r="T69">
            <v>8999.7733942491868</v>
          </cell>
          <cell r="U69">
            <v>8999.7801248903306</v>
          </cell>
          <cell r="V69">
            <v>8999.7667106929184</v>
          </cell>
          <cell r="W69">
            <v>8999.7733942491868</v>
          </cell>
          <cell r="X69">
            <v>8999.7600738921392</v>
          </cell>
          <cell r="Y69">
            <v>8999.7667106929184</v>
          </cell>
          <cell r="Z69">
            <v>8999.7534835197639</v>
          </cell>
          <cell r="AA69">
            <v>8999.7502056426401</v>
          </cell>
        </row>
        <row r="70">
          <cell r="G70">
            <v>86717.216</v>
          </cell>
          <cell r="H70">
            <v>86718.187161308029</v>
          </cell>
          <cell r="I70">
            <v>86718.159154286215</v>
          </cell>
          <cell r="J70">
            <v>86718.13195495028</v>
          </cell>
          <cell r="K70">
            <v>86718.187161308029</v>
          </cell>
          <cell r="L70">
            <v>86718.079886837324</v>
          </cell>
          <cell r="M70">
            <v>86718.13195495028</v>
          </cell>
          <cell r="N70">
            <v>86718.030778573433</v>
          </cell>
          <cell r="O70">
            <v>86718.079886837324</v>
          </cell>
          <cell r="P70">
            <v>86717.984461903849</v>
          </cell>
          <cell r="Q70">
            <v>86718.030778573433</v>
          </cell>
          <cell r="R70">
            <v>86717.940778138407</v>
          </cell>
          <cell r="S70">
            <v>86717.984461903849</v>
          </cell>
          <cell r="T70">
            <v>86717.899577607794</v>
          </cell>
          <cell r="U70">
            <v>86717.940778138407</v>
          </cell>
          <cell r="V70">
            <v>86717.860719150747</v>
          </cell>
          <cell r="W70">
            <v>86717.899577607794</v>
          </cell>
          <cell r="X70">
            <v>86717.824069630442</v>
          </cell>
          <cell r="Y70">
            <v>86717.860719150747</v>
          </cell>
          <cell r="Z70">
            <v>86717.789503478256</v>
          </cell>
          <cell r="AA70">
            <v>86717.772964388103</v>
          </cell>
        </row>
        <row r="71">
          <cell r="G71">
            <v>634.39099999999996</v>
          </cell>
          <cell r="H71">
            <v>635.36216130802995</v>
          </cell>
          <cell r="I71">
            <v>635.33415428621447</v>
          </cell>
          <cell r="J71">
            <v>635.30695495027419</v>
          </cell>
          <cell r="K71">
            <v>635.36216130802995</v>
          </cell>
          <cell r="L71">
            <v>635.25488683733045</v>
          </cell>
          <cell r="M71">
            <v>635.30695495027419</v>
          </cell>
          <cell r="N71">
            <v>635.20577857343255</v>
          </cell>
          <cell r="O71">
            <v>635.25488683733045</v>
          </cell>
          <cell r="P71">
            <v>635.15946190384864</v>
          </cell>
          <cell r="Q71">
            <v>635.20577857343255</v>
          </cell>
          <cell r="R71">
            <v>635.11577813840745</v>
          </cell>
          <cell r="S71">
            <v>635.15946190384864</v>
          </cell>
          <cell r="T71">
            <v>635.07457760779357</v>
          </cell>
          <cell r="U71">
            <v>635.11577813840745</v>
          </cell>
          <cell r="V71">
            <v>635.03571915075077</v>
          </cell>
          <cell r="W71">
            <v>635.07457760779357</v>
          </cell>
          <cell r="X71">
            <v>634.9990696304352</v>
          </cell>
          <cell r="Y71">
            <v>635.03571915075077</v>
          </cell>
          <cell r="Z71">
            <v>634.9645034782618</v>
          </cell>
          <cell r="AA71">
            <v>634.94796438810852</v>
          </cell>
        </row>
        <row r="72">
          <cell r="G72">
            <v>11118.343999999999</v>
          </cell>
          <cell r="H72">
            <v>11119.344730543015</v>
          </cell>
          <cell r="I72">
            <v>11119.345461619725</v>
          </cell>
          <cell r="J72">
            <v>11119.346193230516</v>
          </cell>
          <cell r="K72">
            <v>11119.344730543015</v>
          </cell>
          <cell r="L72">
            <v>11119.347658055913</v>
          </cell>
          <cell r="M72">
            <v>11119.346193230516</v>
          </cell>
          <cell r="N72">
            <v>11119.349125022323</v>
          </cell>
          <cell r="O72">
            <v>11119.347658055913</v>
          </cell>
          <cell r="P72">
            <v>11119.350594132884</v>
          </cell>
          <cell r="Q72">
            <v>11119.349125022323</v>
          </cell>
          <cell r="R72">
            <v>11119.352065390724</v>
          </cell>
          <cell r="S72">
            <v>11119.350594132884</v>
          </cell>
          <cell r="T72">
            <v>11119.353538798983</v>
          </cell>
          <cell r="U72">
            <v>11119.352065390724</v>
          </cell>
          <cell r="V72">
            <v>11119.355014360806</v>
          </cell>
          <cell r="W72">
            <v>11119.353538798983</v>
          </cell>
          <cell r="X72">
            <v>11119.35649207934</v>
          </cell>
          <cell r="Y72">
            <v>11119.355014360806</v>
          </cell>
          <cell r="Z72">
            <v>11119.357971957734</v>
          </cell>
          <cell r="AA72">
            <v>11119.358712707866</v>
          </cell>
        </row>
        <row r="73">
          <cell r="G73">
            <v>1235.779</v>
          </cell>
          <cell r="H73">
            <v>1236.7754960610705</v>
          </cell>
          <cell r="I73">
            <v>1236.7720043997292</v>
          </cell>
          <cell r="J73">
            <v>1236.7685249729559</v>
          </cell>
          <cell r="K73">
            <v>1236.7754960610705</v>
          </cell>
          <cell r="L73">
            <v>1236.7616026517869</v>
          </cell>
          <cell r="M73">
            <v>1236.7685249729559</v>
          </cell>
          <cell r="N73">
            <v>1236.75472875641</v>
          </cell>
          <cell r="O73">
            <v>1236.7616026517869</v>
          </cell>
          <cell r="P73">
            <v>1236.7479029480573</v>
          </cell>
          <cell r="Q73">
            <v>1236.75472875641</v>
          </cell>
          <cell r="R73">
            <v>1236.7411248903315</v>
          </cell>
          <cell r="S73">
            <v>1236.7479029480573</v>
          </cell>
          <cell r="T73">
            <v>1236.7343942491882</v>
          </cell>
          <cell r="U73">
            <v>1236.7411248903315</v>
          </cell>
          <cell r="V73">
            <v>1236.7277106929198</v>
          </cell>
          <cell r="W73">
            <v>1236.7343942491882</v>
          </cell>
          <cell r="X73">
            <v>1236.7210738921394</v>
          </cell>
          <cell r="Y73">
            <v>1236.7277106929198</v>
          </cell>
          <cell r="Z73">
            <v>1236.7144835197644</v>
          </cell>
          <cell r="AA73">
            <v>1236.7112056426415</v>
          </cell>
        </row>
        <row r="74">
          <cell r="G74">
            <v>1701.4880000000001</v>
          </cell>
          <cell r="H74">
            <v>1702.4887305430163</v>
          </cell>
          <cell r="I74">
            <v>1702.4894616197257</v>
          </cell>
          <cell r="J74">
            <v>1702.4901932305181</v>
          </cell>
          <cell r="K74">
            <v>1702.4887305430163</v>
          </cell>
          <cell r="L74">
            <v>1702.4916580559127</v>
          </cell>
          <cell r="M74">
            <v>1702.4901932305181</v>
          </cell>
          <cell r="N74">
            <v>1702.4931250223251</v>
          </cell>
          <cell r="O74">
            <v>1702.4916580559127</v>
          </cell>
          <cell r="P74">
            <v>1702.4945941328845</v>
          </cell>
          <cell r="Q74">
            <v>1702.4931250223251</v>
          </cell>
          <cell r="R74">
            <v>1702.4960653907249</v>
          </cell>
          <cell r="S74">
            <v>1702.4945941328845</v>
          </cell>
          <cell r="T74">
            <v>1702.4975387989846</v>
          </cell>
          <cell r="U74">
            <v>1702.4960653907249</v>
          </cell>
          <cell r="V74">
            <v>1702.499014360807</v>
          </cell>
          <cell r="W74">
            <v>1702.4975387989846</v>
          </cell>
          <cell r="X74">
            <v>1702.5004920793397</v>
          </cell>
          <cell r="Y74">
            <v>1702.499014360807</v>
          </cell>
          <cell r="Z74">
            <v>1702.5019719577349</v>
          </cell>
          <cell r="AA74">
            <v>1702.5027127078674</v>
          </cell>
        </row>
        <row r="75">
          <cell r="G75">
            <v>2119.5259999999998</v>
          </cell>
          <cell r="H75">
            <v>2120.5267305430161</v>
          </cell>
          <cell r="I75">
            <v>2120.5274616197253</v>
          </cell>
          <cell r="J75">
            <v>2120.5281932305179</v>
          </cell>
          <cell r="K75">
            <v>2120.5267305430161</v>
          </cell>
          <cell r="L75">
            <v>2120.5296580559125</v>
          </cell>
          <cell r="M75">
            <v>2120.5281932305179</v>
          </cell>
          <cell r="N75">
            <v>2120.5311250223249</v>
          </cell>
          <cell r="O75">
            <v>2120.5296580559125</v>
          </cell>
          <cell r="P75">
            <v>2120.5325941328842</v>
          </cell>
          <cell r="Q75">
            <v>2120.5311250223249</v>
          </cell>
          <cell r="R75">
            <v>2120.5340653907247</v>
          </cell>
          <cell r="S75">
            <v>2120.5325941328842</v>
          </cell>
          <cell r="T75">
            <v>2120.5355387989844</v>
          </cell>
          <cell r="U75">
            <v>2120.5340653907247</v>
          </cell>
          <cell r="V75">
            <v>2120.537014360807</v>
          </cell>
          <cell r="W75">
            <v>2120.5355387989844</v>
          </cell>
          <cell r="X75">
            <v>2120.5384920793394</v>
          </cell>
          <cell r="Y75">
            <v>2120.537014360807</v>
          </cell>
          <cell r="Z75">
            <v>2120.5399719577349</v>
          </cell>
          <cell r="AA75">
            <v>2120.540712707867</v>
          </cell>
        </row>
        <row r="76">
          <cell r="G76">
            <v>8107.7370000000001</v>
          </cell>
          <cell r="H76">
            <v>8108.7377305430164</v>
          </cell>
          <cell r="I76">
            <v>8108.738461619726</v>
          </cell>
          <cell r="J76">
            <v>8108.7391932305181</v>
          </cell>
          <cell r="K76">
            <v>8108.7377305430164</v>
          </cell>
          <cell r="L76">
            <v>8108.7406580559127</v>
          </cell>
          <cell r="M76">
            <v>8108.7391932305181</v>
          </cell>
          <cell r="N76">
            <v>8108.7421250223251</v>
          </cell>
          <cell r="O76">
            <v>8108.7406580559127</v>
          </cell>
          <cell r="P76">
            <v>8108.743594132884</v>
          </cell>
          <cell r="Q76">
            <v>8108.7421250223251</v>
          </cell>
          <cell r="R76">
            <v>8108.7450653907244</v>
          </cell>
          <cell r="S76">
            <v>8108.743594132884</v>
          </cell>
          <cell r="T76">
            <v>8108.7465387989851</v>
          </cell>
          <cell r="U76">
            <v>8108.7450653907244</v>
          </cell>
          <cell r="V76">
            <v>8108.7480143608072</v>
          </cell>
          <cell r="W76">
            <v>8108.7465387989851</v>
          </cell>
          <cell r="X76">
            <v>8108.7494920793397</v>
          </cell>
          <cell r="Y76">
            <v>8108.7480143608072</v>
          </cell>
          <cell r="Z76">
            <v>8108.7509719577347</v>
          </cell>
          <cell r="AA76">
            <v>8108.7517127078672</v>
          </cell>
        </row>
        <row r="77">
          <cell r="G77">
            <v>36288.631999999998</v>
          </cell>
          <cell r="H77">
            <v>36289.625982039724</v>
          </cell>
          <cell r="I77">
            <v>36289.620000295305</v>
          </cell>
          <cell r="J77">
            <v>36289.61405454878</v>
          </cell>
          <cell r="K77">
            <v>36289.625982039724</v>
          </cell>
          <cell r="L77">
            <v>36289.602270184194</v>
          </cell>
          <cell r="M77">
            <v>36289.61405454878</v>
          </cell>
          <cell r="N77">
            <v>36289.590627228506</v>
          </cell>
          <cell r="O77">
            <v>36289.602270184194</v>
          </cell>
          <cell r="P77">
            <v>36289.579123984855</v>
          </cell>
          <cell r="Q77">
            <v>36289.590627228506</v>
          </cell>
          <cell r="R77">
            <v>36289.567758776728</v>
          </cell>
          <cell r="S77">
            <v>36289.579123984855</v>
          </cell>
          <cell r="T77">
            <v>36289.556529947738</v>
          </cell>
          <cell r="U77">
            <v>36289.567758776728</v>
          </cell>
          <cell r="V77">
            <v>36289.545435861379</v>
          </cell>
          <cell r="W77">
            <v>36289.556529947738</v>
          </cell>
          <cell r="X77">
            <v>36289.534474900785</v>
          </cell>
          <cell r="Y77">
            <v>36289.545435861379</v>
          </cell>
          <cell r="Z77">
            <v>36289.523645468478</v>
          </cell>
          <cell r="AA77">
            <v>36289.518279581476</v>
          </cell>
        </row>
        <row r="78">
          <cell r="G78">
            <v>50582.597999999998</v>
          </cell>
          <cell r="H78">
            <v>50583.569161308027</v>
          </cell>
          <cell r="I78">
            <v>50583.541154286213</v>
          </cell>
          <cell r="J78">
            <v>50583.513954950271</v>
          </cell>
          <cell r="K78">
            <v>50583.569161308027</v>
          </cell>
          <cell r="L78">
            <v>50583.461886837329</v>
          </cell>
          <cell r="M78">
            <v>50583.513954950271</v>
          </cell>
          <cell r="N78">
            <v>50583.412778573431</v>
          </cell>
          <cell r="O78">
            <v>50583.461886837329</v>
          </cell>
          <cell r="P78">
            <v>50583.366461903846</v>
          </cell>
          <cell r="Q78">
            <v>50583.412778573431</v>
          </cell>
          <cell r="R78">
            <v>50583.322778138405</v>
          </cell>
          <cell r="S78">
            <v>50583.366461903846</v>
          </cell>
          <cell r="T78">
            <v>50583.281577607791</v>
          </cell>
          <cell r="U78">
            <v>50583.322778138405</v>
          </cell>
          <cell r="V78">
            <v>50583.242719150752</v>
          </cell>
          <cell r="W78">
            <v>50583.281577607791</v>
          </cell>
          <cell r="X78">
            <v>50583.206069630432</v>
          </cell>
          <cell r="Y78">
            <v>50583.242719150752</v>
          </cell>
          <cell r="Z78">
            <v>50583.171503478261</v>
          </cell>
          <cell r="AA78">
            <v>50583.154964388108</v>
          </cell>
        </row>
        <row r="79">
          <cell r="G79">
            <v>1961.845</v>
          </cell>
          <cell r="H79">
            <v>1962.8161613080299</v>
          </cell>
          <cell r="I79">
            <v>1962.7881542862146</v>
          </cell>
          <cell r="J79">
            <v>1962.7609549502743</v>
          </cell>
          <cell r="K79">
            <v>1962.8161613080299</v>
          </cell>
          <cell r="L79">
            <v>1962.7088868373305</v>
          </cell>
          <cell r="M79">
            <v>1962.7609549502743</v>
          </cell>
          <cell r="N79">
            <v>1962.6597785734325</v>
          </cell>
          <cell r="O79">
            <v>1962.7088868373305</v>
          </cell>
          <cell r="P79">
            <v>1962.6134619038487</v>
          </cell>
          <cell r="Q79">
            <v>1962.6597785734325</v>
          </cell>
          <cell r="R79">
            <v>1962.5697781384074</v>
          </cell>
          <cell r="S79">
            <v>1962.6134619038487</v>
          </cell>
          <cell r="T79">
            <v>1962.5285776077935</v>
          </cell>
          <cell r="U79">
            <v>1962.5697781384074</v>
          </cell>
          <cell r="V79">
            <v>1962.4897191507507</v>
          </cell>
          <cell r="W79">
            <v>1962.5285776077935</v>
          </cell>
          <cell r="X79">
            <v>1962.4530696304353</v>
          </cell>
          <cell r="Y79">
            <v>1962.4897191507507</v>
          </cell>
          <cell r="Z79">
            <v>1962.4185034782618</v>
          </cell>
          <cell r="AA79">
            <v>1962.4019643881086</v>
          </cell>
        </row>
        <row r="80">
          <cell r="G80">
            <v>2008822.9369999999</v>
          </cell>
          <cell r="H80">
            <v>2008823.9309820395</v>
          </cell>
          <cell r="I80">
            <v>2008823.9250002953</v>
          </cell>
          <cell r="J80">
            <v>2008823.9190545487</v>
          </cell>
          <cell r="K80">
            <v>2008823.9309820395</v>
          </cell>
          <cell r="L80">
            <v>2008823.907270184</v>
          </cell>
          <cell r="M80">
            <v>2008823.9190545487</v>
          </cell>
          <cell r="N80">
            <v>2008823.8956272285</v>
          </cell>
          <cell r="O80">
            <v>2008823.907270184</v>
          </cell>
          <cell r="P80">
            <v>2008823.8841239847</v>
          </cell>
          <cell r="Q80">
            <v>2008823.8956272285</v>
          </cell>
          <cell r="R80">
            <v>2008823.8727587766</v>
          </cell>
          <cell r="S80">
            <v>2008823.8841239847</v>
          </cell>
          <cell r="T80">
            <v>2008823.8615299477</v>
          </cell>
          <cell r="U80">
            <v>2008823.8727587766</v>
          </cell>
          <cell r="V80">
            <v>2008823.8504358614</v>
          </cell>
          <cell r="W80">
            <v>2008823.8615299477</v>
          </cell>
          <cell r="X80">
            <v>2008823.8394749006</v>
          </cell>
          <cell r="Y80">
            <v>2008823.8504358614</v>
          </cell>
          <cell r="Z80">
            <v>2008823.8286454685</v>
          </cell>
          <cell r="AA80">
            <v>2008823.8232795815</v>
          </cell>
        </row>
        <row r="81">
          <cell r="G81">
            <v>433989.45</v>
          </cell>
          <cell r="H81">
            <v>433990.44398203975</v>
          </cell>
          <cell r="I81">
            <v>433990.43800029531</v>
          </cell>
          <cell r="J81">
            <v>433990.43205454882</v>
          </cell>
          <cell r="K81">
            <v>433990.44398203975</v>
          </cell>
          <cell r="L81">
            <v>433990.42027018423</v>
          </cell>
          <cell r="M81">
            <v>433990.43205454882</v>
          </cell>
          <cell r="N81">
            <v>433990.40862722852</v>
          </cell>
          <cell r="O81">
            <v>433990.42027018423</v>
          </cell>
          <cell r="P81">
            <v>433990.39712398488</v>
          </cell>
          <cell r="Q81">
            <v>433990.40862722852</v>
          </cell>
          <cell r="R81">
            <v>433990.38575877674</v>
          </cell>
          <cell r="S81">
            <v>433990.39712398488</v>
          </cell>
          <cell r="T81">
            <v>433990.37452994776</v>
          </cell>
          <cell r="U81">
            <v>433990.38575877674</v>
          </cell>
          <cell r="V81">
            <v>433990.36343586142</v>
          </cell>
          <cell r="W81">
            <v>433990.37452994776</v>
          </cell>
          <cell r="X81">
            <v>433990.35247490078</v>
          </cell>
          <cell r="Y81">
            <v>433990.36343586142</v>
          </cell>
          <cell r="Z81">
            <v>433990.34164546849</v>
          </cell>
          <cell r="AA81">
            <v>433990.33627958148</v>
          </cell>
        </row>
        <row r="82">
          <cell r="G82">
            <v>571611.96</v>
          </cell>
          <cell r="H82">
            <v>571612.95649606106</v>
          </cell>
          <cell r="I82">
            <v>571612.95300439966</v>
          </cell>
          <cell r="J82">
            <v>571612.94952497294</v>
          </cell>
          <cell r="K82">
            <v>571612.95649606106</v>
          </cell>
          <cell r="L82">
            <v>571612.94260265178</v>
          </cell>
          <cell r="M82">
            <v>571612.94952497294</v>
          </cell>
          <cell r="N82">
            <v>571612.93572875636</v>
          </cell>
          <cell r="O82">
            <v>571612.94260265178</v>
          </cell>
          <cell r="P82">
            <v>571612.92890294804</v>
          </cell>
          <cell r="Q82">
            <v>571612.93572875636</v>
          </cell>
          <cell r="R82">
            <v>571612.92212489026</v>
          </cell>
          <cell r="S82">
            <v>571612.92890294804</v>
          </cell>
          <cell r="T82">
            <v>571612.91539424914</v>
          </cell>
          <cell r="U82">
            <v>571612.92212489026</v>
          </cell>
          <cell r="V82">
            <v>571612.90871069289</v>
          </cell>
          <cell r="W82">
            <v>571612.91539424914</v>
          </cell>
          <cell r="X82">
            <v>571612.90207389207</v>
          </cell>
          <cell r="Y82">
            <v>571612.90871069289</v>
          </cell>
          <cell r="Z82">
            <v>571612.89548351977</v>
          </cell>
          <cell r="AA82">
            <v>571612.89220564265</v>
          </cell>
        </row>
        <row r="83">
          <cell r="G83">
            <v>114667.09</v>
          </cell>
          <cell r="H83">
            <v>114668.08649606106</v>
          </cell>
          <cell r="I83">
            <v>114668.08300439973</v>
          </cell>
          <cell r="J83">
            <v>114668.07952497296</v>
          </cell>
          <cell r="K83">
            <v>114668.08649606106</v>
          </cell>
          <cell r="L83">
            <v>114668.07260265178</v>
          </cell>
          <cell r="M83">
            <v>114668.07952497296</v>
          </cell>
          <cell r="N83">
            <v>114668.06572875641</v>
          </cell>
          <cell r="O83">
            <v>114668.07260265178</v>
          </cell>
          <cell r="P83">
            <v>114668.05890294805</v>
          </cell>
          <cell r="Q83">
            <v>114668.06572875641</v>
          </cell>
          <cell r="R83">
            <v>114668.05212489032</v>
          </cell>
          <cell r="S83">
            <v>114668.05890294805</v>
          </cell>
          <cell r="T83">
            <v>114668.04539424919</v>
          </cell>
          <cell r="U83">
            <v>114668.05212489032</v>
          </cell>
          <cell r="V83">
            <v>114668.03871069291</v>
          </cell>
          <cell r="W83">
            <v>114668.04539424919</v>
          </cell>
          <cell r="X83">
            <v>114668.03207389213</v>
          </cell>
          <cell r="Y83">
            <v>114668.03871069291</v>
          </cell>
          <cell r="Z83">
            <v>114668.02548351976</v>
          </cell>
          <cell r="AA83">
            <v>114668.02220564264</v>
          </cell>
        </row>
        <row r="84">
          <cell r="G84">
            <v>39999.635999999999</v>
          </cell>
          <cell r="H84">
            <v>40000.607161308028</v>
          </cell>
          <cell r="I84">
            <v>40000.579154286213</v>
          </cell>
          <cell r="J84">
            <v>40000.551954950271</v>
          </cell>
          <cell r="K84">
            <v>40000.607161308028</v>
          </cell>
          <cell r="L84">
            <v>40000.49988683733</v>
          </cell>
          <cell r="M84">
            <v>40000.551954950271</v>
          </cell>
          <cell r="N84">
            <v>40000.450778573431</v>
          </cell>
          <cell r="O84">
            <v>40000.49988683733</v>
          </cell>
          <cell r="P84">
            <v>40000.404461903847</v>
          </cell>
          <cell r="Q84">
            <v>40000.450778573431</v>
          </cell>
          <cell r="R84">
            <v>40000.360778138405</v>
          </cell>
          <cell r="S84">
            <v>40000.404461903847</v>
          </cell>
          <cell r="T84">
            <v>40000.319577607792</v>
          </cell>
          <cell r="U84">
            <v>40000.360778138405</v>
          </cell>
          <cell r="V84">
            <v>40000.280719150753</v>
          </cell>
          <cell r="W84">
            <v>40000.319577607792</v>
          </cell>
          <cell r="X84">
            <v>40000.244069630433</v>
          </cell>
          <cell r="Y84">
            <v>40000.280719150753</v>
          </cell>
          <cell r="Z84">
            <v>40000.209503478261</v>
          </cell>
          <cell r="AA84">
            <v>40000.192964388109</v>
          </cell>
        </row>
        <row r="85">
          <cell r="G85">
            <v>70655.755999999994</v>
          </cell>
          <cell r="H85">
            <v>70656.752496061061</v>
          </cell>
          <cell r="I85">
            <v>70656.749004399724</v>
          </cell>
          <cell r="J85">
            <v>70656.745524972954</v>
          </cell>
          <cell r="K85">
            <v>70656.752496061061</v>
          </cell>
          <cell r="L85">
            <v>70656.738602651778</v>
          </cell>
          <cell r="M85">
            <v>70656.745524972954</v>
          </cell>
          <cell r="N85">
            <v>70656.731728756407</v>
          </cell>
          <cell r="O85">
            <v>70656.738602651778</v>
          </cell>
          <cell r="P85">
            <v>70656.724902948044</v>
          </cell>
          <cell r="Q85">
            <v>70656.731728756407</v>
          </cell>
          <cell r="R85">
            <v>70656.718124890322</v>
          </cell>
          <cell r="S85">
            <v>70656.724902948044</v>
          </cell>
          <cell r="T85">
            <v>70656.711394249185</v>
          </cell>
          <cell r="U85">
            <v>70656.718124890322</v>
          </cell>
          <cell r="V85">
            <v>70656.704710692909</v>
          </cell>
          <cell r="W85">
            <v>70656.711394249185</v>
          </cell>
          <cell r="X85">
            <v>70656.698073892127</v>
          </cell>
          <cell r="Y85">
            <v>70656.704710692909</v>
          </cell>
          <cell r="Z85">
            <v>70656.691483519753</v>
          </cell>
          <cell r="AA85">
            <v>70656.68820564264</v>
          </cell>
        </row>
        <row r="86">
          <cell r="G86">
            <v>406307.26699999999</v>
          </cell>
          <cell r="H86">
            <v>406308.23816130805</v>
          </cell>
          <cell r="I86">
            <v>406308.21015428618</v>
          </cell>
          <cell r="J86">
            <v>406308.18295495026</v>
          </cell>
          <cell r="K86">
            <v>406308.23816130805</v>
          </cell>
          <cell r="L86">
            <v>406308.13088683732</v>
          </cell>
          <cell r="M86">
            <v>406308.18295495026</v>
          </cell>
          <cell r="N86">
            <v>406308.0817785734</v>
          </cell>
          <cell r="O86">
            <v>406308.13088683732</v>
          </cell>
          <cell r="P86">
            <v>406308.03546190384</v>
          </cell>
          <cell r="Q86">
            <v>406308.0817785734</v>
          </cell>
          <cell r="R86">
            <v>406307.99177813838</v>
          </cell>
          <cell r="S86">
            <v>406308.03546190384</v>
          </cell>
          <cell r="T86">
            <v>406307.95057760779</v>
          </cell>
          <cell r="U86">
            <v>406307.99177813838</v>
          </cell>
          <cell r="V86">
            <v>406307.91171915072</v>
          </cell>
          <cell r="W86">
            <v>406307.95057760779</v>
          </cell>
          <cell r="X86">
            <v>406307.87506963045</v>
          </cell>
          <cell r="Y86">
            <v>406307.91171915072</v>
          </cell>
          <cell r="Z86">
            <v>406307.84050347825</v>
          </cell>
          <cell r="AA86">
            <v>406307.82396438811</v>
          </cell>
        </row>
        <row r="87">
          <cell r="G87">
            <v>7157.9840000000004</v>
          </cell>
          <cell r="H87">
            <v>7158.9847305430167</v>
          </cell>
          <cell r="I87">
            <v>7158.9854616197263</v>
          </cell>
          <cell r="J87">
            <v>7158.9861932305184</v>
          </cell>
          <cell r="K87">
            <v>7158.9847305430167</v>
          </cell>
          <cell r="L87">
            <v>7158.987658055913</v>
          </cell>
          <cell r="M87">
            <v>7158.9861932305184</v>
          </cell>
          <cell r="N87">
            <v>7158.9891250223254</v>
          </cell>
          <cell r="O87">
            <v>7158.987658055913</v>
          </cell>
          <cell r="P87">
            <v>7158.9905941328843</v>
          </cell>
          <cell r="Q87">
            <v>7158.9891250223254</v>
          </cell>
          <cell r="R87">
            <v>7158.9920653907247</v>
          </cell>
          <cell r="S87">
            <v>7158.9905941328843</v>
          </cell>
          <cell r="T87">
            <v>7158.9935387989854</v>
          </cell>
          <cell r="U87">
            <v>7158.9920653907247</v>
          </cell>
          <cell r="V87">
            <v>7158.9950143608075</v>
          </cell>
          <cell r="W87">
            <v>7158.9935387989854</v>
          </cell>
          <cell r="X87">
            <v>7158.99649207934</v>
          </cell>
          <cell r="Y87">
            <v>7158.9950143608075</v>
          </cell>
          <cell r="Z87">
            <v>7158.997971957735</v>
          </cell>
          <cell r="AA87">
            <v>7158.9987127078675</v>
          </cell>
        </row>
        <row r="88">
          <cell r="G88">
            <v>1170715.419</v>
          </cell>
          <cell r="H88">
            <v>1170716.390161308</v>
          </cell>
          <cell r="I88">
            <v>1170716.3621542861</v>
          </cell>
          <cell r="J88">
            <v>1170716.3349549503</v>
          </cell>
          <cell r="K88">
            <v>1170716.390161308</v>
          </cell>
          <cell r="L88">
            <v>1170716.2828868374</v>
          </cell>
          <cell r="M88">
            <v>1170716.3349549503</v>
          </cell>
          <cell r="N88">
            <v>1170716.2337785733</v>
          </cell>
          <cell r="O88">
            <v>1170716.2828868374</v>
          </cell>
          <cell r="P88">
            <v>1170716.1874619038</v>
          </cell>
          <cell r="Q88">
            <v>1170716.2337785733</v>
          </cell>
          <cell r="R88">
            <v>1170716.1437781383</v>
          </cell>
          <cell r="S88">
            <v>1170716.1874619038</v>
          </cell>
          <cell r="T88">
            <v>1170716.1025776078</v>
          </cell>
          <cell r="U88">
            <v>1170716.1437781383</v>
          </cell>
          <cell r="V88">
            <v>1170716.0637191508</v>
          </cell>
          <cell r="W88">
            <v>1170716.1025776078</v>
          </cell>
          <cell r="X88">
            <v>1170716.0270696303</v>
          </cell>
          <cell r="Y88">
            <v>1170716.0637191508</v>
          </cell>
          <cell r="Z88">
            <v>1170715.9925034782</v>
          </cell>
          <cell r="AA88">
            <v>1170715.9759643881</v>
          </cell>
        </row>
        <row r="89">
          <cell r="G89">
            <v>20821.225999999999</v>
          </cell>
          <cell r="H89">
            <v>20822.222496061069</v>
          </cell>
          <cell r="I89">
            <v>20822.219004399729</v>
          </cell>
          <cell r="J89">
            <v>20822.215524972955</v>
          </cell>
          <cell r="K89">
            <v>20822.222496061069</v>
          </cell>
          <cell r="L89">
            <v>20822.208602651786</v>
          </cell>
          <cell r="M89">
            <v>20822.215524972955</v>
          </cell>
          <cell r="N89">
            <v>20822.201728756409</v>
          </cell>
          <cell r="O89">
            <v>20822.208602651786</v>
          </cell>
          <cell r="P89">
            <v>20822.194902948057</v>
          </cell>
          <cell r="Q89">
            <v>20822.201728756409</v>
          </cell>
          <cell r="R89">
            <v>20822.18812489033</v>
          </cell>
          <cell r="S89">
            <v>20822.194902948057</v>
          </cell>
          <cell r="T89">
            <v>20822.181394249186</v>
          </cell>
          <cell r="U89">
            <v>20822.18812489033</v>
          </cell>
          <cell r="V89">
            <v>20822.174710692918</v>
          </cell>
          <cell r="W89">
            <v>20822.181394249186</v>
          </cell>
          <cell r="X89">
            <v>20822.168073892139</v>
          </cell>
          <cell r="Y89">
            <v>20822.174710692918</v>
          </cell>
          <cell r="Z89">
            <v>20822.161483519762</v>
          </cell>
          <cell r="AA89">
            <v>20822.158205642641</v>
          </cell>
        </row>
        <row r="90">
          <cell r="G90">
            <v>248728.943</v>
          </cell>
          <cell r="H90">
            <v>248729.92055966562</v>
          </cell>
          <cell r="I90">
            <v>248729.89862289987</v>
          </cell>
          <cell r="J90">
            <v>248729.87717840247</v>
          </cell>
          <cell r="K90">
            <v>248729.92055966562</v>
          </cell>
          <cell r="L90">
            <v>248729.835722274</v>
          </cell>
          <cell r="M90">
            <v>248729.87717840247</v>
          </cell>
          <cell r="N90">
            <v>248729.79610584825</v>
          </cell>
          <cell r="O90">
            <v>248729.835722274</v>
          </cell>
          <cell r="P90">
            <v>248729.75824748463</v>
          </cell>
          <cell r="Q90">
            <v>248729.79610584825</v>
          </cell>
          <cell r="R90">
            <v>248729.72206916538</v>
          </cell>
          <cell r="S90">
            <v>248729.75824748463</v>
          </cell>
          <cell r="T90">
            <v>248729.68749633501</v>
          </cell>
          <cell r="U90">
            <v>248729.72206916538</v>
          </cell>
          <cell r="V90">
            <v>248729.65445774663</v>
          </cell>
          <cell r="W90">
            <v>248729.68749633501</v>
          </cell>
          <cell r="X90">
            <v>248729.62288531498</v>
          </cell>
          <cell r="Y90">
            <v>248729.65445774663</v>
          </cell>
          <cell r="Z90">
            <v>248729.59271397628</v>
          </cell>
          <cell r="AA90">
            <v>248729.5781341774</v>
          </cell>
        </row>
        <row r="91">
          <cell r="G91">
            <v>12427.463</v>
          </cell>
          <cell r="H91">
            <v>12428.45949606107</v>
          </cell>
          <cell r="I91">
            <v>12428.456004399728</v>
          </cell>
          <cell r="J91">
            <v>12428.452524972956</v>
          </cell>
          <cell r="K91">
            <v>12428.45949606107</v>
          </cell>
          <cell r="L91">
            <v>12428.445602651787</v>
          </cell>
          <cell r="M91">
            <v>12428.452524972956</v>
          </cell>
          <cell r="N91">
            <v>12428.43872875641</v>
          </cell>
          <cell r="O91">
            <v>12428.445602651787</v>
          </cell>
          <cell r="P91">
            <v>12428.431902948058</v>
          </cell>
          <cell r="Q91">
            <v>12428.43872875641</v>
          </cell>
          <cell r="R91">
            <v>12428.425124890331</v>
          </cell>
          <cell r="S91">
            <v>12428.431902948058</v>
          </cell>
          <cell r="T91">
            <v>12428.418394249187</v>
          </cell>
          <cell r="U91">
            <v>12428.425124890331</v>
          </cell>
          <cell r="V91">
            <v>12428.411710692919</v>
          </cell>
          <cell r="W91">
            <v>12428.418394249187</v>
          </cell>
          <cell r="X91">
            <v>12428.40507389214</v>
          </cell>
          <cell r="Y91">
            <v>12428.411710692919</v>
          </cell>
          <cell r="Z91">
            <v>12428.398483519764</v>
          </cell>
          <cell r="AA91">
            <v>12428.395205642641</v>
          </cell>
        </row>
        <row r="92">
          <cell r="G92">
            <v>71623.843999999997</v>
          </cell>
          <cell r="H92">
            <v>71624.837982039724</v>
          </cell>
          <cell r="I92">
            <v>71624.832000295297</v>
          </cell>
          <cell r="J92">
            <v>71624.826054548772</v>
          </cell>
          <cell r="K92">
            <v>71624.837982039724</v>
          </cell>
          <cell r="L92">
            <v>71624.814270184201</v>
          </cell>
          <cell r="M92">
            <v>71624.826054548772</v>
          </cell>
          <cell r="N92">
            <v>71624.802627228506</v>
          </cell>
          <cell r="O92">
            <v>71624.814270184201</v>
          </cell>
          <cell r="P92">
            <v>71624.791123984847</v>
          </cell>
          <cell r="Q92">
            <v>71624.802627228506</v>
          </cell>
          <cell r="R92">
            <v>71624.779758776727</v>
          </cell>
          <cell r="S92">
            <v>71624.791123984847</v>
          </cell>
          <cell r="T92">
            <v>71624.768529947731</v>
          </cell>
          <cell r="U92">
            <v>71624.779758776727</v>
          </cell>
          <cell r="V92">
            <v>71624.757435861378</v>
          </cell>
          <cell r="W92">
            <v>71624.768529947731</v>
          </cell>
          <cell r="X92">
            <v>71624.746474900792</v>
          </cell>
          <cell r="Y92">
            <v>71624.757435861378</v>
          </cell>
          <cell r="Z92">
            <v>71624.735645468478</v>
          </cell>
          <cell r="AA92">
            <v>71624.730279581476</v>
          </cell>
        </row>
        <row r="93">
          <cell r="G93">
            <v>567567.25899999996</v>
          </cell>
          <cell r="H93">
            <v>567568.2529820397</v>
          </cell>
          <cell r="I93">
            <v>567568.24700029532</v>
          </cell>
          <cell r="J93">
            <v>567568.24105454877</v>
          </cell>
          <cell r="K93">
            <v>567568.2529820397</v>
          </cell>
          <cell r="L93">
            <v>567568.22927018418</v>
          </cell>
          <cell r="M93">
            <v>567568.24105454877</v>
          </cell>
          <cell r="N93">
            <v>567568.21762722847</v>
          </cell>
          <cell r="O93">
            <v>567568.22927018418</v>
          </cell>
          <cell r="P93">
            <v>567568.20612398477</v>
          </cell>
          <cell r="Q93">
            <v>567568.21762722847</v>
          </cell>
          <cell r="R93">
            <v>567568.19475877669</v>
          </cell>
          <cell r="S93">
            <v>567568.20612398477</v>
          </cell>
          <cell r="T93">
            <v>567568.18352994765</v>
          </cell>
          <cell r="U93">
            <v>567568.19475877669</v>
          </cell>
          <cell r="V93">
            <v>567568.17243586131</v>
          </cell>
          <cell r="W93">
            <v>567568.18352994765</v>
          </cell>
          <cell r="X93">
            <v>567568.16147490079</v>
          </cell>
          <cell r="Y93">
            <v>567568.17243586131</v>
          </cell>
          <cell r="Z93">
            <v>567568.1506454685</v>
          </cell>
          <cell r="AA93">
            <v>567568.14527958143</v>
          </cell>
        </row>
        <row r="94">
          <cell r="G94">
            <v>93695.517000000007</v>
          </cell>
          <cell r="H94">
            <v>93696.513496061074</v>
          </cell>
          <cell r="I94">
            <v>93696.510004399737</v>
          </cell>
          <cell r="J94">
            <v>93696.506524972967</v>
          </cell>
          <cell r="K94">
            <v>93696.513496061074</v>
          </cell>
          <cell r="L94">
            <v>93696.499602651791</v>
          </cell>
          <cell r="M94">
            <v>93696.506524972967</v>
          </cell>
          <cell r="N94">
            <v>93696.492728756421</v>
          </cell>
          <cell r="O94">
            <v>93696.499602651791</v>
          </cell>
          <cell r="P94">
            <v>93696.485902948058</v>
          </cell>
          <cell r="Q94">
            <v>93696.492728756421</v>
          </cell>
          <cell r="R94">
            <v>93696.479124890335</v>
          </cell>
          <cell r="S94">
            <v>93696.485902948058</v>
          </cell>
          <cell r="T94">
            <v>93696.472394249198</v>
          </cell>
          <cell r="U94">
            <v>93696.479124890335</v>
          </cell>
          <cell r="V94">
            <v>93696.465710692923</v>
          </cell>
          <cell r="W94">
            <v>93696.472394249198</v>
          </cell>
          <cell r="X94">
            <v>93696.45907389214</v>
          </cell>
          <cell r="Y94">
            <v>93696.465710692923</v>
          </cell>
          <cell r="Z94">
            <v>93696.452483519766</v>
          </cell>
          <cell r="AA94">
            <v>93696.449205642653</v>
          </cell>
        </row>
        <row r="95">
          <cell r="G95">
            <v>6398.915</v>
          </cell>
          <cell r="H95">
            <v>6399.8925596656372</v>
          </cell>
          <cell r="I95">
            <v>6399.8706228998817</v>
          </cell>
          <cell r="J95">
            <v>6399.8491784024836</v>
          </cell>
          <cell r="K95">
            <v>6399.8925596656372</v>
          </cell>
          <cell r="L95">
            <v>6399.8077222739876</v>
          </cell>
          <cell r="M95">
            <v>6399.8491784024836</v>
          </cell>
          <cell r="N95">
            <v>6399.7681058482567</v>
          </cell>
          <cell r="O95">
            <v>6399.8077222739876</v>
          </cell>
          <cell r="P95">
            <v>6399.7302474846174</v>
          </cell>
          <cell r="Q95">
            <v>6399.7681058482567</v>
          </cell>
          <cell r="R95">
            <v>6399.6940691653708</v>
          </cell>
          <cell r="S95">
            <v>6399.7302474846174</v>
          </cell>
          <cell r="T95">
            <v>6399.6594963350199</v>
          </cell>
          <cell r="U95">
            <v>6399.6940691653708</v>
          </cell>
          <cell r="V95">
            <v>6399.6264577466227</v>
          </cell>
          <cell r="W95">
            <v>6399.6594963350199</v>
          </cell>
          <cell r="X95">
            <v>6399.5948853149703</v>
          </cell>
          <cell r="Y95">
            <v>6399.6264577466227</v>
          </cell>
          <cell r="Z95">
            <v>6399.5647139762787</v>
          </cell>
          <cell r="AA95">
            <v>6399.5501341774107</v>
          </cell>
        </row>
        <row r="96">
          <cell r="G96">
            <v>1873.837</v>
          </cell>
          <cell r="H96">
            <v>1874.830982039729</v>
          </cell>
          <cell r="I96">
            <v>1874.8250002953039</v>
          </cell>
          <cell r="J96">
            <v>1874.8190545487789</v>
          </cell>
          <cell r="K96">
            <v>1874.830982039729</v>
          </cell>
          <cell r="L96">
            <v>1874.8072701841979</v>
          </cell>
          <cell r="M96">
            <v>1874.8190545487789</v>
          </cell>
          <cell r="N96">
            <v>1874.7956272285121</v>
          </cell>
          <cell r="O96">
            <v>1874.8072701841979</v>
          </cell>
          <cell r="P96">
            <v>1874.7841239848563</v>
          </cell>
          <cell r="Q96">
            <v>1874.7956272285121</v>
          </cell>
          <cell r="R96">
            <v>1874.7727587767272</v>
          </cell>
          <cell r="S96">
            <v>1874.7841239848563</v>
          </cell>
          <cell r="T96">
            <v>1874.7615299477397</v>
          </cell>
          <cell r="U96">
            <v>1874.7727587767272</v>
          </cell>
          <cell r="V96">
            <v>1874.7504358613839</v>
          </cell>
          <cell r="W96">
            <v>1874.7615299477397</v>
          </cell>
          <cell r="X96">
            <v>1874.7394749007885</v>
          </cell>
          <cell r="Y96">
            <v>1874.7504358613839</v>
          </cell>
          <cell r="Z96">
            <v>1874.7286454684834</v>
          </cell>
          <cell r="AA96">
            <v>1874.7232795814782</v>
          </cell>
        </row>
        <row r="97">
          <cell r="G97">
            <v>7616.3590000000004</v>
          </cell>
          <cell r="H97">
            <v>7617.3365596656377</v>
          </cell>
          <cell r="I97">
            <v>7617.3146228998821</v>
          </cell>
          <cell r="J97">
            <v>7617.293178402484</v>
          </cell>
          <cell r="K97">
            <v>7617.3365596656377</v>
          </cell>
          <cell r="L97">
            <v>7617.251722273988</v>
          </cell>
          <cell r="M97">
            <v>7617.293178402484</v>
          </cell>
          <cell r="N97">
            <v>7617.2121058482571</v>
          </cell>
          <cell r="O97">
            <v>7617.251722273988</v>
          </cell>
          <cell r="P97">
            <v>7617.1742474846178</v>
          </cell>
          <cell r="Q97">
            <v>7617.2121058482571</v>
          </cell>
          <cell r="R97">
            <v>7617.1380691653712</v>
          </cell>
          <cell r="S97">
            <v>7617.1742474846178</v>
          </cell>
          <cell r="T97">
            <v>7617.1034963350203</v>
          </cell>
          <cell r="U97">
            <v>7617.1380691653712</v>
          </cell>
          <cell r="V97">
            <v>7617.0704577466231</v>
          </cell>
          <cell r="W97">
            <v>7617.1034963350203</v>
          </cell>
          <cell r="X97">
            <v>7617.0388853149707</v>
          </cell>
          <cell r="Y97">
            <v>7617.0704577466231</v>
          </cell>
          <cell r="Z97">
            <v>7617.0087139762791</v>
          </cell>
          <cell r="AA97">
            <v>7616.9941341774111</v>
          </cell>
        </row>
        <row r="98">
          <cell r="G98">
            <v>20403.187999999998</v>
          </cell>
          <cell r="H98">
            <v>20404.184496061069</v>
          </cell>
          <cell r="I98">
            <v>20404.181004399728</v>
          </cell>
          <cell r="J98">
            <v>20404.177524972954</v>
          </cell>
          <cell r="K98">
            <v>20404.184496061069</v>
          </cell>
          <cell r="L98">
            <v>20404.170602651786</v>
          </cell>
          <cell r="M98">
            <v>20404.177524972954</v>
          </cell>
          <cell r="N98">
            <v>20404.163728756408</v>
          </cell>
          <cell r="O98">
            <v>20404.170602651786</v>
          </cell>
          <cell r="P98">
            <v>20404.156902948056</v>
          </cell>
          <cell r="Q98">
            <v>20404.163728756408</v>
          </cell>
          <cell r="R98">
            <v>20404.15012489033</v>
          </cell>
          <cell r="S98">
            <v>20404.156902948056</v>
          </cell>
          <cell r="T98">
            <v>20404.143394249186</v>
          </cell>
          <cell r="U98">
            <v>20404.15012489033</v>
          </cell>
          <cell r="V98">
            <v>20404.136710692917</v>
          </cell>
          <cell r="W98">
            <v>20404.143394249186</v>
          </cell>
          <cell r="X98">
            <v>20404.130073892138</v>
          </cell>
          <cell r="Y98">
            <v>20404.136710692917</v>
          </cell>
          <cell r="Z98">
            <v>20404.123483519761</v>
          </cell>
          <cell r="AA98">
            <v>20404.120205642641</v>
          </cell>
        </row>
        <row r="99">
          <cell r="G99">
            <v>18.335000000000001</v>
          </cell>
          <cell r="H99">
            <v>19.331496061070563</v>
          </cell>
          <cell r="I99">
            <v>19.328004399729146</v>
          </cell>
          <cell r="J99">
            <v>19.324524972955832</v>
          </cell>
          <cell r="K99">
            <v>19.331496061070563</v>
          </cell>
          <cell r="L99">
            <v>19.317602651787006</v>
          </cell>
          <cell r="M99">
            <v>19.324524972955832</v>
          </cell>
          <cell r="N99">
            <v>19.310728756410022</v>
          </cell>
          <cell r="O99">
            <v>19.317602651787006</v>
          </cell>
          <cell r="P99">
            <v>19.303902948057399</v>
          </cell>
          <cell r="Q99">
            <v>19.310728756410022</v>
          </cell>
          <cell r="R99">
            <v>19.297124890331535</v>
          </cell>
          <cell r="S99">
            <v>19.303902948057399</v>
          </cell>
          <cell r="T99">
            <v>19.290394249188136</v>
          </cell>
          <cell r="U99">
            <v>19.297124890331535</v>
          </cell>
          <cell r="V99">
            <v>19.283710692919744</v>
          </cell>
          <cell r="W99">
            <v>19.290394249188136</v>
          </cell>
          <cell r="X99">
            <v>19.277073892139391</v>
          </cell>
          <cell r="Y99">
            <v>19.283710692919744</v>
          </cell>
          <cell r="Z99">
            <v>19.270483519764376</v>
          </cell>
          <cell r="AA99">
            <v>19.267205642641624</v>
          </cell>
        </row>
        <row r="100">
          <cell r="G100">
            <v>799.40599999999995</v>
          </cell>
          <cell r="H100">
            <v>800.40249606107056</v>
          </cell>
          <cell r="I100">
            <v>800.39900439972905</v>
          </cell>
          <cell r="J100">
            <v>800.39552497295574</v>
          </cell>
          <cell r="K100">
            <v>800.40249606107056</v>
          </cell>
          <cell r="L100">
            <v>800.38860265178698</v>
          </cell>
          <cell r="M100">
            <v>800.39552497295574</v>
          </cell>
          <cell r="N100">
            <v>800.38172875640998</v>
          </cell>
          <cell r="O100">
            <v>800.38860265178698</v>
          </cell>
          <cell r="P100">
            <v>800.3749029480573</v>
          </cell>
          <cell r="Q100">
            <v>800.38172875640998</v>
          </cell>
          <cell r="R100">
            <v>800.3681248903315</v>
          </cell>
          <cell r="S100">
            <v>800.3749029480573</v>
          </cell>
          <cell r="T100">
            <v>800.36139424918804</v>
          </cell>
          <cell r="U100">
            <v>800.3681248903315</v>
          </cell>
          <cell r="V100">
            <v>800.35471069291964</v>
          </cell>
          <cell r="W100">
            <v>800.36139424918804</v>
          </cell>
          <cell r="X100">
            <v>800.34807389213938</v>
          </cell>
          <cell r="Y100">
            <v>800.35471069291964</v>
          </cell>
          <cell r="Z100">
            <v>800.34148351976432</v>
          </cell>
          <cell r="AA100">
            <v>800.33820564264158</v>
          </cell>
        </row>
        <row r="101">
          <cell r="G101">
            <v>59035.033000000003</v>
          </cell>
          <cell r="H101">
            <v>59036.029496061077</v>
          </cell>
          <cell r="I101">
            <v>59036.026004399733</v>
          </cell>
          <cell r="J101">
            <v>59036.022524972956</v>
          </cell>
          <cell r="K101">
            <v>59036.029496061077</v>
          </cell>
          <cell r="L101">
            <v>59036.015602651787</v>
          </cell>
          <cell r="M101">
            <v>59036.022524972956</v>
          </cell>
          <cell r="N101">
            <v>59036.008728756417</v>
          </cell>
          <cell r="O101">
            <v>59036.015602651787</v>
          </cell>
          <cell r="P101">
            <v>59036.001902948061</v>
          </cell>
          <cell r="Q101">
            <v>59036.008728756417</v>
          </cell>
          <cell r="R101">
            <v>59035.995124890338</v>
          </cell>
          <cell r="S101">
            <v>59036.001902948061</v>
          </cell>
          <cell r="T101">
            <v>59035.988394249194</v>
          </cell>
          <cell r="U101">
            <v>59035.995124890338</v>
          </cell>
          <cell r="V101">
            <v>59035.981710692926</v>
          </cell>
          <cell r="W101">
            <v>59035.988394249194</v>
          </cell>
          <cell r="X101">
            <v>59035.975073892143</v>
          </cell>
          <cell r="Y101">
            <v>59035.981710692926</v>
          </cell>
          <cell r="Z101">
            <v>59035.96848351977</v>
          </cell>
          <cell r="AA101">
            <v>59035.965205642642</v>
          </cell>
        </row>
        <row r="102">
          <cell r="G102">
            <v>13560.566000000001</v>
          </cell>
          <cell r="H102">
            <v>13561.543559665639</v>
          </cell>
          <cell r="I102">
            <v>13561.521622899882</v>
          </cell>
          <cell r="J102">
            <v>13561.500178402484</v>
          </cell>
          <cell r="K102">
            <v>13561.543559665639</v>
          </cell>
          <cell r="L102">
            <v>13561.458722273988</v>
          </cell>
          <cell r="M102">
            <v>13561.500178402484</v>
          </cell>
          <cell r="N102">
            <v>13561.419105848257</v>
          </cell>
          <cell r="O102">
            <v>13561.458722273988</v>
          </cell>
          <cell r="P102">
            <v>13561.381247484618</v>
          </cell>
          <cell r="Q102">
            <v>13561.419105848257</v>
          </cell>
          <cell r="R102">
            <v>13561.345069165371</v>
          </cell>
          <cell r="S102">
            <v>13561.381247484618</v>
          </cell>
          <cell r="T102">
            <v>13561.31049633502</v>
          </cell>
          <cell r="U102">
            <v>13561.345069165371</v>
          </cell>
          <cell r="V102">
            <v>13561.277457746623</v>
          </cell>
          <cell r="W102">
            <v>13561.31049633502</v>
          </cell>
          <cell r="X102">
            <v>13561.245885314971</v>
          </cell>
          <cell r="Y102">
            <v>13561.277457746623</v>
          </cell>
          <cell r="Z102">
            <v>13561.21571397628</v>
          </cell>
          <cell r="AA102">
            <v>13561.201134177412</v>
          </cell>
        </row>
        <row r="103">
          <cell r="G103">
            <v>10828.651</v>
          </cell>
          <cell r="H103">
            <v>10829.622161308031</v>
          </cell>
          <cell r="I103">
            <v>10829.594154286215</v>
          </cell>
          <cell r="J103">
            <v>10829.566954950275</v>
          </cell>
          <cell r="K103">
            <v>10829.622161308031</v>
          </cell>
          <cell r="L103">
            <v>10829.514886837331</v>
          </cell>
          <cell r="M103">
            <v>10829.566954950275</v>
          </cell>
          <cell r="N103">
            <v>10829.465778573433</v>
          </cell>
          <cell r="O103">
            <v>10829.514886837331</v>
          </cell>
          <cell r="P103">
            <v>10829.419461903848</v>
          </cell>
          <cell r="Q103">
            <v>10829.465778573433</v>
          </cell>
          <cell r="R103">
            <v>10829.375778138407</v>
          </cell>
          <cell r="S103">
            <v>10829.419461903848</v>
          </cell>
          <cell r="T103">
            <v>10829.334577607793</v>
          </cell>
          <cell r="U103">
            <v>10829.375778138407</v>
          </cell>
          <cell r="V103">
            <v>10829.29571915075</v>
          </cell>
          <cell r="W103">
            <v>10829.334577607793</v>
          </cell>
          <cell r="X103">
            <v>10829.259069630434</v>
          </cell>
          <cell r="Y103">
            <v>10829.29571915075</v>
          </cell>
          <cell r="Z103">
            <v>10829.224503478261</v>
          </cell>
          <cell r="AA103">
            <v>10829.207964388108</v>
          </cell>
        </row>
        <row r="104">
          <cell r="G104">
            <v>1030.4269999999999</v>
          </cell>
          <cell r="H104">
            <v>1031.4209820397289</v>
          </cell>
          <cell r="I104">
            <v>1031.4150002953038</v>
          </cell>
          <cell r="J104">
            <v>1031.4090545487788</v>
          </cell>
          <cell r="K104">
            <v>1031.4209820397289</v>
          </cell>
          <cell r="L104">
            <v>1031.3972701841979</v>
          </cell>
          <cell r="M104">
            <v>1031.4090545487788</v>
          </cell>
          <cell r="N104">
            <v>1031.385627228512</v>
          </cell>
          <cell r="O104">
            <v>1031.3972701841979</v>
          </cell>
          <cell r="P104">
            <v>1031.3741239848562</v>
          </cell>
          <cell r="Q104">
            <v>1031.385627228512</v>
          </cell>
          <cell r="R104">
            <v>1031.3627587767271</v>
          </cell>
          <cell r="S104">
            <v>1031.3741239848562</v>
          </cell>
          <cell r="T104">
            <v>1031.3515299477397</v>
          </cell>
          <cell r="U104">
            <v>1031.3627587767271</v>
          </cell>
          <cell r="V104">
            <v>1031.3404358613839</v>
          </cell>
          <cell r="W104">
            <v>1031.3515299477397</v>
          </cell>
          <cell r="X104">
            <v>1031.3294749007885</v>
          </cell>
          <cell r="Y104">
            <v>1031.3404358613839</v>
          </cell>
          <cell r="Z104">
            <v>1031.3186454684833</v>
          </cell>
          <cell r="AA104">
            <v>1031.3132795814781</v>
          </cell>
        </row>
        <row r="105">
          <cell r="G105">
            <v>10872.655000000001</v>
          </cell>
          <cell r="H105">
            <v>10873.632559665639</v>
          </cell>
          <cell r="I105">
            <v>10873.610622899881</v>
          </cell>
          <cell r="J105">
            <v>10873.589178402484</v>
          </cell>
          <cell r="K105">
            <v>10873.632559665639</v>
          </cell>
          <cell r="L105">
            <v>10873.547722273988</v>
          </cell>
          <cell r="M105">
            <v>10873.589178402484</v>
          </cell>
          <cell r="N105">
            <v>10873.508105848257</v>
          </cell>
          <cell r="O105">
            <v>10873.547722273988</v>
          </cell>
          <cell r="P105">
            <v>10873.470247484618</v>
          </cell>
          <cell r="Q105">
            <v>10873.508105848257</v>
          </cell>
          <cell r="R105">
            <v>10873.434069165371</v>
          </cell>
          <cell r="S105">
            <v>10873.470247484618</v>
          </cell>
          <cell r="T105">
            <v>10873.39949633502</v>
          </cell>
          <cell r="U105">
            <v>10873.434069165371</v>
          </cell>
          <cell r="V105">
            <v>10873.366457746622</v>
          </cell>
          <cell r="W105">
            <v>10873.39949633502</v>
          </cell>
          <cell r="X105">
            <v>10873.334885314971</v>
          </cell>
          <cell r="Y105">
            <v>10873.366457746622</v>
          </cell>
          <cell r="Z105">
            <v>10873.30471397628</v>
          </cell>
          <cell r="AA105">
            <v>10873.290134177412</v>
          </cell>
        </row>
        <row r="106">
          <cell r="G106">
            <v>2013.183</v>
          </cell>
          <cell r="H106">
            <v>2014.1794960610705</v>
          </cell>
          <cell r="I106">
            <v>2014.1760043997292</v>
          </cell>
          <cell r="J106">
            <v>2014.1725249729559</v>
          </cell>
          <cell r="K106">
            <v>2014.1794960610705</v>
          </cell>
          <cell r="L106">
            <v>2014.1656026517869</v>
          </cell>
          <cell r="M106">
            <v>2014.1725249729559</v>
          </cell>
          <cell r="N106">
            <v>2014.15872875641</v>
          </cell>
          <cell r="O106">
            <v>2014.1656026517869</v>
          </cell>
          <cell r="P106">
            <v>2014.1519029480573</v>
          </cell>
          <cell r="Q106">
            <v>2014.15872875641</v>
          </cell>
          <cell r="R106">
            <v>2014.1451248903315</v>
          </cell>
          <cell r="S106">
            <v>2014.1519029480573</v>
          </cell>
          <cell r="T106">
            <v>2014.1383942491882</v>
          </cell>
          <cell r="U106">
            <v>2014.1451248903315</v>
          </cell>
          <cell r="V106">
            <v>2014.1317106929198</v>
          </cell>
          <cell r="W106">
            <v>2014.1383942491882</v>
          </cell>
          <cell r="X106">
            <v>2014.1250738921394</v>
          </cell>
          <cell r="Y106">
            <v>2014.1317106929198</v>
          </cell>
          <cell r="Z106">
            <v>2014.1184835197644</v>
          </cell>
          <cell r="AA106">
            <v>2014.1152056426415</v>
          </cell>
        </row>
        <row r="107">
          <cell r="G107">
            <v>1239.4459999999999</v>
          </cell>
          <cell r="H107">
            <v>1240.4424960610704</v>
          </cell>
          <cell r="I107">
            <v>1240.4390043997291</v>
          </cell>
          <cell r="J107">
            <v>1240.4355249729558</v>
          </cell>
          <cell r="K107">
            <v>1240.4424960610704</v>
          </cell>
          <cell r="L107">
            <v>1240.4286026517868</v>
          </cell>
          <cell r="M107">
            <v>1240.4355249729558</v>
          </cell>
          <cell r="N107">
            <v>1240.4217287564099</v>
          </cell>
          <cell r="O107">
            <v>1240.4286026517868</v>
          </cell>
          <cell r="P107">
            <v>1240.4149029480573</v>
          </cell>
          <cell r="Q107">
            <v>1240.4217287564099</v>
          </cell>
          <cell r="R107">
            <v>1240.4081248903315</v>
          </cell>
          <cell r="S107">
            <v>1240.4149029480573</v>
          </cell>
          <cell r="T107">
            <v>1240.4013942491881</v>
          </cell>
          <cell r="U107">
            <v>1240.4081248903315</v>
          </cell>
          <cell r="V107">
            <v>1240.3947106929197</v>
          </cell>
          <cell r="W107">
            <v>1240.4013942491881</v>
          </cell>
          <cell r="X107">
            <v>1240.3880738921393</v>
          </cell>
          <cell r="Y107">
            <v>1240.3947106929197</v>
          </cell>
          <cell r="Z107">
            <v>1240.3814835197643</v>
          </cell>
          <cell r="AA107">
            <v>1240.3782056426414</v>
          </cell>
        </row>
        <row r="108">
          <cell r="G108">
            <v>216804.041</v>
          </cell>
          <cell r="H108">
            <v>216805.03498203974</v>
          </cell>
          <cell r="I108">
            <v>216805.0290002953</v>
          </cell>
          <cell r="J108">
            <v>216805.02305454877</v>
          </cell>
          <cell r="K108">
            <v>216805.03498203974</v>
          </cell>
          <cell r="L108">
            <v>216805.01127018419</v>
          </cell>
          <cell r="M108">
            <v>216805.02305454877</v>
          </cell>
          <cell r="N108">
            <v>216804.99962722851</v>
          </cell>
          <cell r="O108">
            <v>216805.01127018419</v>
          </cell>
          <cell r="P108">
            <v>216804.98812398486</v>
          </cell>
          <cell r="Q108">
            <v>216804.99962722851</v>
          </cell>
          <cell r="R108">
            <v>216804.97675877673</v>
          </cell>
          <cell r="S108">
            <v>216804.98812398486</v>
          </cell>
          <cell r="T108">
            <v>216804.96552994775</v>
          </cell>
          <cell r="U108">
            <v>216804.97675877673</v>
          </cell>
          <cell r="V108">
            <v>216804.95443586138</v>
          </cell>
          <cell r="W108">
            <v>216804.96552994775</v>
          </cell>
          <cell r="X108">
            <v>216804.94347490079</v>
          </cell>
          <cell r="Y108">
            <v>216804.95443586138</v>
          </cell>
          <cell r="Z108">
            <v>216804.93264546848</v>
          </cell>
          <cell r="AA108">
            <v>216804.92727958146</v>
          </cell>
        </row>
        <row r="109">
          <cell r="G109">
            <v>1074.431</v>
          </cell>
          <cell r="H109">
            <v>1075.4274960610705</v>
          </cell>
          <cell r="I109">
            <v>1075.4240043997293</v>
          </cell>
          <cell r="J109">
            <v>1075.4205249729559</v>
          </cell>
          <cell r="K109">
            <v>1075.4274960610705</v>
          </cell>
          <cell r="L109">
            <v>1075.413602651787</v>
          </cell>
          <cell r="M109">
            <v>1075.4205249729559</v>
          </cell>
          <cell r="N109">
            <v>1075.4067287564101</v>
          </cell>
          <cell r="O109">
            <v>1075.413602651787</v>
          </cell>
          <cell r="P109">
            <v>1075.3999029480574</v>
          </cell>
          <cell r="Q109">
            <v>1075.4067287564101</v>
          </cell>
          <cell r="R109">
            <v>1075.3931248903316</v>
          </cell>
          <cell r="S109">
            <v>1075.3999029480574</v>
          </cell>
          <cell r="T109">
            <v>1075.3863942491882</v>
          </cell>
          <cell r="U109">
            <v>1075.3931248903316</v>
          </cell>
          <cell r="V109">
            <v>1075.3797106929198</v>
          </cell>
          <cell r="W109">
            <v>1075.3863942491882</v>
          </cell>
          <cell r="X109">
            <v>1075.3730738921395</v>
          </cell>
          <cell r="Y109">
            <v>1075.3797106929198</v>
          </cell>
          <cell r="Z109">
            <v>1075.3664835197644</v>
          </cell>
          <cell r="AA109">
            <v>1075.3632056426416</v>
          </cell>
        </row>
        <row r="110">
          <cell r="G110">
            <v>623.39</v>
          </cell>
          <cell r="H110">
            <v>624.3864960610706</v>
          </cell>
          <cell r="I110">
            <v>624.38300439972909</v>
          </cell>
          <cell r="J110">
            <v>624.37952497295578</v>
          </cell>
          <cell r="K110">
            <v>624.3864960610706</v>
          </cell>
          <cell r="L110">
            <v>624.37260265178702</v>
          </cell>
          <cell r="M110">
            <v>624.37952497295578</v>
          </cell>
          <cell r="N110">
            <v>624.36572875641002</v>
          </cell>
          <cell r="O110">
            <v>624.37260265178702</v>
          </cell>
          <cell r="P110">
            <v>624.35890294805733</v>
          </cell>
          <cell r="Q110">
            <v>624.36572875641002</v>
          </cell>
          <cell r="R110">
            <v>624.35212489033154</v>
          </cell>
          <cell r="S110">
            <v>624.35890294805733</v>
          </cell>
          <cell r="T110">
            <v>624.34539424918808</v>
          </cell>
          <cell r="U110">
            <v>624.35212489033154</v>
          </cell>
          <cell r="V110">
            <v>624.33871069291968</v>
          </cell>
          <cell r="W110">
            <v>624.34539424918808</v>
          </cell>
          <cell r="X110">
            <v>624.33207389213942</v>
          </cell>
          <cell r="Y110">
            <v>624.33871069291968</v>
          </cell>
          <cell r="Z110">
            <v>624.32548351976436</v>
          </cell>
          <cell r="AA110">
            <v>624.32220564264162</v>
          </cell>
        </row>
        <row r="111">
          <cell r="G111">
            <v>2588.902</v>
          </cell>
          <cell r="H111">
            <v>2589.8731613080299</v>
          </cell>
          <cell r="I111">
            <v>2589.8451542862144</v>
          </cell>
          <cell r="J111">
            <v>2589.8179549502743</v>
          </cell>
          <cell r="K111">
            <v>2589.8731613080299</v>
          </cell>
          <cell r="L111">
            <v>2589.7658868373305</v>
          </cell>
          <cell r="M111">
            <v>2589.8179549502743</v>
          </cell>
          <cell r="N111">
            <v>2589.7167785734327</v>
          </cell>
          <cell r="O111">
            <v>2589.7658868373305</v>
          </cell>
          <cell r="P111">
            <v>2589.6704619038487</v>
          </cell>
          <cell r="Q111">
            <v>2589.7167785734327</v>
          </cell>
          <cell r="R111">
            <v>2589.6267781384076</v>
          </cell>
          <cell r="S111">
            <v>2589.6704619038487</v>
          </cell>
          <cell r="T111">
            <v>2589.5855776077938</v>
          </cell>
          <cell r="U111">
            <v>2589.6267781384076</v>
          </cell>
          <cell r="V111">
            <v>2589.546719150751</v>
          </cell>
          <cell r="W111">
            <v>2589.5855776077938</v>
          </cell>
          <cell r="X111">
            <v>2589.5100696304353</v>
          </cell>
          <cell r="Y111">
            <v>2589.546719150751</v>
          </cell>
          <cell r="Z111">
            <v>2589.475503478262</v>
          </cell>
          <cell r="AA111">
            <v>2589.4589643881086</v>
          </cell>
        </row>
        <row r="112">
          <cell r="G112">
            <v>2214.8679999999999</v>
          </cell>
          <cell r="H112">
            <v>2215.8644960610704</v>
          </cell>
          <cell r="I112">
            <v>2215.8610043997292</v>
          </cell>
          <cell r="J112">
            <v>2215.8575249729556</v>
          </cell>
          <cell r="K112">
            <v>2215.8644960610704</v>
          </cell>
          <cell r="L112">
            <v>2215.8506026517871</v>
          </cell>
          <cell r="M112">
            <v>2215.8575249729556</v>
          </cell>
          <cell r="N112">
            <v>2215.8437287564097</v>
          </cell>
          <cell r="O112">
            <v>2215.8506026517871</v>
          </cell>
          <cell r="P112">
            <v>2215.8369029480573</v>
          </cell>
          <cell r="Q112">
            <v>2215.8437287564097</v>
          </cell>
          <cell r="R112">
            <v>2215.8301248903313</v>
          </cell>
          <cell r="S112">
            <v>2215.8369029480573</v>
          </cell>
          <cell r="T112">
            <v>2215.8233942491879</v>
          </cell>
          <cell r="U112">
            <v>2215.8301248903313</v>
          </cell>
          <cell r="V112">
            <v>2215.8167106929195</v>
          </cell>
          <cell r="W112">
            <v>2215.8233942491879</v>
          </cell>
          <cell r="X112">
            <v>2215.8100738921394</v>
          </cell>
          <cell r="Y112">
            <v>2215.8167106929195</v>
          </cell>
          <cell r="Z112">
            <v>2215.8034835197641</v>
          </cell>
          <cell r="AA112">
            <v>2215.8002056426417</v>
          </cell>
        </row>
        <row r="113">
          <cell r="G113">
            <v>4118.0410000000002</v>
          </cell>
          <cell r="H113">
            <v>4119.0374960610707</v>
          </cell>
          <cell r="I113">
            <v>4119.0340043997294</v>
          </cell>
          <cell r="J113">
            <v>4119.0305249729563</v>
          </cell>
          <cell r="K113">
            <v>4119.0374960610707</v>
          </cell>
          <cell r="L113">
            <v>4119.0236026517869</v>
          </cell>
          <cell r="M113">
            <v>4119.0305249729563</v>
          </cell>
          <cell r="N113">
            <v>4119.01672875641</v>
          </cell>
          <cell r="O113">
            <v>4119.0236026517869</v>
          </cell>
          <cell r="P113">
            <v>4119.009902948058</v>
          </cell>
          <cell r="Q113">
            <v>4119.01672875641</v>
          </cell>
          <cell r="R113">
            <v>4119.0031248903315</v>
          </cell>
          <cell r="S113">
            <v>4119.009902948058</v>
          </cell>
          <cell r="T113">
            <v>4118.9963942491886</v>
          </cell>
          <cell r="U113">
            <v>4119.0031248903315</v>
          </cell>
          <cell r="V113">
            <v>4118.9897106929202</v>
          </cell>
          <cell r="W113">
            <v>4118.9963942491886</v>
          </cell>
          <cell r="X113">
            <v>4118.9830738921391</v>
          </cell>
          <cell r="Y113">
            <v>4118.9897106929202</v>
          </cell>
          <cell r="Z113">
            <v>4118.9764835197648</v>
          </cell>
          <cell r="AA113">
            <v>4118.9732056426419</v>
          </cell>
        </row>
        <row r="114">
          <cell r="G114">
            <v>443673.99699999997</v>
          </cell>
          <cell r="H114">
            <v>443674.99773054296</v>
          </cell>
          <cell r="I114">
            <v>443674.99846161972</v>
          </cell>
          <cell r="J114">
            <v>443674.99919323047</v>
          </cell>
          <cell r="K114">
            <v>443674.99773054296</v>
          </cell>
          <cell r="L114">
            <v>443675.00065805588</v>
          </cell>
          <cell r="M114">
            <v>443674.99919323047</v>
          </cell>
          <cell r="N114">
            <v>443675.00212502229</v>
          </cell>
          <cell r="O114">
            <v>443675.00065805588</v>
          </cell>
          <cell r="P114">
            <v>443675.00359413284</v>
          </cell>
          <cell r="Q114">
            <v>443675.00212502229</v>
          </cell>
          <cell r="R114">
            <v>443675.00506539072</v>
          </cell>
          <cell r="S114">
            <v>443675.00359413284</v>
          </cell>
          <cell r="T114">
            <v>443675.00653879897</v>
          </cell>
          <cell r="U114">
            <v>443675.00506539072</v>
          </cell>
          <cell r="V114">
            <v>443675.00801436079</v>
          </cell>
          <cell r="W114">
            <v>443675.00653879897</v>
          </cell>
          <cell r="X114">
            <v>443675.00949207932</v>
          </cell>
          <cell r="Y114">
            <v>443675.00801436079</v>
          </cell>
          <cell r="Z114">
            <v>443675.0109719577</v>
          </cell>
          <cell r="AA114">
            <v>443675.01171270787</v>
          </cell>
        </row>
        <row r="115">
          <cell r="G115">
            <v>4855.1080000000002</v>
          </cell>
          <cell r="H115">
            <v>4856.0855596656374</v>
          </cell>
          <cell r="I115">
            <v>4856.0636228998819</v>
          </cell>
          <cell r="J115">
            <v>4856.0421784024838</v>
          </cell>
          <cell r="K115">
            <v>4856.0855596656374</v>
          </cell>
          <cell r="L115">
            <v>4856.0007222739878</v>
          </cell>
          <cell r="M115">
            <v>4856.0421784024838</v>
          </cell>
          <cell r="N115">
            <v>4855.9611058482569</v>
          </cell>
          <cell r="O115">
            <v>4856.0007222739878</v>
          </cell>
          <cell r="P115">
            <v>4855.9232474846176</v>
          </cell>
          <cell r="Q115">
            <v>4855.9611058482569</v>
          </cell>
          <cell r="R115">
            <v>4855.887069165371</v>
          </cell>
          <cell r="S115">
            <v>4855.9232474846176</v>
          </cell>
          <cell r="T115">
            <v>4855.8524963350201</v>
          </cell>
          <cell r="U115">
            <v>4855.887069165371</v>
          </cell>
          <cell r="V115">
            <v>4855.8194577466229</v>
          </cell>
          <cell r="W115">
            <v>4855.8524963350201</v>
          </cell>
          <cell r="X115">
            <v>4855.7878853149705</v>
          </cell>
          <cell r="Y115">
            <v>4855.8194577466229</v>
          </cell>
          <cell r="Z115">
            <v>4855.7577139762789</v>
          </cell>
          <cell r="AA115">
            <v>4855.7431341774109</v>
          </cell>
        </row>
        <row r="116">
          <cell r="G116">
            <v>11510.713</v>
          </cell>
          <cell r="H116">
            <v>11511.706982039728</v>
          </cell>
          <cell r="I116">
            <v>11511.701000295303</v>
          </cell>
          <cell r="J116">
            <v>11511.695054548778</v>
          </cell>
          <cell r="K116">
            <v>11511.706982039728</v>
          </cell>
          <cell r="L116">
            <v>11511.683270184198</v>
          </cell>
          <cell r="M116">
            <v>11511.695054548778</v>
          </cell>
          <cell r="N116">
            <v>11511.671627228512</v>
          </cell>
          <cell r="O116">
            <v>11511.683270184198</v>
          </cell>
          <cell r="P116">
            <v>11511.660123984855</v>
          </cell>
          <cell r="Q116">
            <v>11511.671627228512</v>
          </cell>
          <cell r="R116">
            <v>11511.648758776728</v>
          </cell>
          <cell r="S116">
            <v>11511.660123984855</v>
          </cell>
          <cell r="T116">
            <v>11511.637529947739</v>
          </cell>
          <cell r="U116">
            <v>11511.648758776728</v>
          </cell>
          <cell r="V116">
            <v>11511.626435861384</v>
          </cell>
          <cell r="W116">
            <v>11511.637529947739</v>
          </cell>
          <cell r="X116">
            <v>11511.615474900787</v>
          </cell>
          <cell r="Y116">
            <v>11511.626435861384</v>
          </cell>
          <cell r="Z116">
            <v>11511.604645468484</v>
          </cell>
          <cell r="AA116">
            <v>11511.599279581478</v>
          </cell>
        </row>
        <row r="117">
          <cell r="G117">
            <v>2581.5680000000002</v>
          </cell>
          <cell r="H117">
            <v>2582.5455596656379</v>
          </cell>
          <cell r="I117">
            <v>2582.5236228998815</v>
          </cell>
          <cell r="J117">
            <v>2582.5021784024839</v>
          </cell>
          <cell r="K117">
            <v>2582.5455596656379</v>
          </cell>
          <cell r="L117">
            <v>2582.4607222739883</v>
          </cell>
          <cell r="M117">
            <v>2582.5021784024839</v>
          </cell>
          <cell r="N117">
            <v>2582.421105848257</v>
          </cell>
          <cell r="O117">
            <v>2582.4607222739883</v>
          </cell>
          <cell r="P117">
            <v>2582.3832474846172</v>
          </cell>
          <cell r="Q117">
            <v>2582.421105848257</v>
          </cell>
          <cell r="R117">
            <v>2582.3470691653711</v>
          </cell>
          <cell r="S117">
            <v>2582.3832474846172</v>
          </cell>
          <cell r="T117">
            <v>2582.3124963350197</v>
          </cell>
          <cell r="U117">
            <v>2582.3470691653711</v>
          </cell>
          <cell r="V117">
            <v>2582.2794577466229</v>
          </cell>
          <cell r="W117">
            <v>2582.3124963350197</v>
          </cell>
          <cell r="X117">
            <v>2582.2478853149705</v>
          </cell>
          <cell r="Y117">
            <v>2582.2794577466229</v>
          </cell>
          <cell r="Z117">
            <v>2582.2177139762789</v>
          </cell>
          <cell r="AA117">
            <v>2582.2031341774114</v>
          </cell>
        </row>
        <row r="118">
          <cell r="G118">
            <v>50608.267</v>
          </cell>
          <cell r="H118">
            <v>50609.263496061074</v>
          </cell>
          <cell r="I118">
            <v>50609.26000439973</v>
          </cell>
          <cell r="J118">
            <v>50609.256524972952</v>
          </cell>
          <cell r="K118">
            <v>50609.263496061074</v>
          </cell>
          <cell r="L118">
            <v>50609.249602651784</v>
          </cell>
          <cell r="M118">
            <v>50609.256524972952</v>
          </cell>
          <cell r="N118">
            <v>50609.242728756413</v>
          </cell>
          <cell r="O118">
            <v>50609.249602651784</v>
          </cell>
          <cell r="P118">
            <v>50609.235902948058</v>
          </cell>
          <cell r="Q118">
            <v>50609.242728756413</v>
          </cell>
          <cell r="R118">
            <v>50609.229124890335</v>
          </cell>
          <cell r="S118">
            <v>50609.235902948058</v>
          </cell>
          <cell r="T118">
            <v>50609.222394249191</v>
          </cell>
          <cell r="U118">
            <v>50609.229124890335</v>
          </cell>
          <cell r="V118">
            <v>50609.215710692923</v>
          </cell>
          <cell r="W118">
            <v>50609.222394249191</v>
          </cell>
          <cell r="X118">
            <v>50609.20907389214</v>
          </cell>
          <cell r="Y118">
            <v>50609.215710692923</v>
          </cell>
          <cell r="Z118">
            <v>50609.202483519766</v>
          </cell>
          <cell r="AA118">
            <v>50609.199205642639</v>
          </cell>
        </row>
        <row r="119">
          <cell r="G119">
            <v>2882.2620000000002</v>
          </cell>
          <cell r="H119">
            <v>2883.2584960610707</v>
          </cell>
          <cell r="I119">
            <v>2883.2550043997294</v>
          </cell>
          <cell r="J119">
            <v>2883.2515249729558</v>
          </cell>
          <cell r="K119">
            <v>2883.2584960610707</v>
          </cell>
          <cell r="L119">
            <v>2883.2446026517873</v>
          </cell>
          <cell r="M119">
            <v>2883.2515249729558</v>
          </cell>
          <cell r="N119">
            <v>2883.23772875641</v>
          </cell>
          <cell r="O119">
            <v>2883.2446026517873</v>
          </cell>
          <cell r="P119">
            <v>2883.2309029480575</v>
          </cell>
          <cell r="Q119">
            <v>2883.23772875641</v>
          </cell>
          <cell r="R119">
            <v>2883.2241248903315</v>
          </cell>
          <cell r="S119">
            <v>2883.2309029480575</v>
          </cell>
          <cell r="T119">
            <v>2883.2173942491881</v>
          </cell>
          <cell r="U119">
            <v>2883.2241248903315</v>
          </cell>
          <cell r="V119">
            <v>2883.2107106929197</v>
          </cell>
          <cell r="W119">
            <v>2883.2173942491881</v>
          </cell>
          <cell r="X119">
            <v>2883.2040738921396</v>
          </cell>
          <cell r="Y119">
            <v>2883.2107106929197</v>
          </cell>
          <cell r="Z119">
            <v>2883.1974835197643</v>
          </cell>
          <cell r="AA119">
            <v>2883.1942056426419</v>
          </cell>
        </row>
        <row r="120">
          <cell r="G120">
            <v>8995.1509999999998</v>
          </cell>
          <cell r="H120">
            <v>8996.1449820397283</v>
          </cell>
          <cell r="I120">
            <v>8996.139000295303</v>
          </cell>
          <cell r="J120">
            <v>8996.1330545487781</v>
          </cell>
          <cell r="K120">
            <v>8996.1449820397283</v>
          </cell>
          <cell r="L120">
            <v>8996.1212701841978</v>
          </cell>
          <cell r="M120">
            <v>8996.1330545487781</v>
          </cell>
          <cell r="N120">
            <v>8996.1096272285122</v>
          </cell>
          <cell r="O120">
            <v>8996.1212701841978</v>
          </cell>
          <cell r="P120">
            <v>8996.0981239848552</v>
          </cell>
          <cell r="Q120">
            <v>8996.1096272285122</v>
          </cell>
          <cell r="R120">
            <v>8996.0867587767279</v>
          </cell>
          <cell r="S120">
            <v>8996.0981239848552</v>
          </cell>
          <cell r="T120">
            <v>8996.0755299477387</v>
          </cell>
          <cell r="U120">
            <v>8996.0867587767279</v>
          </cell>
          <cell r="V120">
            <v>8996.0644358613845</v>
          </cell>
          <cell r="W120">
            <v>8996.0755299477387</v>
          </cell>
          <cell r="X120">
            <v>8996.0534749007875</v>
          </cell>
          <cell r="Y120">
            <v>8996.0644358613845</v>
          </cell>
          <cell r="Z120">
            <v>8996.0426454684839</v>
          </cell>
          <cell r="AA120">
            <v>8996.0372795814783</v>
          </cell>
        </row>
        <row r="121">
          <cell r="G121">
            <v>3175.6219999999998</v>
          </cell>
          <cell r="H121">
            <v>3176.6184960610703</v>
          </cell>
          <cell r="I121">
            <v>3176.6150043997291</v>
          </cell>
          <cell r="J121">
            <v>3176.6115249729555</v>
          </cell>
          <cell r="K121">
            <v>3176.6184960610703</v>
          </cell>
          <cell r="L121">
            <v>3176.604602651787</v>
          </cell>
          <cell r="M121">
            <v>3176.6115249729555</v>
          </cell>
          <cell r="N121">
            <v>3176.5977287564097</v>
          </cell>
          <cell r="O121">
            <v>3176.604602651787</v>
          </cell>
          <cell r="P121">
            <v>3176.5909029480572</v>
          </cell>
          <cell r="Q121">
            <v>3176.5977287564097</v>
          </cell>
          <cell r="R121">
            <v>3176.5841248903312</v>
          </cell>
          <cell r="S121">
            <v>3176.5909029480572</v>
          </cell>
          <cell r="T121">
            <v>3176.5773942491878</v>
          </cell>
          <cell r="U121">
            <v>3176.5841248903312</v>
          </cell>
          <cell r="V121">
            <v>3176.5707106929194</v>
          </cell>
          <cell r="W121">
            <v>3176.5773942491878</v>
          </cell>
          <cell r="X121">
            <v>3176.5640738921393</v>
          </cell>
          <cell r="Y121">
            <v>3176.5707106929194</v>
          </cell>
          <cell r="Z121">
            <v>3176.557483519764</v>
          </cell>
          <cell r="AA121">
            <v>3176.5542056426416</v>
          </cell>
        </row>
        <row r="122">
          <cell r="G122">
            <v>3755.0079999999998</v>
          </cell>
          <cell r="H122">
            <v>3756.0019820397288</v>
          </cell>
          <cell r="I122">
            <v>3755.9960002953035</v>
          </cell>
          <cell r="J122">
            <v>3755.9900545487785</v>
          </cell>
          <cell r="K122">
            <v>3756.0019820397288</v>
          </cell>
          <cell r="L122">
            <v>3755.9782701841978</v>
          </cell>
          <cell r="M122">
            <v>3755.9900545487785</v>
          </cell>
          <cell r="N122">
            <v>3755.9666272285117</v>
          </cell>
          <cell r="O122">
            <v>3755.9782701841978</v>
          </cell>
          <cell r="P122">
            <v>3755.9551239848561</v>
          </cell>
          <cell r="Q122">
            <v>3755.9666272285117</v>
          </cell>
          <cell r="R122">
            <v>3755.943758776727</v>
          </cell>
          <cell r="S122">
            <v>3755.9551239848561</v>
          </cell>
          <cell r="T122">
            <v>3755.9325299477396</v>
          </cell>
          <cell r="U122">
            <v>3755.943758776727</v>
          </cell>
          <cell r="V122">
            <v>3755.921435861384</v>
          </cell>
          <cell r="W122">
            <v>3755.9325299477396</v>
          </cell>
          <cell r="X122">
            <v>3755.9104749007884</v>
          </cell>
          <cell r="Y122">
            <v>3755.921435861384</v>
          </cell>
          <cell r="Z122">
            <v>3755.899645468483</v>
          </cell>
          <cell r="AA122">
            <v>3755.8942795814778</v>
          </cell>
        </row>
        <row r="123">
          <cell r="G123">
            <v>182077.55100000001</v>
          </cell>
          <cell r="H123">
            <v>182078.52216130804</v>
          </cell>
          <cell r="I123">
            <v>182078.49415428622</v>
          </cell>
          <cell r="J123">
            <v>182078.46695495027</v>
          </cell>
          <cell r="K123">
            <v>182078.52216130804</v>
          </cell>
          <cell r="L123">
            <v>182078.41488683733</v>
          </cell>
          <cell r="M123">
            <v>182078.46695495027</v>
          </cell>
          <cell r="N123">
            <v>182078.36577857344</v>
          </cell>
          <cell r="O123">
            <v>182078.41488683733</v>
          </cell>
          <cell r="P123">
            <v>182078.31946190385</v>
          </cell>
          <cell r="Q123">
            <v>182078.36577857344</v>
          </cell>
          <cell r="R123">
            <v>182078.27577813843</v>
          </cell>
          <cell r="S123">
            <v>182078.31946190385</v>
          </cell>
          <cell r="T123">
            <v>182078.2345776078</v>
          </cell>
          <cell r="U123">
            <v>182078.27577813843</v>
          </cell>
          <cell r="V123">
            <v>182078.19571915077</v>
          </cell>
          <cell r="W123">
            <v>182078.2345776078</v>
          </cell>
          <cell r="X123">
            <v>182078.15906963043</v>
          </cell>
          <cell r="Y123">
            <v>182078.19571915077</v>
          </cell>
          <cell r="Z123">
            <v>182078.12450347826</v>
          </cell>
          <cell r="AA123">
            <v>182078.10796438812</v>
          </cell>
        </row>
        <row r="124">
          <cell r="G124">
            <v>31550.867999999999</v>
          </cell>
          <cell r="H124">
            <v>31551.839161308028</v>
          </cell>
          <cell r="I124">
            <v>31551.811154286213</v>
          </cell>
          <cell r="J124">
            <v>31551.783954950271</v>
          </cell>
          <cell r="K124">
            <v>31551.839161308028</v>
          </cell>
          <cell r="L124">
            <v>31551.73188683733</v>
          </cell>
          <cell r="M124">
            <v>31551.783954950271</v>
          </cell>
          <cell r="N124">
            <v>31551.682778573431</v>
          </cell>
          <cell r="O124">
            <v>31551.73188683733</v>
          </cell>
          <cell r="P124">
            <v>31551.636461903847</v>
          </cell>
          <cell r="Q124">
            <v>31551.682778573431</v>
          </cell>
          <cell r="R124">
            <v>31551.592778138405</v>
          </cell>
          <cell r="S124">
            <v>31551.636461903847</v>
          </cell>
          <cell r="T124">
            <v>31551.551577607792</v>
          </cell>
          <cell r="U124">
            <v>31551.592778138405</v>
          </cell>
          <cell r="V124">
            <v>31551.512719150749</v>
          </cell>
          <cell r="W124">
            <v>31551.551577607792</v>
          </cell>
          <cell r="X124">
            <v>31551.476069630433</v>
          </cell>
          <cell r="Y124">
            <v>31551.512719150749</v>
          </cell>
          <cell r="Z124">
            <v>31551.441503478261</v>
          </cell>
          <cell r="AA124">
            <v>31551.424964388108</v>
          </cell>
        </row>
        <row r="125">
          <cell r="G125">
            <v>4547.08</v>
          </cell>
          <cell r="H125">
            <v>4548.0807305430162</v>
          </cell>
          <cell r="I125">
            <v>4548.0814616197258</v>
          </cell>
          <cell r="J125">
            <v>4548.082193230518</v>
          </cell>
          <cell r="K125">
            <v>4548.0807305430162</v>
          </cell>
          <cell r="L125">
            <v>4548.0836580559126</v>
          </cell>
          <cell r="M125">
            <v>4548.082193230518</v>
          </cell>
          <cell r="N125">
            <v>4548.085125022325</v>
          </cell>
          <cell r="O125">
            <v>4548.0836580559126</v>
          </cell>
          <cell r="P125">
            <v>4548.0865941328839</v>
          </cell>
          <cell r="Q125">
            <v>4548.085125022325</v>
          </cell>
          <cell r="R125">
            <v>4548.0880653907243</v>
          </cell>
          <cell r="S125">
            <v>4548.0865941328839</v>
          </cell>
          <cell r="T125">
            <v>4548.0895387989849</v>
          </cell>
          <cell r="U125">
            <v>4548.0880653907243</v>
          </cell>
          <cell r="V125">
            <v>4548.0910143608071</v>
          </cell>
          <cell r="W125">
            <v>4548.0895387989849</v>
          </cell>
          <cell r="X125">
            <v>4548.0924920793395</v>
          </cell>
          <cell r="Y125">
            <v>4548.0910143608071</v>
          </cell>
          <cell r="Z125">
            <v>4548.0939719577345</v>
          </cell>
          <cell r="AA125">
            <v>4548.0947127078671</v>
          </cell>
        </row>
        <row r="126">
          <cell r="G126">
            <v>1411.7950000000001</v>
          </cell>
          <cell r="H126">
            <v>1412.7914960610706</v>
          </cell>
          <cell r="I126">
            <v>1412.7880043997293</v>
          </cell>
          <cell r="J126">
            <v>1412.784524972956</v>
          </cell>
          <cell r="K126">
            <v>1412.7914960610706</v>
          </cell>
          <cell r="L126">
            <v>1412.777602651787</v>
          </cell>
          <cell r="M126">
            <v>1412.784524972956</v>
          </cell>
          <cell r="N126">
            <v>1412.7707287564101</v>
          </cell>
          <cell r="O126">
            <v>1412.777602651787</v>
          </cell>
          <cell r="P126">
            <v>1412.7639029480574</v>
          </cell>
          <cell r="Q126">
            <v>1412.7707287564101</v>
          </cell>
          <cell r="R126">
            <v>1412.7571248903316</v>
          </cell>
          <cell r="S126">
            <v>1412.7639029480574</v>
          </cell>
          <cell r="T126">
            <v>1412.7503942491883</v>
          </cell>
          <cell r="U126">
            <v>1412.7571248903316</v>
          </cell>
          <cell r="V126">
            <v>1412.7437106929199</v>
          </cell>
          <cell r="W126">
            <v>1412.7503942491883</v>
          </cell>
          <cell r="X126">
            <v>1412.7370738921395</v>
          </cell>
          <cell r="Y126">
            <v>1412.7437106929199</v>
          </cell>
          <cell r="Z126">
            <v>1412.7304835197644</v>
          </cell>
          <cell r="AA126">
            <v>1412.7272056426416</v>
          </cell>
        </row>
        <row r="127">
          <cell r="G127">
            <v>78910.172999999995</v>
          </cell>
          <cell r="H127">
            <v>78911.169496061062</v>
          </cell>
          <cell r="I127">
            <v>78911.166004399725</v>
          </cell>
          <cell r="J127">
            <v>78911.162524972955</v>
          </cell>
          <cell r="K127">
            <v>78911.169496061062</v>
          </cell>
          <cell r="L127">
            <v>78911.155602651779</v>
          </cell>
          <cell r="M127">
            <v>78911.162524972955</v>
          </cell>
          <cell r="N127">
            <v>78911.148728756409</v>
          </cell>
          <cell r="O127">
            <v>78911.155602651779</v>
          </cell>
          <cell r="P127">
            <v>78911.141902948046</v>
          </cell>
          <cell r="Q127">
            <v>78911.148728756409</v>
          </cell>
          <cell r="R127">
            <v>78911.135124890323</v>
          </cell>
          <cell r="S127">
            <v>78911.141902948046</v>
          </cell>
          <cell r="T127">
            <v>78911.128394249186</v>
          </cell>
          <cell r="U127">
            <v>78911.135124890323</v>
          </cell>
          <cell r="V127">
            <v>78911.121710692911</v>
          </cell>
          <cell r="W127">
            <v>78911.128394249186</v>
          </cell>
          <cell r="X127">
            <v>78911.115073892128</v>
          </cell>
          <cell r="Y127">
            <v>78911.121710692911</v>
          </cell>
          <cell r="Z127">
            <v>78911.108483519754</v>
          </cell>
          <cell r="AA127">
            <v>78911.105205642642</v>
          </cell>
        </row>
        <row r="128">
          <cell r="G128">
            <v>57186.864999999998</v>
          </cell>
          <cell r="H128">
            <v>57187.836161308027</v>
          </cell>
          <cell r="I128">
            <v>57187.808154286213</v>
          </cell>
          <cell r="J128">
            <v>57187.780954950271</v>
          </cell>
          <cell r="K128">
            <v>57187.836161308027</v>
          </cell>
          <cell r="L128">
            <v>57187.728886837329</v>
          </cell>
          <cell r="M128">
            <v>57187.780954950271</v>
          </cell>
          <cell r="N128">
            <v>57187.679778573431</v>
          </cell>
          <cell r="O128">
            <v>57187.728886837329</v>
          </cell>
          <cell r="P128">
            <v>57187.633461903846</v>
          </cell>
          <cell r="Q128">
            <v>57187.679778573431</v>
          </cell>
          <cell r="R128">
            <v>57187.589778138405</v>
          </cell>
          <cell r="S128">
            <v>57187.633461903846</v>
          </cell>
          <cell r="T128">
            <v>57187.548577607791</v>
          </cell>
          <cell r="U128">
            <v>57187.589778138405</v>
          </cell>
          <cell r="V128">
            <v>57187.509719150752</v>
          </cell>
          <cell r="W128">
            <v>57187.548577607791</v>
          </cell>
          <cell r="X128">
            <v>57187.473069630432</v>
          </cell>
          <cell r="Y128">
            <v>57187.509719150752</v>
          </cell>
          <cell r="Z128">
            <v>57187.438503478261</v>
          </cell>
          <cell r="AA128">
            <v>57187.421964388108</v>
          </cell>
        </row>
        <row r="129">
          <cell r="G129">
            <v>57201.533000000003</v>
          </cell>
          <cell r="H129">
            <v>57202.529496061077</v>
          </cell>
          <cell r="I129">
            <v>57202.526004399733</v>
          </cell>
          <cell r="J129">
            <v>57202.522524972956</v>
          </cell>
          <cell r="K129">
            <v>57202.529496061077</v>
          </cell>
          <cell r="L129">
            <v>57202.515602651787</v>
          </cell>
          <cell r="M129">
            <v>57202.522524972956</v>
          </cell>
          <cell r="N129">
            <v>57202.508728756417</v>
          </cell>
          <cell r="O129">
            <v>57202.515602651787</v>
          </cell>
          <cell r="P129">
            <v>57202.501902948061</v>
          </cell>
          <cell r="Q129">
            <v>57202.508728756417</v>
          </cell>
          <cell r="R129">
            <v>57202.495124890338</v>
          </cell>
          <cell r="S129">
            <v>57202.501902948061</v>
          </cell>
          <cell r="T129">
            <v>57202.488394249194</v>
          </cell>
          <cell r="U129">
            <v>57202.495124890338</v>
          </cell>
          <cell r="V129">
            <v>57202.481710692926</v>
          </cell>
          <cell r="W129">
            <v>57202.488394249194</v>
          </cell>
          <cell r="X129">
            <v>57202.475073892143</v>
          </cell>
          <cell r="Y129">
            <v>57202.481710692926</v>
          </cell>
          <cell r="Z129">
            <v>57202.46848351977</v>
          </cell>
          <cell r="AA129">
            <v>57202.465205642642</v>
          </cell>
        </row>
        <row r="130">
          <cell r="G130">
            <v>161395.671</v>
          </cell>
          <cell r="H130">
            <v>161396.66498203974</v>
          </cell>
          <cell r="I130">
            <v>161396.6590002953</v>
          </cell>
          <cell r="J130">
            <v>161396.65305454878</v>
          </cell>
          <cell r="K130">
            <v>161396.66498203974</v>
          </cell>
          <cell r="L130">
            <v>161396.64127018419</v>
          </cell>
          <cell r="M130">
            <v>161396.65305454878</v>
          </cell>
          <cell r="N130">
            <v>161396.62962722851</v>
          </cell>
          <cell r="O130">
            <v>161396.64127018419</v>
          </cell>
          <cell r="P130">
            <v>161396.61812398487</v>
          </cell>
          <cell r="Q130">
            <v>161396.62962722851</v>
          </cell>
          <cell r="R130">
            <v>161396.60675877673</v>
          </cell>
          <cell r="S130">
            <v>161396.61812398487</v>
          </cell>
          <cell r="T130">
            <v>161396.59552994775</v>
          </cell>
          <cell r="U130">
            <v>161396.60675877673</v>
          </cell>
          <cell r="V130">
            <v>161396.58443586138</v>
          </cell>
          <cell r="W130">
            <v>161396.59552994775</v>
          </cell>
          <cell r="X130">
            <v>161396.5734749008</v>
          </cell>
          <cell r="Y130">
            <v>161396.58443586138</v>
          </cell>
          <cell r="Z130">
            <v>161396.56264546848</v>
          </cell>
          <cell r="AA130">
            <v>161396.55727958147</v>
          </cell>
        </row>
        <row r="131">
          <cell r="G131">
            <v>9633.2090000000007</v>
          </cell>
          <cell r="H131">
            <v>9634.2097305430161</v>
          </cell>
          <cell r="I131">
            <v>9634.2104616197266</v>
          </cell>
          <cell r="J131">
            <v>9634.2111932305179</v>
          </cell>
          <cell r="K131">
            <v>9634.2097305430161</v>
          </cell>
          <cell r="L131">
            <v>9634.2126580559143</v>
          </cell>
          <cell r="M131">
            <v>9634.2111932305179</v>
          </cell>
          <cell r="N131">
            <v>9634.2141250223249</v>
          </cell>
          <cell r="O131">
            <v>9634.2126580559143</v>
          </cell>
          <cell r="P131">
            <v>9634.2155941328856</v>
          </cell>
          <cell r="Q131">
            <v>9634.2141250223249</v>
          </cell>
          <cell r="R131">
            <v>9634.2170653907251</v>
          </cell>
          <cell r="S131">
            <v>9634.2155941328856</v>
          </cell>
          <cell r="T131">
            <v>9634.2185387989848</v>
          </cell>
          <cell r="U131">
            <v>9634.2170653907251</v>
          </cell>
          <cell r="V131">
            <v>9634.2200143608079</v>
          </cell>
          <cell r="W131">
            <v>9634.2185387989848</v>
          </cell>
          <cell r="X131">
            <v>9634.2214920793413</v>
          </cell>
          <cell r="Y131">
            <v>9634.2200143608079</v>
          </cell>
          <cell r="Z131">
            <v>9634.2229719577354</v>
          </cell>
          <cell r="AA131">
            <v>9634.2237127078679</v>
          </cell>
        </row>
        <row r="132">
          <cell r="G132">
            <v>3135.2849999999999</v>
          </cell>
          <cell r="H132">
            <v>3136.2789820397288</v>
          </cell>
          <cell r="I132">
            <v>3136.2730002953035</v>
          </cell>
          <cell r="J132">
            <v>3136.2670545487786</v>
          </cell>
          <cell r="K132">
            <v>3136.2789820397288</v>
          </cell>
          <cell r="L132">
            <v>3136.2552701841978</v>
          </cell>
          <cell r="M132">
            <v>3136.2670545487786</v>
          </cell>
          <cell r="N132">
            <v>3136.2436272285117</v>
          </cell>
          <cell r="O132">
            <v>3136.2552701841978</v>
          </cell>
          <cell r="P132">
            <v>3136.2321239848561</v>
          </cell>
          <cell r="Q132">
            <v>3136.2436272285117</v>
          </cell>
          <cell r="R132">
            <v>3136.2207587767271</v>
          </cell>
          <cell r="S132">
            <v>3136.2321239848561</v>
          </cell>
          <cell r="T132">
            <v>3136.2095299477396</v>
          </cell>
          <cell r="U132">
            <v>3136.2207587767271</v>
          </cell>
          <cell r="V132">
            <v>3136.198435861384</v>
          </cell>
          <cell r="W132">
            <v>3136.2095299477396</v>
          </cell>
          <cell r="X132">
            <v>3136.1874749007884</v>
          </cell>
          <cell r="Y132">
            <v>3136.198435861384</v>
          </cell>
          <cell r="Z132">
            <v>3136.176645468483</v>
          </cell>
          <cell r="AA132">
            <v>3136.1712795814778</v>
          </cell>
        </row>
        <row r="133">
          <cell r="G133">
            <v>5075.1279999999997</v>
          </cell>
          <cell r="H133">
            <v>5076.128730543016</v>
          </cell>
          <cell r="I133">
            <v>5076.1294616197256</v>
          </cell>
          <cell r="J133">
            <v>5076.1301932305178</v>
          </cell>
          <cell r="K133">
            <v>5076.128730543016</v>
          </cell>
          <cell r="L133">
            <v>5076.1316580559123</v>
          </cell>
          <cell r="M133">
            <v>5076.1301932305178</v>
          </cell>
          <cell r="N133">
            <v>5076.1331250223247</v>
          </cell>
          <cell r="O133">
            <v>5076.1316580559123</v>
          </cell>
          <cell r="P133">
            <v>5076.1345941328836</v>
          </cell>
          <cell r="Q133">
            <v>5076.1331250223247</v>
          </cell>
          <cell r="R133">
            <v>5076.1360653907241</v>
          </cell>
          <cell r="S133">
            <v>5076.1345941328836</v>
          </cell>
          <cell r="T133">
            <v>5076.1375387989847</v>
          </cell>
          <cell r="U133">
            <v>5076.1360653907241</v>
          </cell>
          <cell r="V133">
            <v>5076.1390143608069</v>
          </cell>
          <cell r="W133">
            <v>5076.1375387989847</v>
          </cell>
          <cell r="X133">
            <v>5076.1404920793393</v>
          </cell>
          <cell r="Y133">
            <v>5076.1390143608069</v>
          </cell>
          <cell r="Z133">
            <v>5076.1419719577343</v>
          </cell>
          <cell r="AA133">
            <v>5076.1427127078668</v>
          </cell>
        </row>
        <row r="134">
          <cell r="G134">
            <v>57579.233999999997</v>
          </cell>
          <cell r="H134">
            <v>57580.234730543016</v>
          </cell>
          <cell r="I134">
            <v>57580.235461619719</v>
          </cell>
          <cell r="J134">
            <v>57580.236193230514</v>
          </cell>
          <cell r="K134">
            <v>57580.234730543016</v>
          </cell>
          <cell r="L134">
            <v>57580.237658055907</v>
          </cell>
          <cell r="M134">
            <v>57580.236193230514</v>
          </cell>
          <cell r="N134">
            <v>57580.239125022323</v>
          </cell>
          <cell r="O134">
            <v>57580.237658055907</v>
          </cell>
          <cell r="P134">
            <v>57580.240594132883</v>
          </cell>
          <cell r="Q134">
            <v>57580.239125022323</v>
          </cell>
          <cell r="R134">
            <v>57580.242065390725</v>
          </cell>
          <cell r="S134">
            <v>57580.240594132883</v>
          </cell>
          <cell r="T134">
            <v>57580.243538798983</v>
          </cell>
          <cell r="U134">
            <v>57580.242065390725</v>
          </cell>
          <cell r="V134">
            <v>57580.2450143608</v>
          </cell>
          <cell r="W134">
            <v>57580.243538798983</v>
          </cell>
          <cell r="X134">
            <v>57580.246492079335</v>
          </cell>
          <cell r="Y134">
            <v>57580.2450143608</v>
          </cell>
          <cell r="Z134">
            <v>57580.247971957731</v>
          </cell>
          <cell r="AA134">
            <v>57580.248712707864</v>
          </cell>
        </row>
        <row r="135">
          <cell r="G135">
            <v>81590.75</v>
          </cell>
          <cell r="H135">
            <v>81591.743982039727</v>
          </cell>
          <cell r="I135">
            <v>81591.7380002953</v>
          </cell>
          <cell r="J135">
            <v>81591.732054548775</v>
          </cell>
          <cell r="K135">
            <v>81591.743982039727</v>
          </cell>
          <cell r="L135">
            <v>81591.720270184203</v>
          </cell>
          <cell r="M135">
            <v>81591.732054548775</v>
          </cell>
          <cell r="N135">
            <v>81591.708627228509</v>
          </cell>
          <cell r="O135">
            <v>81591.720270184203</v>
          </cell>
          <cell r="P135">
            <v>81591.69712398485</v>
          </cell>
          <cell r="Q135">
            <v>81591.708627228509</v>
          </cell>
          <cell r="R135">
            <v>81591.68575877673</v>
          </cell>
          <cell r="S135">
            <v>81591.69712398485</v>
          </cell>
          <cell r="T135">
            <v>81591.674529947733</v>
          </cell>
          <cell r="U135">
            <v>81591.68575877673</v>
          </cell>
          <cell r="V135">
            <v>81591.663435861381</v>
          </cell>
          <cell r="W135">
            <v>81591.674529947733</v>
          </cell>
          <cell r="X135">
            <v>81591.652474900795</v>
          </cell>
          <cell r="Y135">
            <v>81591.663435861381</v>
          </cell>
          <cell r="Z135">
            <v>81591.64164546848</v>
          </cell>
          <cell r="AA135">
            <v>81591.636279581478</v>
          </cell>
        </row>
        <row r="136">
          <cell r="G136">
            <v>317254.17200000002</v>
          </cell>
          <cell r="H136">
            <v>317255.14955966565</v>
          </cell>
          <cell r="I136">
            <v>317255.12762289989</v>
          </cell>
          <cell r="J136">
            <v>317255.10617840249</v>
          </cell>
          <cell r="K136">
            <v>317255.14955966565</v>
          </cell>
          <cell r="L136">
            <v>317255.06472227402</v>
          </cell>
          <cell r="M136">
            <v>317255.10617840249</v>
          </cell>
          <cell r="N136">
            <v>317255.02510584827</v>
          </cell>
          <cell r="O136">
            <v>317255.06472227402</v>
          </cell>
          <cell r="P136">
            <v>317254.98724748462</v>
          </cell>
          <cell r="Q136">
            <v>317255.02510584827</v>
          </cell>
          <cell r="R136">
            <v>317254.95106916537</v>
          </cell>
          <cell r="S136">
            <v>317254.98724748462</v>
          </cell>
          <cell r="T136">
            <v>317254.91649633506</v>
          </cell>
          <cell r="U136">
            <v>317254.95106916537</v>
          </cell>
          <cell r="V136">
            <v>317254.88345774665</v>
          </cell>
          <cell r="W136">
            <v>317254.91649633506</v>
          </cell>
          <cell r="X136">
            <v>317254.85188531497</v>
          </cell>
          <cell r="Y136">
            <v>317254.88345774665</v>
          </cell>
          <cell r="Z136">
            <v>317254.82171397627</v>
          </cell>
          <cell r="AA136">
            <v>317254.80713417742</v>
          </cell>
        </row>
        <row r="137">
          <cell r="G137">
            <v>52361.093000000001</v>
          </cell>
          <cell r="H137">
            <v>52362.06416130803</v>
          </cell>
          <cell r="I137">
            <v>52362.036154286216</v>
          </cell>
          <cell r="J137">
            <v>52362.008954950274</v>
          </cell>
          <cell r="K137">
            <v>52362.06416130803</v>
          </cell>
          <cell r="L137">
            <v>52361.956886837332</v>
          </cell>
          <cell r="M137">
            <v>52362.008954950274</v>
          </cell>
          <cell r="N137">
            <v>52361.907778573433</v>
          </cell>
          <cell r="O137">
            <v>52361.956886837332</v>
          </cell>
          <cell r="P137">
            <v>52361.861461903849</v>
          </cell>
          <cell r="Q137">
            <v>52361.907778573433</v>
          </cell>
          <cell r="R137">
            <v>52361.817778138407</v>
          </cell>
          <cell r="S137">
            <v>52361.861461903849</v>
          </cell>
          <cell r="T137">
            <v>52361.776577607794</v>
          </cell>
          <cell r="U137">
            <v>52361.817778138407</v>
          </cell>
          <cell r="V137">
            <v>52361.737719150755</v>
          </cell>
          <cell r="W137">
            <v>52361.776577607794</v>
          </cell>
          <cell r="X137">
            <v>52361.701069630435</v>
          </cell>
          <cell r="Y137">
            <v>52361.737719150755</v>
          </cell>
          <cell r="Z137">
            <v>52361.666503478264</v>
          </cell>
          <cell r="AA137">
            <v>52361.649964388111</v>
          </cell>
        </row>
        <row r="138">
          <cell r="G138">
            <v>70531.077999999994</v>
          </cell>
          <cell r="H138">
            <v>70532.074496061061</v>
          </cell>
          <cell r="I138">
            <v>70532.071004399724</v>
          </cell>
          <cell r="J138">
            <v>70532.067524972954</v>
          </cell>
          <cell r="K138">
            <v>70532.074496061061</v>
          </cell>
          <cell r="L138">
            <v>70532.060602651778</v>
          </cell>
          <cell r="M138">
            <v>70532.067524972954</v>
          </cell>
          <cell r="N138">
            <v>70532.053728756408</v>
          </cell>
          <cell r="O138">
            <v>70532.060602651778</v>
          </cell>
          <cell r="P138">
            <v>70532.046902948045</v>
          </cell>
          <cell r="Q138">
            <v>70532.053728756408</v>
          </cell>
          <cell r="R138">
            <v>70532.040124890322</v>
          </cell>
          <cell r="S138">
            <v>70532.046902948045</v>
          </cell>
          <cell r="T138">
            <v>70532.033394249185</v>
          </cell>
          <cell r="U138">
            <v>70532.040124890322</v>
          </cell>
          <cell r="V138">
            <v>70532.02671069291</v>
          </cell>
          <cell r="W138">
            <v>70532.033394249185</v>
          </cell>
          <cell r="X138">
            <v>70532.020073892127</v>
          </cell>
          <cell r="Y138">
            <v>70532.02671069291</v>
          </cell>
          <cell r="Z138">
            <v>70532.013483519753</v>
          </cell>
          <cell r="AA138">
            <v>70532.01020564264</v>
          </cell>
        </row>
        <row r="139">
          <cell r="G139">
            <v>78745.157999999996</v>
          </cell>
          <cell r="H139">
            <v>78746.135559665636</v>
          </cell>
          <cell r="I139">
            <v>78746.11362289988</v>
          </cell>
          <cell r="J139">
            <v>78746.092178402483</v>
          </cell>
          <cell r="K139">
            <v>78746.135559665636</v>
          </cell>
          <cell r="L139">
            <v>78746.050722273983</v>
          </cell>
          <cell r="M139">
            <v>78746.092178402483</v>
          </cell>
          <cell r="N139">
            <v>78746.011105848258</v>
          </cell>
          <cell r="O139">
            <v>78746.050722273983</v>
          </cell>
          <cell r="P139">
            <v>78745.97324748461</v>
          </cell>
          <cell r="Q139">
            <v>78746.011105848258</v>
          </cell>
          <cell r="R139">
            <v>78745.93706916536</v>
          </cell>
          <cell r="S139">
            <v>78745.97324748461</v>
          </cell>
          <cell r="T139">
            <v>78745.902496335009</v>
          </cell>
          <cell r="U139">
            <v>78745.93706916536</v>
          </cell>
          <cell r="V139">
            <v>78745.869457746623</v>
          </cell>
          <cell r="W139">
            <v>78745.902496335009</v>
          </cell>
          <cell r="X139">
            <v>78745.837885314962</v>
          </cell>
          <cell r="Y139">
            <v>78745.869457746623</v>
          </cell>
          <cell r="Z139">
            <v>78745.807713976275</v>
          </cell>
          <cell r="AA139">
            <v>78745.793134177409</v>
          </cell>
        </row>
        <row r="140">
          <cell r="G140">
            <v>1740776.2379999999</v>
          </cell>
          <cell r="H140">
            <v>1740777.2155596656</v>
          </cell>
          <cell r="I140">
            <v>1740777.1936228997</v>
          </cell>
          <cell r="J140">
            <v>1740777.1721784023</v>
          </cell>
          <cell r="K140">
            <v>1740777.2155596656</v>
          </cell>
          <cell r="L140">
            <v>1740777.1307222738</v>
          </cell>
          <cell r="M140">
            <v>1740777.1721784023</v>
          </cell>
          <cell r="N140">
            <v>1740777.0911058481</v>
          </cell>
          <cell r="O140">
            <v>1740777.1307222738</v>
          </cell>
          <cell r="P140">
            <v>1740777.0532474846</v>
          </cell>
          <cell r="Q140">
            <v>1740777.0911058481</v>
          </cell>
          <cell r="R140">
            <v>1740777.0170691654</v>
          </cell>
          <cell r="S140">
            <v>1740777.0532474846</v>
          </cell>
          <cell r="T140">
            <v>1740776.9824963349</v>
          </cell>
          <cell r="U140">
            <v>1740777.0170691654</v>
          </cell>
          <cell r="V140">
            <v>1740776.9494577465</v>
          </cell>
          <cell r="W140">
            <v>1740776.9824963349</v>
          </cell>
          <cell r="X140">
            <v>1740776.9178853149</v>
          </cell>
          <cell r="Y140">
            <v>1740776.9494577465</v>
          </cell>
          <cell r="Z140">
            <v>1740776.8877139762</v>
          </cell>
          <cell r="AA140">
            <v>1740776.8731341774</v>
          </cell>
        </row>
        <row r="141">
          <cell r="G141">
            <v>594.05399999999997</v>
          </cell>
          <cell r="H141">
            <v>595.05049606107059</v>
          </cell>
          <cell r="I141">
            <v>595.04700439972908</v>
          </cell>
          <cell r="J141">
            <v>595.04352497295577</v>
          </cell>
          <cell r="K141">
            <v>595.05049606107059</v>
          </cell>
          <cell r="L141">
            <v>595.03660265178701</v>
          </cell>
          <cell r="M141">
            <v>595.04352497295577</v>
          </cell>
          <cell r="N141">
            <v>595.02972875641001</v>
          </cell>
          <cell r="O141">
            <v>595.03660265178701</v>
          </cell>
          <cell r="P141">
            <v>595.02290294805732</v>
          </cell>
          <cell r="Q141">
            <v>595.02972875641001</v>
          </cell>
          <cell r="R141">
            <v>595.01612489033153</v>
          </cell>
          <cell r="S141">
            <v>595.02290294805732</v>
          </cell>
          <cell r="T141">
            <v>595.00939424918806</v>
          </cell>
          <cell r="U141">
            <v>595.01612489033153</v>
          </cell>
          <cell r="V141">
            <v>595.00271069291966</v>
          </cell>
          <cell r="W141">
            <v>595.00939424918806</v>
          </cell>
          <cell r="X141">
            <v>594.99607389213941</v>
          </cell>
          <cell r="Y141">
            <v>595.00271069291966</v>
          </cell>
          <cell r="Z141">
            <v>594.98948351976435</v>
          </cell>
          <cell r="AA141">
            <v>594.98620564264161</v>
          </cell>
        </row>
        <row r="142">
          <cell r="G142">
            <v>464480.55499999999</v>
          </cell>
          <cell r="H142">
            <v>464481.55149606109</v>
          </cell>
          <cell r="I142">
            <v>464481.54800439969</v>
          </cell>
          <cell r="J142">
            <v>464481.54452497297</v>
          </cell>
          <cell r="K142">
            <v>464481.55149606109</v>
          </cell>
          <cell r="L142">
            <v>464481.53760265181</v>
          </cell>
          <cell r="M142">
            <v>464481.54452497297</v>
          </cell>
          <cell r="N142">
            <v>464481.53072875639</v>
          </cell>
          <cell r="O142">
            <v>464481.53760265181</v>
          </cell>
          <cell r="P142">
            <v>464481.52390294807</v>
          </cell>
          <cell r="Q142">
            <v>464481.53072875639</v>
          </cell>
          <cell r="R142">
            <v>464481.51712489035</v>
          </cell>
          <cell r="S142">
            <v>464481.52390294807</v>
          </cell>
          <cell r="T142">
            <v>464481.51039424917</v>
          </cell>
          <cell r="U142">
            <v>464481.51712489035</v>
          </cell>
          <cell r="V142">
            <v>464481.50371069292</v>
          </cell>
          <cell r="W142">
            <v>464481.51039424917</v>
          </cell>
          <cell r="X142">
            <v>464481.49707389215</v>
          </cell>
          <cell r="Y142">
            <v>464481.50371069292</v>
          </cell>
          <cell r="Z142">
            <v>464481.49048351974</v>
          </cell>
          <cell r="AA142">
            <v>464481.48720564262</v>
          </cell>
        </row>
        <row r="143">
          <cell r="G143">
            <v>7058.9750000000004</v>
          </cell>
          <cell r="H143">
            <v>7059.9714960610709</v>
          </cell>
          <cell r="I143">
            <v>7059.9680043997296</v>
          </cell>
          <cell r="J143">
            <v>7059.9645249729565</v>
          </cell>
          <cell r="K143">
            <v>7059.9714960610709</v>
          </cell>
          <cell r="L143">
            <v>7059.9576026517871</v>
          </cell>
          <cell r="M143">
            <v>7059.9645249729565</v>
          </cell>
          <cell r="N143">
            <v>7059.9507287564102</v>
          </cell>
          <cell r="O143">
            <v>7059.9576026517871</v>
          </cell>
          <cell r="P143">
            <v>7059.9439029480582</v>
          </cell>
          <cell r="Q143">
            <v>7059.9507287564102</v>
          </cell>
          <cell r="R143">
            <v>7059.9371248903317</v>
          </cell>
          <cell r="S143">
            <v>7059.9439029480582</v>
          </cell>
          <cell r="T143">
            <v>7059.9303942491888</v>
          </cell>
          <cell r="U143">
            <v>7059.9371248903317</v>
          </cell>
          <cell r="V143">
            <v>7059.9237106929204</v>
          </cell>
          <cell r="W143">
            <v>7059.9303942491888</v>
          </cell>
          <cell r="X143">
            <v>7059.9170738921393</v>
          </cell>
          <cell r="Y143">
            <v>7059.9237106929204</v>
          </cell>
          <cell r="Z143">
            <v>7059.910483519765</v>
          </cell>
          <cell r="AA143">
            <v>7059.9072056426421</v>
          </cell>
        </row>
        <row r="144">
          <cell r="G144">
            <v>45962.178</v>
          </cell>
          <cell r="H144">
            <v>45963.15555966564</v>
          </cell>
          <cell r="I144">
            <v>45963.133622899884</v>
          </cell>
          <cell r="J144">
            <v>45963.11217840248</v>
          </cell>
          <cell r="K144">
            <v>45963.15555966564</v>
          </cell>
          <cell r="L144">
            <v>45963.070722273987</v>
          </cell>
          <cell r="M144">
            <v>45963.11217840248</v>
          </cell>
          <cell r="N144">
            <v>45963.031105848255</v>
          </cell>
          <cell r="O144">
            <v>45963.070722273987</v>
          </cell>
          <cell r="P144">
            <v>45962.993247484614</v>
          </cell>
          <cell r="Q144">
            <v>45963.031105848255</v>
          </cell>
          <cell r="R144">
            <v>45962.957069165372</v>
          </cell>
          <cell r="S144">
            <v>45962.993247484614</v>
          </cell>
          <cell r="T144">
            <v>45962.922496335021</v>
          </cell>
          <cell r="U144">
            <v>45962.957069165372</v>
          </cell>
          <cell r="V144">
            <v>45962.88945774662</v>
          </cell>
          <cell r="W144">
            <v>45962.922496335021</v>
          </cell>
          <cell r="X144">
            <v>45962.857885314974</v>
          </cell>
          <cell r="Y144">
            <v>45962.88945774662</v>
          </cell>
          <cell r="Z144">
            <v>45962.827713976279</v>
          </cell>
          <cell r="AA144">
            <v>45962.813134177413</v>
          </cell>
        </row>
        <row r="145">
          <cell r="G145">
            <v>704.06399999999996</v>
          </cell>
          <cell r="H145">
            <v>705.06049606107058</v>
          </cell>
          <cell r="I145">
            <v>705.05700439972907</v>
          </cell>
          <cell r="J145">
            <v>705.05352497295576</v>
          </cell>
          <cell r="K145">
            <v>705.06049606107058</v>
          </cell>
          <cell r="L145">
            <v>705.046602651787</v>
          </cell>
          <cell r="M145">
            <v>705.05352497295576</v>
          </cell>
          <cell r="N145">
            <v>705.03972875641</v>
          </cell>
          <cell r="O145">
            <v>705.046602651787</v>
          </cell>
          <cell r="P145">
            <v>705.03290294805731</v>
          </cell>
          <cell r="Q145">
            <v>705.03972875641</v>
          </cell>
          <cell r="R145">
            <v>705.02612489033152</v>
          </cell>
          <cell r="S145">
            <v>705.03290294805731</v>
          </cell>
          <cell r="T145">
            <v>705.01939424918805</v>
          </cell>
          <cell r="U145">
            <v>705.02612489033152</v>
          </cell>
          <cell r="V145">
            <v>705.01271069291965</v>
          </cell>
          <cell r="W145">
            <v>705.01939424918805</v>
          </cell>
          <cell r="X145">
            <v>705.0060738921394</v>
          </cell>
          <cell r="Y145">
            <v>705.01271069291965</v>
          </cell>
          <cell r="Z145">
            <v>704.99948351976434</v>
          </cell>
          <cell r="AA145">
            <v>704.9962056426416</v>
          </cell>
        </row>
        <row r="146">
          <cell r="G146">
            <v>689.39599999999996</v>
          </cell>
          <cell r="H146">
            <v>690.39249606107057</v>
          </cell>
          <cell r="I146">
            <v>690.38900439972906</v>
          </cell>
          <cell r="J146">
            <v>690.38552497295575</v>
          </cell>
          <cell r="K146">
            <v>690.39249606107057</v>
          </cell>
          <cell r="L146">
            <v>690.37860265178699</v>
          </cell>
          <cell r="M146">
            <v>690.38552497295575</v>
          </cell>
          <cell r="N146">
            <v>690.37172875640999</v>
          </cell>
          <cell r="O146">
            <v>690.37860265178699</v>
          </cell>
          <cell r="P146">
            <v>690.36490294805731</v>
          </cell>
          <cell r="Q146">
            <v>690.37172875640999</v>
          </cell>
          <cell r="R146">
            <v>690.35812489033151</v>
          </cell>
          <cell r="S146">
            <v>690.36490294805731</v>
          </cell>
          <cell r="T146">
            <v>690.35139424918805</v>
          </cell>
          <cell r="U146">
            <v>690.35812489033151</v>
          </cell>
          <cell r="V146">
            <v>690.34471069291965</v>
          </cell>
          <cell r="W146">
            <v>690.35139424918805</v>
          </cell>
          <cell r="X146">
            <v>690.33807389213939</v>
          </cell>
          <cell r="Y146">
            <v>690.34471069291965</v>
          </cell>
          <cell r="Z146">
            <v>690.33148351976433</v>
          </cell>
          <cell r="AA146">
            <v>690.32820564264159</v>
          </cell>
        </row>
        <row r="147">
          <cell r="G147">
            <v>13520.228999999999</v>
          </cell>
          <cell r="H147">
            <v>13521.222982039728</v>
          </cell>
          <cell r="I147">
            <v>13521.217000295303</v>
          </cell>
          <cell r="J147">
            <v>13521.211054548778</v>
          </cell>
          <cell r="K147">
            <v>13521.222982039728</v>
          </cell>
          <cell r="L147">
            <v>13521.199270184197</v>
          </cell>
          <cell r="M147">
            <v>13521.211054548778</v>
          </cell>
          <cell r="N147">
            <v>13521.187627228512</v>
          </cell>
          <cell r="O147">
            <v>13521.199270184197</v>
          </cell>
          <cell r="P147">
            <v>13521.176123984855</v>
          </cell>
          <cell r="Q147">
            <v>13521.187627228512</v>
          </cell>
          <cell r="R147">
            <v>13521.164758776727</v>
          </cell>
          <cell r="S147">
            <v>13521.176123984855</v>
          </cell>
          <cell r="T147">
            <v>13521.153529947738</v>
          </cell>
          <cell r="U147">
            <v>13521.164758776727</v>
          </cell>
          <cell r="V147">
            <v>13521.142435861384</v>
          </cell>
          <cell r="W147">
            <v>13521.153529947738</v>
          </cell>
          <cell r="X147">
            <v>13521.131474900787</v>
          </cell>
          <cell r="Y147">
            <v>13521.142435861384</v>
          </cell>
          <cell r="Z147">
            <v>13521.120645468483</v>
          </cell>
          <cell r="AA147">
            <v>13521.115279581478</v>
          </cell>
        </row>
        <row r="148">
          <cell r="G148">
            <v>36094.281000000003</v>
          </cell>
          <cell r="H148">
            <v>36095.258559665643</v>
          </cell>
          <cell r="I148">
            <v>36095.236622899887</v>
          </cell>
          <cell r="J148">
            <v>36095.215178402483</v>
          </cell>
          <cell r="K148">
            <v>36095.258559665643</v>
          </cell>
          <cell r="L148">
            <v>36095.17372227399</v>
          </cell>
          <cell r="M148">
            <v>36095.215178402483</v>
          </cell>
          <cell r="N148">
            <v>36095.134105848258</v>
          </cell>
          <cell r="O148">
            <v>36095.17372227399</v>
          </cell>
          <cell r="P148">
            <v>36095.096247484616</v>
          </cell>
          <cell r="Q148">
            <v>36095.134105848258</v>
          </cell>
          <cell r="R148">
            <v>36095.060069165374</v>
          </cell>
          <cell r="S148">
            <v>36095.096247484616</v>
          </cell>
          <cell r="T148">
            <v>36095.025496335023</v>
          </cell>
          <cell r="U148">
            <v>36095.060069165374</v>
          </cell>
          <cell r="V148">
            <v>36094.992457746623</v>
          </cell>
          <cell r="W148">
            <v>36095.025496335023</v>
          </cell>
          <cell r="X148">
            <v>36094.960885314977</v>
          </cell>
          <cell r="Y148">
            <v>36094.992457746623</v>
          </cell>
          <cell r="Z148">
            <v>36094.930713976282</v>
          </cell>
          <cell r="AA148">
            <v>36094.916134177416</v>
          </cell>
        </row>
        <row r="149">
          <cell r="G149">
            <v>15328.06</v>
          </cell>
          <cell r="H149">
            <v>15329.037559665638</v>
          </cell>
          <cell r="I149">
            <v>15329.01562289988</v>
          </cell>
          <cell r="J149">
            <v>15328.994178402483</v>
          </cell>
          <cell r="K149">
            <v>15329.037559665638</v>
          </cell>
          <cell r="L149">
            <v>15328.952722273987</v>
          </cell>
          <cell r="M149">
            <v>15328.994178402483</v>
          </cell>
          <cell r="N149">
            <v>15328.913105848256</v>
          </cell>
          <cell r="O149">
            <v>15328.952722273987</v>
          </cell>
          <cell r="P149">
            <v>15328.875247484617</v>
          </cell>
          <cell r="Q149">
            <v>15328.913105848256</v>
          </cell>
          <cell r="R149">
            <v>15328.839069165369</v>
          </cell>
          <cell r="S149">
            <v>15328.875247484617</v>
          </cell>
          <cell r="T149">
            <v>15328.804496335018</v>
          </cell>
          <cell r="U149">
            <v>15328.839069165369</v>
          </cell>
          <cell r="V149">
            <v>15328.771457746621</v>
          </cell>
          <cell r="W149">
            <v>15328.804496335018</v>
          </cell>
          <cell r="X149">
            <v>15328.73988531497</v>
          </cell>
          <cell r="Y149">
            <v>15328.771457746621</v>
          </cell>
          <cell r="Z149">
            <v>15328.709713976279</v>
          </cell>
          <cell r="AA149">
            <v>15328.695134177411</v>
          </cell>
        </row>
        <row r="150">
          <cell r="G150">
            <v>608.72199999999998</v>
          </cell>
          <cell r="H150">
            <v>609.7184960610706</v>
          </cell>
          <cell r="I150">
            <v>609.71500439972908</v>
          </cell>
          <cell r="J150">
            <v>609.71152497295577</v>
          </cell>
          <cell r="K150">
            <v>609.7184960610706</v>
          </cell>
          <cell r="L150">
            <v>609.70460265178701</v>
          </cell>
          <cell r="M150">
            <v>609.71152497295577</v>
          </cell>
          <cell r="N150">
            <v>609.69772875641002</v>
          </cell>
          <cell r="O150">
            <v>609.70460265178701</v>
          </cell>
          <cell r="P150">
            <v>609.69090294805733</v>
          </cell>
          <cell r="Q150">
            <v>609.69772875641002</v>
          </cell>
          <cell r="R150">
            <v>609.68412489033153</v>
          </cell>
          <cell r="S150">
            <v>609.69090294805733</v>
          </cell>
          <cell r="T150">
            <v>609.67739424918807</v>
          </cell>
          <cell r="U150">
            <v>609.68412489033153</v>
          </cell>
          <cell r="V150">
            <v>609.67071069291967</v>
          </cell>
          <cell r="W150">
            <v>609.67739424918807</v>
          </cell>
          <cell r="X150">
            <v>609.66407389213941</v>
          </cell>
          <cell r="Y150">
            <v>609.67071069291967</v>
          </cell>
          <cell r="Z150">
            <v>609.65748351976436</v>
          </cell>
          <cell r="AA150">
            <v>609.65420564264161</v>
          </cell>
        </row>
        <row r="151">
          <cell r="G151">
            <v>460124.15899999999</v>
          </cell>
          <cell r="H151">
            <v>460125.15549606108</v>
          </cell>
          <cell r="I151">
            <v>460125.15200439969</v>
          </cell>
          <cell r="J151">
            <v>460125.14852497296</v>
          </cell>
          <cell r="K151">
            <v>460125.15549606108</v>
          </cell>
          <cell r="L151">
            <v>460125.1416026518</v>
          </cell>
          <cell r="M151">
            <v>460125.14852497296</v>
          </cell>
          <cell r="N151">
            <v>460125.13472875638</v>
          </cell>
          <cell r="O151">
            <v>460125.1416026518</v>
          </cell>
          <cell r="P151">
            <v>460125.12790294806</v>
          </cell>
          <cell r="Q151">
            <v>460125.13472875638</v>
          </cell>
          <cell r="R151">
            <v>460125.12112489034</v>
          </cell>
          <cell r="S151">
            <v>460125.12790294806</v>
          </cell>
          <cell r="T151">
            <v>460125.11439424916</v>
          </cell>
          <cell r="U151">
            <v>460125.12112489034</v>
          </cell>
          <cell r="V151">
            <v>460125.10771069292</v>
          </cell>
          <cell r="W151">
            <v>460125.11439424916</v>
          </cell>
          <cell r="X151">
            <v>460125.10107389215</v>
          </cell>
          <cell r="Y151">
            <v>460125.10771069292</v>
          </cell>
          <cell r="Z151">
            <v>460125.09448351973</v>
          </cell>
          <cell r="AA151">
            <v>460125.09120564262</v>
          </cell>
        </row>
        <row r="152">
          <cell r="G152">
            <v>269674.84700000001</v>
          </cell>
          <cell r="H152">
            <v>269675.81816130807</v>
          </cell>
          <cell r="I152">
            <v>269675.79015428619</v>
          </cell>
          <cell r="J152">
            <v>269675.76295495027</v>
          </cell>
          <cell r="K152">
            <v>269675.81816130807</v>
          </cell>
          <cell r="L152">
            <v>269675.71088683733</v>
          </cell>
          <cell r="M152">
            <v>269675.76295495027</v>
          </cell>
          <cell r="N152">
            <v>269675.66177857341</v>
          </cell>
          <cell r="O152">
            <v>269675.71088683733</v>
          </cell>
          <cell r="P152">
            <v>269675.61546190386</v>
          </cell>
          <cell r="Q152">
            <v>269675.66177857341</v>
          </cell>
          <cell r="R152">
            <v>269675.5717781384</v>
          </cell>
          <cell r="S152">
            <v>269675.61546190386</v>
          </cell>
          <cell r="T152">
            <v>269675.5305776078</v>
          </cell>
          <cell r="U152">
            <v>269675.5717781384</v>
          </cell>
          <cell r="V152">
            <v>269675.49171915074</v>
          </cell>
          <cell r="W152">
            <v>269675.5305776078</v>
          </cell>
          <cell r="X152">
            <v>269675.45506963047</v>
          </cell>
          <cell r="Y152">
            <v>269675.49171915074</v>
          </cell>
          <cell r="Z152">
            <v>269675.42050347826</v>
          </cell>
          <cell r="AA152">
            <v>269675.40396438813</v>
          </cell>
        </row>
        <row r="153">
          <cell r="G153">
            <v>12709.822</v>
          </cell>
          <cell r="H153">
            <v>12710.815982039729</v>
          </cell>
          <cell r="I153">
            <v>12710.810000295303</v>
          </cell>
          <cell r="J153">
            <v>12710.804054548778</v>
          </cell>
          <cell r="K153">
            <v>12710.815982039729</v>
          </cell>
          <cell r="L153">
            <v>12710.792270184198</v>
          </cell>
          <cell r="M153">
            <v>12710.804054548778</v>
          </cell>
          <cell r="N153">
            <v>12710.780627228512</v>
          </cell>
          <cell r="O153">
            <v>12710.792270184198</v>
          </cell>
          <cell r="P153">
            <v>12710.769123984855</v>
          </cell>
          <cell r="Q153">
            <v>12710.780627228512</v>
          </cell>
          <cell r="R153">
            <v>12710.757758776728</v>
          </cell>
          <cell r="S153">
            <v>12710.769123984855</v>
          </cell>
          <cell r="T153">
            <v>12710.746529947739</v>
          </cell>
          <cell r="U153">
            <v>12710.757758776728</v>
          </cell>
          <cell r="V153">
            <v>12710.735435861385</v>
          </cell>
          <cell r="W153">
            <v>12710.746529947739</v>
          </cell>
          <cell r="X153">
            <v>12710.724474900788</v>
          </cell>
          <cell r="Y153">
            <v>12710.735435861385</v>
          </cell>
          <cell r="Z153">
            <v>12710.713645468484</v>
          </cell>
          <cell r="AA153">
            <v>12710.708279581479</v>
          </cell>
        </row>
        <row r="154">
          <cell r="G154">
            <v>14172.955</v>
          </cell>
          <cell r="H154">
            <v>14173.95149606107</v>
          </cell>
          <cell r="I154">
            <v>14173.948004399728</v>
          </cell>
          <cell r="J154">
            <v>14173.944524972956</v>
          </cell>
          <cell r="K154">
            <v>14173.95149606107</v>
          </cell>
          <cell r="L154">
            <v>14173.937602651788</v>
          </cell>
          <cell r="M154">
            <v>14173.944524972956</v>
          </cell>
          <cell r="N154">
            <v>14173.93072875641</v>
          </cell>
          <cell r="O154">
            <v>14173.937602651788</v>
          </cell>
          <cell r="P154">
            <v>14173.923902948058</v>
          </cell>
          <cell r="Q154">
            <v>14173.93072875641</v>
          </cell>
          <cell r="R154">
            <v>14173.917124890331</v>
          </cell>
          <cell r="S154">
            <v>14173.923902948058</v>
          </cell>
          <cell r="T154">
            <v>14173.910394249187</v>
          </cell>
          <cell r="U154">
            <v>14173.917124890331</v>
          </cell>
          <cell r="V154">
            <v>14173.903710692919</v>
          </cell>
          <cell r="W154">
            <v>14173.910394249187</v>
          </cell>
          <cell r="X154">
            <v>14173.89707389214</v>
          </cell>
          <cell r="Y154">
            <v>14173.903710692919</v>
          </cell>
          <cell r="Z154">
            <v>14173.890483519765</v>
          </cell>
          <cell r="AA154">
            <v>14173.887205642641</v>
          </cell>
        </row>
        <row r="155">
          <cell r="G155">
            <v>2383.5500000000002</v>
          </cell>
          <cell r="H155">
            <v>2384.5507305430165</v>
          </cell>
          <cell r="I155">
            <v>2384.5514616197256</v>
          </cell>
          <cell r="J155">
            <v>2384.5521932305182</v>
          </cell>
          <cell r="K155">
            <v>2384.5507305430165</v>
          </cell>
          <cell r="L155">
            <v>2384.5536580559128</v>
          </cell>
          <cell r="M155">
            <v>2384.5521932305182</v>
          </cell>
          <cell r="N155">
            <v>2384.5551250223252</v>
          </cell>
          <cell r="O155">
            <v>2384.5536580559128</v>
          </cell>
          <cell r="P155">
            <v>2384.5565941328846</v>
          </cell>
          <cell r="Q155">
            <v>2384.5551250223252</v>
          </cell>
          <cell r="R155">
            <v>2384.558065390725</v>
          </cell>
          <cell r="S155">
            <v>2384.5565941328846</v>
          </cell>
          <cell r="T155">
            <v>2384.5595387989847</v>
          </cell>
          <cell r="U155">
            <v>2384.558065390725</v>
          </cell>
          <cell r="V155">
            <v>2384.5610143608073</v>
          </cell>
          <cell r="W155">
            <v>2384.5595387989847</v>
          </cell>
          <cell r="X155">
            <v>2384.5624920793398</v>
          </cell>
          <cell r="Y155">
            <v>2384.5610143608073</v>
          </cell>
          <cell r="Z155">
            <v>2384.5639719577352</v>
          </cell>
          <cell r="AA155">
            <v>2384.5647127078673</v>
          </cell>
        </row>
        <row r="156">
          <cell r="G156">
            <v>1023.093</v>
          </cell>
          <cell r="H156">
            <v>1024.0894960610706</v>
          </cell>
          <cell r="I156">
            <v>1024.0860043997291</v>
          </cell>
          <cell r="J156">
            <v>1024.0825249729558</v>
          </cell>
          <cell r="K156">
            <v>1024.0894960610706</v>
          </cell>
          <cell r="L156">
            <v>1024.075602651787</v>
          </cell>
          <cell r="M156">
            <v>1024.0825249729558</v>
          </cell>
          <cell r="N156">
            <v>1024.0687287564099</v>
          </cell>
          <cell r="O156">
            <v>1024.075602651787</v>
          </cell>
          <cell r="P156">
            <v>1024.0619029480574</v>
          </cell>
          <cell r="Q156">
            <v>1024.0687287564099</v>
          </cell>
          <cell r="R156">
            <v>1024.0551248903314</v>
          </cell>
          <cell r="S156">
            <v>1024.0619029480574</v>
          </cell>
          <cell r="T156">
            <v>1024.048394249188</v>
          </cell>
          <cell r="U156">
            <v>1024.0551248903314</v>
          </cell>
          <cell r="V156">
            <v>1024.0417106929197</v>
          </cell>
          <cell r="W156">
            <v>1024.048394249188</v>
          </cell>
          <cell r="X156">
            <v>1024.0350738921393</v>
          </cell>
          <cell r="Y156">
            <v>1024.0417106929197</v>
          </cell>
          <cell r="Z156">
            <v>1024.0284835197642</v>
          </cell>
          <cell r="AA156">
            <v>1024.0252056426416</v>
          </cell>
        </row>
        <row r="157">
          <cell r="G157">
            <v>52515.107000000004</v>
          </cell>
          <cell r="H157">
            <v>52516.078161308033</v>
          </cell>
          <cell r="I157">
            <v>52516.050154286218</v>
          </cell>
          <cell r="J157">
            <v>52516.022954950276</v>
          </cell>
          <cell r="K157">
            <v>52516.078161308033</v>
          </cell>
          <cell r="L157">
            <v>52515.970886837335</v>
          </cell>
          <cell r="M157">
            <v>52516.022954950276</v>
          </cell>
          <cell r="N157">
            <v>52515.921778573436</v>
          </cell>
          <cell r="O157">
            <v>52515.970886837335</v>
          </cell>
          <cell r="P157">
            <v>52515.875461903852</v>
          </cell>
          <cell r="Q157">
            <v>52515.921778573436</v>
          </cell>
          <cell r="R157">
            <v>52515.83177813841</v>
          </cell>
          <cell r="S157">
            <v>52515.875461903852</v>
          </cell>
          <cell r="T157">
            <v>52515.790577607797</v>
          </cell>
          <cell r="U157">
            <v>52515.83177813841</v>
          </cell>
          <cell r="V157">
            <v>52515.751719150758</v>
          </cell>
          <cell r="W157">
            <v>52515.790577607797</v>
          </cell>
          <cell r="X157">
            <v>52515.715069630438</v>
          </cell>
          <cell r="Y157">
            <v>52515.751719150758</v>
          </cell>
          <cell r="Z157">
            <v>52515.680503478266</v>
          </cell>
          <cell r="AA157">
            <v>52515.663964388114</v>
          </cell>
        </row>
        <row r="158">
          <cell r="G158">
            <v>38756.523000000001</v>
          </cell>
          <cell r="H158">
            <v>38757.49416130803</v>
          </cell>
          <cell r="I158">
            <v>38757.466154286216</v>
          </cell>
          <cell r="J158">
            <v>38757.438954950274</v>
          </cell>
          <cell r="K158">
            <v>38757.49416130803</v>
          </cell>
          <cell r="L158">
            <v>38757.386886837332</v>
          </cell>
          <cell r="M158">
            <v>38757.438954950274</v>
          </cell>
          <cell r="N158">
            <v>38757.337778573434</v>
          </cell>
          <cell r="O158">
            <v>38757.386886837332</v>
          </cell>
          <cell r="P158">
            <v>38757.291461903849</v>
          </cell>
          <cell r="Q158">
            <v>38757.337778573434</v>
          </cell>
          <cell r="R158">
            <v>38757.247778138408</v>
          </cell>
          <cell r="S158">
            <v>38757.291461903849</v>
          </cell>
          <cell r="T158">
            <v>38757.206577607794</v>
          </cell>
          <cell r="U158">
            <v>38757.247778138408</v>
          </cell>
          <cell r="V158">
            <v>38757.167719150755</v>
          </cell>
          <cell r="W158">
            <v>38757.206577607794</v>
          </cell>
          <cell r="X158">
            <v>38757.131069630435</v>
          </cell>
          <cell r="Y158">
            <v>38757.167719150755</v>
          </cell>
          <cell r="Z158">
            <v>38757.096503478264</v>
          </cell>
          <cell r="AA158">
            <v>38757.079964388111</v>
          </cell>
        </row>
        <row r="159">
          <cell r="G159">
            <v>61858.623</v>
          </cell>
          <cell r="H159">
            <v>61859.619496061074</v>
          </cell>
          <cell r="I159">
            <v>61859.61600439973</v>
          </cell>
          <cell r="J159">
            <v>61859.612524972952</v>
          </cell>
          <cell r="K159">
            <v>61859.619496061074</v>
          </cell>
          <cell r="L159">
            <v>61859.605602651784</v>
          </cell>
          <cell r="M159">
            <v>61859.612524972952</v>
          </cell>
          <cell r="N159">
            <v>61859.598728756413</v>
          </cell>
          <cell r="O159">
            <v>61859.605602651784</v>
          </cell>
          <cell r="P159">
            <v>61859.591902948057</v>
          </cell>
          <cell r="Q159">
            <v>61859.598728756413</v>
          </cell>
          <cell r="R159">
            <v>61859.585124890335</v>
          </cell>
          <cell r="S159">
            <v>61859.591902948057</v>
          </cell>
          <cell r="T159">
            <v>61859.578394249191</v>
          </cell>
          <cell r="U159">
            <v>61859.585124890335</v>
          </cell>
          <cell r="V159">
            <v>61859.571710692922</v>
          </cell>
          <cell r="W159">
            <v>61859.578394249191</v>
          </cell>
          <cell r="X159">
            <v>61859.565073892139</v>
          </cell>
          <cell r="Y159">
            <v>61859.571710692922</v>
          </cell>
          <cell r="Z159">
            <v>61859.558483519766</v>
          </cell>
          <cell r="AA159">
            <v>61859.555205642639</v>
          </cell>
        </row>
        <row r="160">
          <cell r="G160">
            <v>2860.26</v>
          </cell>
          <cell r="H160">
            <v>2861.2375596656379</v>
          </cell>
          <cell r="I160">
            <v>2861.2156228998815</v>
          </cell>
          <cell r="J160">
            <v>2861.1941784024839</v>
          </cell>
          <cell r="K160">
            <v>2861.2375596656379</v>
          </cell>
          <cell r="L160">
            <v>2861.1527222739883</v>
          </cell>
          <cell r="M160">
            <v>2861.1941784024839</v>
          </cell>
          <cell r="N160">
            <v>2861.113105848257</v>
          </cell>
          <cell r="O160">
            <v>2861.1527222739883</v>
          </cell>
          <cell r="P160">
            <v>2861.0752474846172</v>
          </cell>
          <cell r="Q160">
            <v>2861.113105848257</v>
          </cell>
          <cell r="R160">
            <v>2861.0390691653711</v>
          </cell>
          <cell r="S160">
            <v>2861.0752474846172</v>
          </cell>
          <cell r="T160">
            <v>2861.0044963350197</v>
          </cell>
          <cell r="U160">
            <v>2861.0390691653711</v>
          </cell>
          <cell r="V160">
            <v>2860.9714577466229</v>
          </cell>
          <cell r="W160">
            <v>2861.0044963350197</v>
          </cell>
          <cell r="X160">
            <v>2860.9398853149705</v>
          </cell>
          <cell r="Y160">
            <v>2860.9714577466229</v>
          </cell>
          <cell r="Z160">
            <v>2860.9097139762789</v>
          </cell>
          <cell r="AA160">
            <v>2860.8951341774114</v>
          </cell>
        </row>
        <row r="161">
          <cell r="G161">
            <v>6846.2889999999998</v>
          </cell>
          <cell r="H161">
            <v>6847.2854960610703</v>
          </cell>
          <cell r="I161">
            <v>6847.282004399729</v>
          </cell>
          <cell r="J161">
            <v>6847.2785249729559</v>
          </cell>
          <cell r="K161">
            <v>6847.2854960610703</v>
          </cell>
          <cell r="L161">
            <v>6847.2716026517865</v>
          </cell>
          <cell r="M161">
            <v>6847.2785249729559</v>
          </cell>
          <cell r="N161">
            <v>6847.2647287564096</v>
          </cell>
          <cell r="O161">
            <v>6847.2716026517865</v>
          </cell>
          <cell r="P161">
            <v>6847.2579029480576</v>
          </cell>
          <cell r="Q161">
            <v>6847.2647287564096</v>
          </cell>
          <cell r="R161">
            <v>6847.2511248903311</v>
          </cell>
          <cell r="S161">
            <v>6847.2579029480576</v>
          </cell>
          <cell r="T161">
            <v>6847.2443942491882</v>
          </cell>
          <cell r="U161">
            <v>6847.2511248903311</v>
          </cell>
          <cell r="V161">
            <v>6847.2377106929198</v>
          </cell>
          <cell r="W161">
            <v>6847.2443942491882</v>
          </cell>
          <cell r="X161">
            <v>6847.2310738921387</v>
          </cell>
          <cell r="Y161">
            <v>6847.2377106929198</v>
          </cell>
          <cell r="Z161">
            <v>6847.2244835197644</v>
          </cell>
          <cell r="AA161">
            <v>6847.2212056426415</v>
          </cell>
        </row>
        <row r="162">
          <cell r="G162">
            <v>295281.50799999997</v>
          </cell>
          <cell r="H162">
            <v>295282.50198203971</v>
          </cell>
          <cell r="I162">
            <v>295282.49600029527</v>
          </cell>
          <cell r="J162">
            <v>295282.49005454878</v>
          </cell>
          <cell r="K162">
            <v>295282.50198203971</v>
          </cell>
          <cell r="L162">
            <v>295282.47827018419</v>
          </cell>
          <cell r="M162">
            <v>295282.49005454878</v>
          </cell>
          <cell r="N162">
            <v>295282.46662722848</v>
          </cell>
          <cell r="O162">
            <v>295282.47827018419</v>
          </cell>
          <cell r="P162">
            <v>295282.45512398484</v>
          </cell>
          <cell r="Q162">
            <v>295282.46662722848</v>
          </cell>
          <cell r="R162">
            <v>295282.4437587767</v>
          </cell>
          <cell r="S162">
            <v>295282.45512398484</v>
          </cell>
          <cell r="T162">
            <v>295282.43252994772</v>
          </cell>
          <cell r="U162">
            <v>295282.4437587767</v>
          </cell>
          <cell r="V162">
            <v>295282.42143586138</v>
          </cell>
          <cell r="W162">
            <v>295282.43252994772</v>
          </cell>
          <cell r="X162">
            <v>295282.41047490074</v>
          </cell>
          <cell r="Y162">
            <v>295282.42143586138</v>
          </cell>
          <cell r="Z162">
            <v>295282.39964546845</v>
          </cell>
          <cell r="AA162">
            <v>295282.39427958144</v>
          </cell>
        </row>
        <row r="163">
          <cell r="G163">
            <v>183.35</v>
          </cell>
          <cell r="H163">
            <v>184.34398203972899</v>
          </cell>
          <cell r="I163">
            <v>184.3380002953038</v>
          </cell>
          <cell r="J163">
            <v>184.3320545487789</v>
          </cell>
          <cell r="K163">
            <v>184.34398203972899</v>
          </cell>
          <cell r="L163">
            <v>184.32027018419799</v>
          </cell>
          <cell r="M163">
            <v>184.3320545487789</v>
          </cell>
          <cell r="N163">
            <v>184.30862722851211</v>
          </cell>
          <cell r="O163">
            <v>184.32027018419799</v>
          </cell>
          <cell r="P163">
            <v>184.29712398485623</v>
          </cell>
          <cell r="Q163">
            <v>184.30862722851211</v>
          </cell>
          <cell r="R163">
            <v>184.28575877672725</v>
          </cell>
          <cell r="S163">
            <v>184.29712398485623</v>
          </cell>
          <cell r="T163">
            <v>184.27452994773967</v>
          </cell>
          <cell r="U163">
            <v>184.28575877672725</v>
          </cell>
          <cell r="V163">
            <v>184.26343586138398</v>
          </cell>
          <cell r="W163">
            <v>184.27452994773967</v>
          </cell>
          <cell r="X163">
            <v>184.25247490078846</v>
          </cell>
          <cell r="Y163">
            <v>184.26343586138398</v>
          </cell>
          <cell r="Z163">
            <v>184.24164546848328</v>
          </cell>
          <cell r="AA163">
            <v>184.2362795814781</v>
          </cell>
        </row>
        <row r="164">
          <cell r="G164">
            <v>1540.14</v>
          </cell>
          <cell r="H164">
            <v>1541.1364960610706</v>
          </cell>
          <cell r="I164">
            <v>1541.1330043997293</v>
          </cell>
          <cell r="J164">
            <v>1541.129524972956</v>
          </cell>
          <cell r="K164">
            <v>1541.1364960610706</v>
          </cell>
          <cell r="L164">
            <v>1541.122602651787</v>
          </cell>
          <cell r="M164">
            <v>1541.129524972956</v>
          </cell>
          <cell r="N164">
            <v>1541.1157287564101</v>
          </cell>
          <cell r="O164">
            <v>1541.122602651787</v>
          </cell>
          <cell r="P164">
            <v>1541.1089029480574</v>
          </cell>
          <cell r="Q164">
            <v>1541.1157287564101</v>
          </cell>
          <cell r="R164">
            <v>1541.1021248903317</v>
          </cell>
          <cell r="S164">
            <v>1541.1089029480574</v>
          </cell>
          <cell r="T164">
            <v>1541.0953942491883</v>
          </cell>
          <cell r="U164">
            <v>1541.1021248903317</v>
          </cell>
          <cell r="V164">
            <v>1541.0887106929199</v>
          </cell>
          <cell r="W164">
            <v>1541.0953942491883</v>
          </cell>
          <cell r="X164">
            <v>1541.0820738921395</v>
          </cell>
          <cell r="Y164">
            <v>1541.0887106929199</v>
          </cell>
          <cell r="Z164">
            <v>1541.0754835197645</v>
          </cell>
          <cell r="AA164">
            <v>1541.0722056426416</v>
          </cell>
        </row>
        <row r="165">
          <cell r="G165">
            <v>157.68100000000001</v>
          </cell>
          <cell r="H165">
            <v>158.674982039729</v>
          </cell>
          <cell r="I165">
            <v>158.66900029530382</v>
          </cell>
          <cell r="J165">
            <v>158.66305454877892</v>
          </cell>
          <cell r="K165">
            <v>158.674982039729</v>
          </cell>
          <cell r="L165">
            <v>158.65127018419801</v>
          </cell>
          <cell r="M165">
            <v>158.66305454877892</v>
          </cell>
          <cell r="N165">
            <v>158.63962722851213</v>
          </cell>
          <cell r="O165">
            <v>158.65127018419801</v>
          </cell>
          <cell r="P165">
            <v>158.62812398485624</v>
          </cell>
          <cell r="Q165">
            <v>158.63962722851213</v>
          </cell>
          <cell r="R165">
            <v>158.61675877672727</v>
          </cell>
          <cell r="S165">
            <v>158.62812398485624</v>
          </cell>
          <cell r="T165">
            <v>158.60552994773968</v>
          </cell>
          <cell r="U165">
            <v>158.61675877672727</v>
          </cell>
          <cell r="V165">
            <v>158.594435861384</v>
          </cell>
          <cell r="W165">
            <v>158.60552994773968</v>
          </cell>
          <cell r="X165">
            <v>158.58347490078847</v>
          </cell>
          <cell r="Y165">
            <v>158.594435861384</v>
          </cell>
          <cell r="Z165">
            <v>158.5726454684833</v>
          </cell>
          <cell r="AA165">
            <v>158.56727958147812</v>
          </cell>
        </row>
        <row r="166">
          <cell r="G166">
            <v>50681.607000000004</v>
          </cell>
          <cell r="H166">
            <v>50682.607730543023</v>
          </cell>
          <cell r="I166">
            <v>50682.608461619726</v>
          </cell>
          <cell r="J166">
            <v>50682.609193230521</v>
          </cell>
          <cell r="K166">
            <v>50682.607730543023</v>
          </cell>
          <cell r="L166">
            <v>50682.610658055914</v>
          </cell>
          <cell r="M166">
            <v>50682.609193230521</v>
          </cell>
          <cell r="N166">
            <v>50682.61212502233</v>
          </cell>
          <cell r="O166">
            <v>50682.610658055914</v>
          </cell>
          <cell r="P166">
            <v>50682.61359413289</v>
          </cell>
          <cell r="Q166">
            <v>50682.61212502233</v>
          </cell>
          <cell r="R166">
            <v>50682.615065390732</v>
          </cell>
          <cell r="S166">
            <v>50682.61359413289</v>
          </cell>
          <cell r="T166">
            <v>50682.616538798989</v>
          </cell>
          <cell r="U166">
            <v>50682.615065390732</v>
          </cell>
          <cell r="V166">
            <v>50682.618014360807</v>
          </cell>
          <cell r="W166">
            <v>50682.616538798989</v>
          </cell>
          <cell r="X166">
            <v>50682.619492079342</v>
          </cell>
          <cell r="Y166">
            <v>50682.618014360807</v>
          </cell>
          <cell r="Z166">
            <v>50682.620971957738</v>
          </cell>
          <cell r="AA166">
            <v>50682.621712707871</v>
          </cell>
        </row>
        <row r="167">
          <cell r="G167">
            <v>25878.019</v>
          </cell>
          <cell r="H167">
            <v>25879.015496061071</v>
          </cell>
          <cell r="I167">
            <v>25879.01200439973</v>
          </cell>
          <cell r="J167">
            <v>25879.008524972956</v>
          </cell>
          <cell r="K167">
            <v>25879.015496061071</v>
          </cell>
          <cell r="L167">
            <v>25879.001602651788</v>
          </cell>
          <cell r="M167">
            <v>25879.008524972956</v>
          </cell>
          <cell r="N167">
            <v>25878.99472875641</v>
          </cell>
          <cell r="O167">
            <v>25879.001602651788</v>
          </cell>
          <cell r="P167">
            <v>25878.987902948058</v>
          </cell>
          <cell r="Q167">
            <v>25878.99472875641</v>
          </cell>
          <cell r="R167">
            <v>25878.981124890332</v>
          </cell>
          <cell r="S167">
            <v>25878.987902948058</v>
          </cell>
          <cell r="T167">
            <v>25878.974394249188</v>
          </cell>
          <cell r="U167">
            <v>25878.981124890332</v>
          </cell>
          <cell r="V167">
            <v>25878.967710692919</v>
          </cell>
          <cell r="W167">
            <v>25878.974394249188</v>
          </cell>
          <cell r="X167">
            <v>25878.96107389214</v>
          </cell>
          <cell r="Y167">
            <v>25878.967710692919</v>
          </cell>
          <cell r="Z167">
            <v>25878.954483519763</v>
          </cell>
          <cell r="AA167">
            <v>25878.951205642643</v>
          </cell>
        </row>
        <row r="168">
          <cell r="G168">
            <v>298002.42200000002</v>
          </cell>
          <cell r="H168">
            <v>298003.39316130808</v>
          </cell>
          <cell r="I168">
            <v>298003.36515428621</v>
          </cell>
          <cell r="J168">
            <v>298003.33795495029</v>
          </cell>
          <cell r="K168">
            <v>298003.39316130808</v>
          </cell>
          <cell r="L168">
            <v>298003.28588683734</v>
          </cell>
          <cell r="M168">
            <v>298003.33795495029</v>
          </cell>
          <cell r="N168">
            <v>298003.23677857342</v>
          </cell>
          <cell r="O168">
            <v>298003.28588683734</v>
          </cell>
          <cell r="P168">
            <v>298003.19046190387</v>
          </cell>
          <cell r="Q168">
            <v>298003.23677857342</v>
          </cell>
          <cell r="R168">
            <v>298003.14677813841</v>
          </cell>
          <cell r="S168">
            <v>298003.19046190387</v>
          </cell>
          <cell r="T168">
            <v>298003.10557760781</v>
          </cell>
          <cell r="U168">
            <v>298003.14677813841</v>
          </cell>
          <cell r="V168">
            <v>298003.06671915075</v>
          </cell>
          <cell r="W168">
            <v>298003.10557760781</v>
          </cell>
          <cell r="X168">
            <v>298003.03006963048</v>
          </cell>
          <cell r="Y168">
            <v>298003.06671915075</v>
          </cell>
          <cell r="Z168">
            <v>298002.99550347828</v>
          </cell>
          <cell r="AA168">
            <v>298002.97896438814</v>
          </cell>
        </row>
        <row r="169">
          <cell r="G169">
            <v>53054.156000000003</v>
          </cell>
          <cell r="H169">
            <v>53055.133559665643</v>
          </cell>
          <cell r="I169">
            <v>53055.111622899887</v>
          </cell>
          <cell r="J169">
            <v>53055.090178402483</v>
          </cell>
          <cell r="K169">
            <v>53055.133559665643</v>
          </cell>
          <cell r="L169">
            <v>53055.04872227399</v>
          </cell>
          <cell r="M169">
            <v>53055.090178402483</v>
          </cell>
          <cell r="N169">
            <v>53055.009105848258</v>
          </cell>
          <cell r="O169">
            <v>53055.04872227399</v>
          </cell>
          <cell r="P169">
            <v>53054.971247484616</v>
          </cell>
          <cell r="Q169">
            <v>53055.009105848258</v>
          </cell>
          <cell r="R169">
            <v>53054.935069165374</v>
          </cell>
          <cell r="S169">
            <v>53054.971247484616</v>
          </cell>
          <cell r="T169">
            <v>53054.900496335023</v>
          </cell>
          <cell r="U169">
            <v>53054.935069165374</v>
          </cell>
          <cell r="V169">
            <v>53054.867457746623</v>
          </cell>
          <cell r="W169">
            <v>53054.900496335023</v>
          </cell>
          <cell r="X169">
            <v>53054.835885314977</v>
          </cell>
          <cell r="Y169">
            <v>53054.867457746623</v>
          </cell>
          <cell r="Z169">
            <v>53054.805713976282</v>
          </cell>
          <cell r="AA169">
            <v>53054.791134177416</v>
          </cell>
        </row>
        <row r="170">
          <cell r="G170">
            <v>3784.3440000000001</v>
          </cell>
          <cell r="H170">
            <v>3785.3404960610706</v>
          </cell>
          <cell r="I170">
            <v>3785.3370043997293</v>
          </cell>
          <cell r="J170">
            <v>3785.3335249729557</v>
          </cell>
          <cell r="K170">
            <v>3785.3404960610706</v>
          </cell>
          <cell r="L170">
            <v>3785.3266026517872</v>
          </cell>
          <cell r="M170">
            <v>3785.3335249729557</v>
          </cell>
          <cell r="N170">
            <v>3785.3197287564099</v>
          </cell>
          <cell r="O170">
            <v>3785.3266026517872</v>
          </cell>
          <cell r="P170">
            <v>3785.3129029480574</v>
          </cell>
          <cell r="Q170">
            <v>3785.3197287564099</v>
          </cell>
          <cell r="R170">
            <v>3785.3061248903314</v>
          </cell>
          <cell r="S170">
            <v>3785.3129029480574</v>
          </cell>
          <cell r="T170">
            <v>3785.299394249188</v>
          </cell>
          <cell r="U170">
            <v>3785.3061248903314</v>
          </cell>
          <cell r="V170">
            <v>3785.2927106929196</v>
          </cell>
          <cell r="W170">
            <v>3785.299394249188</v>
          </cell>
          <cell r="X170">
            <v>3785.2860738921395</v>
          </cell>
          <cell r="Y170">
            <v>3785.2927106929196</v>
          </cell>
          <cell r="Z170">
            <v>3785.2794835197642</v>
          </cell>
          <cell r="AA170">
            <v>3785.2762056426418</v>
          </cell>
        </row>
        <row r="171">
          <cell r="G171">
            <v>304804.70699999999</v>
          </cell>
          <cell r="H171">
            <v>304805.68455966562</v>
          </cell>
          <cell r="I171">
            <v>304805.66262289986</v>
          </cell>
          <cell r="J171">
            <v>304805.64117840247</v>
          </cell>
          <cell r="K171">
            <v>304805.68455966562</v>
          </cell>
          <cell r="L171">
            <v>304805.599722274</v>
          </cell>
          <cell r="M171">
            <v>304805.64117840247</v>
          </cell>
          <cell r="N171">
            <v>304805.56010584824</v>
          </cell>
          <cell r="O171">
            <v>304805.599722274</v>
          </cell>
          <cell r="P171">
            <v>304805.52224748459</v>
          </cell>
          <cell r="Q171">
            <v>304805.56010584824</v>
          </cell>
          <cell r="R171">
            <v>304805.48606916534</v>
          </cell>
          <cell r="S171">
            <v>304805.52224748459</v>
          </cell>
          <cell r="T171">
            <v>304805.45149633504</v>
          </cell>
          <cell r="U171">
            <v>304805.48606916534</v>
          </cell>
          <cell r="V171">
            <v>304805.41845774662</v>
          </cell>
          <cell r="W171">
            <v>304805.45149633504</v>
          </cell>
          <cell r="X171">
            <v>304805.38688531495</v>
          </cell>
          <cell r="Y171">
            <v>304805.41845774662</v>
          </cell>
          <cell r="Z171">
            <v>304805.35671397625</v>
          </cell>
          <cell r="AA171">
            <v>304805.34213417739</v>
          </cell>
        </row>
        <row r="172">
          <cell r="G172">
            <v>167596.568</v>
          </cell>
          <cell r="H172">
            <v>167597.56449606107</v>
          </cell>
          <cell r="I172">
            <v>167597.56100439973</v>
          </cell>
          <cell r="J172">
            <v>167597.55752497294</v>
          </cell>
          <cell r="K172">
            <v>167597.56449606107</v>
          </cell>
          <cell r="L172">
            <v>167597.55060265178</v>
          </cell>
          <cell r="M172">
            <v>167597.55752497294</v>
          </cell>
          <cell r="N172">
            <v>167597.5437287564</v>
          </cell>
          <cell r="O172">
            <v>167597.55060265178</v>
          </cell>
          <cell r="P172">
            <v>167597.53690294805</v>
          </cell>
          <cell r="Q172">
            <v>167597.5437287564</v>
          </cell>
          <cell r="R172">
            <v>167597.53012489033</v>
          </cell>
          <cell r="S172">
            <v>167597.53690294805</v>
          </cell>
          <cell r="T172">
            <v>167597.52339424918</v>
          </cell>
          <cell r="U172">
            <v>167597.53012489033</v>
          </cell>
          <cell r="V172">
            <v>167597.51671069293</v>
          </cell>
          <cell r="W172">
            <v>167597.52339424918</v>
          </cell>
          <cell r="X172">
            <v>167597.51007389213</v>
          </cell>
          <cell r="Y172">
            <v>167597.51671069293</v>
          </cell>
          <cell r="Z172">
            <v>167597.50348351977</v>
          </cell>
          <cell r="AA172">
            <v>167597.50020564263</v>
          </cell>
        </row>
        <row r="173">
          <cell r="G173">
            <v>493504.86</v>
          </cell>
          <cell r="H173">
            <v>493505.83116130804</v>
          </cell>
          <cell r="I173">
            <v>493505.80315428617</v>
          </cell>
          <cell r="J173">
            <v>493505.77595495025</v>
          </cell>
          <cell r="K173">
            <v>493505.83116130804</v>
          </cell>
          <cell r="L173">
            <v>493505.72388683731</v>
          </cell>
          <cell r="M173">
            <v>493505.77595495025</v>
          </cell>
          <cell r="N173">
            <v>493505.67477857339</v>
          </cell>
          <cell r="O173">
            <v>493505.72388683731</v>
          </cell>
          <cell r="P173">
            <v>493505.62846190383</v>
          </cell>
          <cell r="Q173">
            <v>493505.67477857339</v>
          </cell>
          <cell r="R173">
            <v>493505.58477813838</v>
          </cell>
          <cell r="S173">
            <v>493505.62846190383</v>
          </cell>
          <cell r="T173">
            <v>493505.54357760778</v>
          </cell>
          <cell r="U173">
            <v>493505.58477813838</v>
          </cell>
          <cell r="V173">
            <v>493505.50471915072</v>
          </cell>
          <cell r="W173">
            <v>493505.54357760778</v>
          </cell>
          <cell r="X173">
            <v>493505.46806963044</v>
          </cell>
          <cell r="Y173">
            <v>493505.50471915072</v>
          </cell>
          <cell r="Z173">
            <v>493505.43350347824</v>
          </cell>
          <cell r="AA173">
            <v>493505.4169643881</v>
          </cell>
        </row>
        <row r="174">
          <cell r="G174">
            <v>5433056.5360000003</v>
          </cell>
          <cell r="H174">
            <v>5433057.5071613081</v>
          </cell>
          <cell r="I174">
            <v>5433057.4791542869</v>
          </cell>
          <cell r="J174">
            <v>5433057.4519549506</v>
          </cell>
          <cell r="K174">
            <v>5433057.5071613081</v>
          </cell>
          <cell r="L174">
            <v>5433057.3998868372</v>
          </cell>
          <cell r="M174">
            <v>5433057.4519549506</v>
          </cell>
          <cell r="N174">
            <v>5433057.3507785741</v>
          </cell>
          <cell r="O174">
            <v>5433057.3998868372</v>
          </cell>
          <cell r="P174">
            <v>5433057.3044619039</v>
          </cell>
          <cell r="Q174">
            <v>5433057.3507785741</v>
          </cell>
          <cell r="R174">
            <v>5433057.2607781384</v>
          </cell>
          <cell r="S174">
            <v>5433057.3044619039</v>
          </cell>
          <cell r="T174">
            <v>5433057.2195776077</v>
          </cell>
          <cell r="U174">
            <v>5433057.2607781384</v>
          </cell>
          <cell r="V174">
            <v>5433057.1807191512</v>
          </cell>
          <cell r="W174">
            <v>5433057.2195776077</v>
          </cell>
          <cell r="X174">
            <v>5433057.1440696307</v>
          </cell>
          <cell r="Y174">
            <v>5433057.1807191512</v>
          </cell>
          <cell r="Z174">
            <v>5433057.1095034787</v>
          </cell>
          <cell r="AA174">
            <v>5433057.0929643884</v>
          </cell>
        </row>
        <row r="175">
          <cell r="G175">
            <v>6644.6040000000003</v>
          </cell>
          <cell r="H175">
            <v>6645.6047305430166</v>
          </cell>
          <cell r="I175">
            <v>6645.6054616197262</v>
          </cell>
          <cell r="J175">
            <v>6645.6061932305183</v>
          </cell>
          <cell r="K175">
            <v>6645.6047305430166</v>
          </cell>
          <cell r="L175">
            <v>6645.6076580559129</v>
          </cell>
          <cell r="M175">
            <v>6645.6061932305183</v>
          </cell>
          <cell r="N175">
            <v>6645.6091250223253</v>
          </cell>
          <cell r="O175">
            <v>6645.6076580559129</v>
          </cell>
          <cell r="P175">
            <v>6645.6105941328842</v>
          </cell>
          <cell r="Q175">
            <v>6645.6091250223253</v>
          </cell>
          <cell r="R175">
            <v>6645.6120653907246</v>
          </cell>
          <cell r="S175">
            <v>6645.6105941328842</v>
          </cell>
          <cell r="T175">
            <v>6645.6135387989852</v>
          </cell>
          <cell r="U175">
            <v>6645.6120653907246</v>
          </cell>
          <cell r="V175">
            <v>6645.6150143608074</v>
          </cell>
          <cell r="W175">
            <v>6645.6135387989852</v>
          </cell>
          <cell r="X175">
            <v>6645.6164920793399</v>
          </cell>
          <cell r="Y175">
            <v>6645.6150143608074</v>
          </cell>
          <cell r="Z175">
            <v>6645.6179719577349</v>
          </cell>
          <cell r="AA175">
            <v>6645.6187127078674</v>
          </cell>
        </row>
        <row r="176">
          <cell r="G176">
            <v>104443.49400000001</v>
          </cell>
          <cell r="H176">
            <v>104444.47155966565</v>
          </cell>
          <cell r="I176">
            <v>104444.44962289989</v>
          </cell>
          <cell r="J176">
            <v>104444.42817840249</v>
          </cell>
          <cell r="K176">
            <v>104444.47155966565</v>
          </cell>
          <cell r="L176">
            <v>104444.38672227399</v>
          </cell>
          <cell r="M176">
            <v>104444.42817840249</v>
          </cell>
          <cell r="N176">
            <v>104444.34710584827</v>
          </cell>
          <cell r="O176">
            <v>104444.38672227399</v>
          </cell>
          <cell r="P176">
            <v>104444.30924748462</v>
          </cell>
          <cell r="Q176">
            <v>104444.34710584827</v>
          </cell>
          <cell r="R176">
            <v>104444.27306916537</v>
          </cell>
          <cell r="S176">
            <v>104444.30924748462</v>
          </cell>
          <cell r="T176">
            <v>104444.23849633502</v>
          </cell>
          <cell r="U176">
            <v>104444.27306916537</v>
          </cell>
          <cell r="V176">
            <v>104444.20545774663</v>
          </cell>
          <cell r="W176">
            <v>104444.23849633502</v>
          </cell>
          <cell r="X176">
            <v>104444.17388531497</v>
          </cell>
          <cell r="Y176">
            <v>104444.20545774663</v>
          </cell>
          <cell r="Z176">
            <v>104444.14371397629</v>
          </cell>
          <cell r="AA176">
            <v>104444.12913417742</v>
          </cell>
        </row>
        <row r="177">
          <cell r="G177">
            <v>201747.33900000001</v>
          </cell>
          <cell r="H177">
            <v>201748.33973054303</v>
          </cell>
          <cell r="I177">
            <v>201748.34046161972</v>
          </cell>
          <cell r="J177">
            <v>201748.34119323053</v>
          </cell>
          <cell r="K177">
            <v>201748.33973054303</v>
          </cell>
          <cell r="L177">
            <v>201748.34265805592</v>
          </cell>
          <cell r="M177">
            <v>201748.34119323053</v>
          </cell>
          <cell r="N177">
            <v>201748.34412502233</v>
          </cell>
          <cell r="O177">
            <v>201748.34265805592</v>
          </cell>
          <cell r="P177">
            <v>201748.3455941329</v>
          </cell>
          <cell r="Q177">
            <v>201748.34412502233</v>
          </cell>
          <cell r="R177">
            <v>201748.34706539073</v>
          </cell>
          <cell r="S177">
            <v>201748.3455941329</v>
          </cell>
          <cell r="T177">
            <v>201748.34853879898</v>
          </cell>
          <cell r="U177">
            <v>201748.34706539073</v>
          </cell>
          <cell r="V177">
            <v>201748.35001436083</v>
          </cell>
          <cell r="W177">
            <v>201748.34853879898</v>
          </cell>
          <cell r="X177">
            <v>201748.35149207935</v>
          </cell>
          <cell r="Y177">
            <v>201748.35001436083</v>
          </cell>
          <cell r="Z177">
            <v>201748.35297195773</v>
          </cell>
          <cell r="AA177">
            <v>201748.35371270787</v>
          </cell>
        </row>
        <row r="178">
          <cell r="G178">
            <v>150229.65599999999</v>
          </cell>
          <cell r="H178">
            <v>150230.64998203973</v>
          </cell>
          <cell r="I178">
            <v>150230.64400029529</v>
          </cell>
          <cell r="J178">
            <v>150230.63805454876</v>
          </cell>
          <cell r="K178">
            <v>150230.64998203973</v>
          </cell>
          <cell r="L178">
            <v>150230.62627018418</v>
          </cell>
          <cell r="M178">
            <v>150230.63805454876</v>
          </cell>
          <cell r="N178">
            <v>150230.6146272285</v>
          </cell>
          <cell r="O178">
            <v>150230.62627018418</v>
          </cell>
          <cell r="P178">
            <v>150230.60312398485</v>
          </cell>
          <cell r="Q178">
            <v>150230.6146272285</v>
          </cell>
          <cell r="R178">
            <v>150230.59175877672</v>
          </cell>
          <cell r="S178">
            <v>150230.60312398485</v>
          </cell>
          <cell r="T178">
            <v>150230.58052994774</v>
          </cell>
          <cell r="U178">
            <v>150230.59175877672</v>
          </cell>
          <cell r="V178">
            <v>150230.56943586137</v>
          </cell>
          <cell r="W178">
            <v>150230.58052994774</v>
          </cell>
          <cell r="X178">
            <v>150230.55847490078</v>
          </cell>
          <cell r="Y178">
            <v>150230.56943586137</v>
          </cell>
          <cell r="Z178">
            <v>150230.54764546847</v>
          </cell>
          <cell r="AA178">
            <v>150230.54227958145</v>
          </cell>
        </row>
        <row r="179">
          <cell r="G179">
            <v>21851.652999999998</v>
          </cell>
          <cell r="H179">
            <v>21852.649496061069</v>
          </cell>
          <cell r="I179">
            <v>21852.646004399729</v>
          </cell>
          <cell r="J179">
            <v>21852.642524972955</v>
          </cell>
          <cell r="K179">
            <v>21852.649496061069</v>
          </cell>
          <cell r="L179">
            <v>21852.635602651786</v>
          </cell>
          <cell r="M179">
            <v>21852.642524972955</v>
          </cell>
          <cell r="N179">
            <v>21852.628728756408</v>
          </cell>
          <cell r="O179">
            <v>21852.635602651786</v>
          </cell>
          <cell r="P179">
            <v>21852.621902948056</v>
          </cell>
          <cell r="Q179">
            <v>21852.628728756408</v>
          </cell>
          <cell r="R179">
            <v>21852.61512489033</v>
          </cell>
          <cell r="S179">
            <v>21852.621902948056</v>
          </cell>
          <cell r="T179">
            <v>21852.608394249186</v>
          </cell>
          <cell r="U179">
            <v>21852.61512489033</v>
          </cell>
          <cell r="V179">
            <v>21852.601710692918</v>
          </cell>
          <cell r="W179">
            <v>21852.608394249186</v>
          </cell>
          <cell r="X179">
            <v>21852.595073892138</v>
          </cell>
          <cell r="Y179">
            <v>21852.601710692918</v>
          </cell>
          <cell r="Z179">
            <v>21852.588483519761</v>
          </cell>
          <cell r="AA179">
            <v>21852.585205642641</v>
          </cell>
        </row>
        <row r="180">
          <cell r="G180">
            <v>2427.5540000000001</v>
          </cell>
          <cell r="H180">
            <v>2428.5504960610706</v>
          </cell>
          <cell r="I180">
            <v>2428.5470043997293</v>
          </cell>
          <cell r="J180">
            <v>2428.5435249729558</v>
          </cell>
          <cell r="K180">
            <v>2428.5504960610706</v>
          </cell>
          <cell r="L180">
            <v>2428.5366026517872</v>
          </cell>
          <cell r="M180">
            <v>2428.5435249729558</v>
          </cell>
          <cell r="N180">
            <v>2428.5297287564099</v>
          </cell>
          <cell r="O180">
            <v>2428.5366026517872</v>
          </cell>
          <cell r="P180">
            <v>2428.5229029480574</v>
          </cell>
          <cell r="Q180">
            <v>2428.5297287564099</v>
          </cell>
          <cell r="R180">
            <v>2428.5161248903314</v>
          </cell>
          <cell r="S180">
            <v>2428.5229029480574</v>
          </cell>
          <cell r="T180">
            <v>2428.5093942491881</v>
          </cell>
          <cell r="U180">
            <v>2428.5161248903314</v>
          </cell>
          <cell r="V180">
            <v>2428.5027106929197</v>
          </cell>
          <cell r="W180">
            <v>2428.5093942491881</v>
          </cell>
          <cell r="X180">
            <v>2428.4960738921395</v>
          </cell>
          <cell r="Y180">
            <v>2428.5027106929197</v>
          </cell>
          <cell r="Z180">
            <v>2428.4894835197642</v>
          </cell>
          <cell r="AA180">
            <v>2428.4862056426418</v>
          </cell>
        </row>
        <row r="181">
          <cell r="G181">
            <v>9427.857</v>
          </cell>
          <cell r="H181">
            <v>9428.8534960610705</v>
          </cell>
          <cell r="I181">
            <v>9428.8500043997283</v>
          </cell>
          <cell r="J181">
            <v>9428.8465249729561</v>
          </cell>
          <cell r="K181">
            <v>9428.8534960610705</v>
          </cell>
          <cell r="L181">
            <v>9428.8396026517876</v>
          </cell>
          <cell r="M181">
            <v>9428.8465249729561</v>
          </cell>
          <cell r="N181">
            <v>9428.8327287564098</v>
          </cell>
          <cell r="O181">
            <v>9428.8396026517876</v>
          </cell>
          <cell r="P181">
            <v>9428.8259029480578</v>
          </cell>
          <cell r="Q181">
            <v>9428.8327287564098</v>
          </cell>
          <cell r="R181">
            <v>9428.8191248903313</v>
          </cell>
          <cell r="S181">
            <v>9428.8259029480578</v>
          </cell>
          <cell r="T181">
            <v>9428.8123942491875</v>
          </cell>
          <cell r="U181">
            <v>9428.8191248903313</v>
          </cell>
          <cell r="V181">
            <v>9428.8057106929191</v>
          </cell>
          <cell r="W181">
            <v>9428.8123942491875</v>
          </cell>
          <cell r="X181">
            <v>9428.7990738921399</v>
          </cell>
          <cell r="Y181">
            <v>9428.8057106929191</v>
          </cell>
          <cell r="Z181">
            <v>9428.7924835197646</v>
          </cell>
          <cell r="AA181">
            <v>9428.7892056426408</v>
          </cell>
        </row>
        <row r="183">
          <cell r="G183">
            <v>31359982.315000001</v>
          </cell>
          <cell r="H183">
            <v>31360159.49456194</v>
          </cell>
          <cell r="I183">
            <v>31360157.713970918</v>
          </cell>
          <cell r="J183">
            <v>31360155.97220492</v>
          </cell>
          <cell r="K183">
            <v>31360159.49456194</v>
          </cell>
          <cell r="L183">
            <v>31360152.601195913</v>
          </cell>
          <cell r="M183">
            <v>31360155.97220492</v>
          </cell>
          <cell r="N183">
            <v>31360149.373892993</v>
          </cell>
          <cell r="O183">
            <v>31360152.601195913</v>
          </cell>
          <cell r="P183">
            <v>31360146.283057854</v>
          </cell>
          <cell r="Q183">
            <v>31360149.373892993</v>
          </cell>
          <cell r="R183">
            <v>31360143.321833909</v>
          </cell>
          <cell r="S183">
            <v>31360146.283057854</v>
          </cell>
          <cell r="T183">
            <v>31360140.48372595</v>
          </cell>
          <cell r="U183">
            <v>31360143.321833909</v>
          </cell>
          <cell r="V183">
            <v>31360137.76258076</v>
          </cell>
          <cell r="W183">
            <v>31360140.48372595</v>
          </cell>
          <cell r="X183">
            <v>31360135.152568694</v>
          </cell>
          <cell r="Y183">
            <v>31360137.76258076</v>
          </cell>
          <cell r="Z183">
            <v>31360132.648166433</v>
          </cell>
          <cell r="AA183">
            <v>31360131.433922619</v>
          </cell>
        </row>
      </sheetData>
      <sheetData sheetId="3">
        <row r="2">
          <cell r="B2">
            <v>2.6263031392273923E-4</v>
          </cell>
          <cell r="C2">
            <v>2.6266052580083631E-4</v>
          </cell>
          <cell r="D2">
            <v>2.6266034997093451E-4</v>
          </cell>
          <cell r="E2">
            <v>2.6266017496371638E-4</v>
          </cell>
          <cell r="F2">
            <v>2.6266052580083631E-4</v>
          </cell>
          <cell r="G2">
            <v>2.6265982742284486E-4</v>
          </cell>
          <cell r="H2">
            <v>2.6266017496371638E-4</v>
          </cell>
          <cell r="I2">
            <v>2.6265948318746741E-4</v>
          </cell>
          <cell r="J2">
            <v>2.6265982742284486E-4</v>
          </cell>
          <cell r="K2">
            <v>2.626591422641056E-4</v>
          </cell>
          <cell r="L2">
            <v>2.6265948318746741E-4</v>
          </cell>
          <cell r="M2">
            <v>2.626588046567332E-4</v>
          </cell>
          <cell r="N2">
            <v>2.626591422641056E-4</v>
          </cell>
          <cell r="O2">
            <v>2.6265847036693781E-4</v>
          </cell>
          <cell r="P2">
            <v>2.626588046567332E-4</v>
          </cell>
          <cell r="Q2">
            <v>2.6265813939407666E-4</v>
          </cell>
          <cell r="R2">
            <v>2.6265847036693781E-4</v>
          </cell>
          <cell r="S2">
            <v>2.6265781173542233E-4</v>
          </cell>
          <cell r="T2">
            <v>2.6265813939407666E-4</v>
          </cell>
          <cell r="U2">
            <v>2.6265748738630044E-4</v>
          </cell>
          <cell r="V2">
            <v>2.6265732645085329E-4</v>
          </cell>
        </row>
        <row r="3">
          <cell r="B3">
            <v>1.365771178369365E-4</v>
          </cell>
          <cell r="C3">
            <v>1.3660751822415051E-4</v>
          </cell>
          <cell r="D3">
            <v>1.3660682646986046E-4</v>
          </cell>
          <cell r="E3">
            <v>1.3660615024362321E-4</v>
          </cell>
          <cell r="F3">
            <v>1.3660751822415051E-4</v>
          </cell>
          <cell r="G3">
            <v>1.3660484299144067E-4</v>
          </cell>
          <cell r="H3">
            <v>1.3660615024362321E-4</v>
          </cell>
          <cell r="I3">
            <v>1.3660359377671099E-4</v>
          </cell>
          <cell r="J3">
            <v>1.3660484299144067E-4</v>
          </cell>
          <cell r="K3">
            <v>1.3660240002767317E-4</v>
          </cell>
          <cell r="L3">
            <v>1.3660359377671099E-4</v>
          </cell>
          <cell r="M3">
            <v>1.3660125928642778E-4</v>
          </cell>
          <cell r="N3">
            <v>1.3660240002767317E-4</v>
          </cell>
          <cell r="O3">
            <v>1.3660016920389936E-4</v>
          </cell>
          <cell r="P3">
            <v>1.3660125928642778E-4</v>
          </cell>
          <cell r="Q3">
            <v>1.3659912753502179E-4</v>
          </cell>
          <cell r="R3">
            <v>1.3660016920389936E-4</v>
          </cell>
          <cell r="S3">
            <v>1.3659813213413689E-4</v>
          </cell>
          <cell r="T3">
            <v>1.3659912753502179E-4</v>
          </cell>
          <cell r="U3">
            <v>1.3659718095059584E-4</v>
          </cell>
          <cell r="V3">
            <v>1.3659672132444227E-4</v>
          </cell>
        </row>
        <row r="4">
          <cell r="B4">
            <v>3.9373499244908612E-3</v>
          </cell>
          <cell r="C4">
            <v>3.9373594549948852E-3</v>
          </cell>
          <cell r="D4">
            <v>3.9373595672126099E-3</v>
          </cell>
          <cell r="E4">
            <v>3.9373596749458836E-3</v>
          </cell>
          <cell r="F4">
            <v>3.9373594549948852E-3</v>
          </cell>
          <cell r="G4">
            <v>3.9373598774498008E-3</v>
          </cell>
          <cell r="H4">
            <v>3.9373596749458836E-3</v>
          </cell>
          <cell r="I4">
            <v>3.9373600634552176E-3</v>
          </cell>
          <cell r="J4">
            <v>3.9373598774498008E-3</v>
          </cell>
          <cell r="K4">
            <v>3.9373602338601136E-3</v>
          </cell>
          <cell r="L4">
            <v>3.9373600634552176E-3</v>
          </cell>
          <cell r="M4">
            <v>3.9373603895146219E-3</v>
          </cell>
          <cell r="N4">
            <v>3.9373602338601136E-3</v>
          </cell>
          <cell r="O4">
            <v>3.9373605312235764E-3</v>
          </cell>
          <cell r="P4">
            <v>3.9373603895146219E-3</v>
          </cell>
          <cell r="Q4">
            <v>3.937360659748949E-3</v>
          </cell>
          <cell r="R4">
            <v>3.9373605312235764E-3</v>
          </cell>
          <cell r="S4">
            <v>3.9373607758121619E-3</v>
          </cell>
          <cell r="T4">
            <v>3.937360659748949E-3</v>
          </cell>
          <cell r="U4">
            <v>3.9373608800962511E-3</v>
          </cell>
          <cell r="V4">
            <v>3.9373609280245895E-3</v>
          </cell>
        </row>
        <row r="5">
          <cell r="B5">
            <v>1.6487477410109631E-5</v>
          </cell>
          <cell r="C5">
            <v>1.6518352255123504E-5</v>
          </cell>
          <cell r="D5">
            <v>1.6517460116453765E-5</v>
          </cell>
          <cell r="E5">
            <v>1.6516593712395893E-5</v>
          </cell>
          <cell r="F5">
            <v>1.6518352255123504E-5</v>
          </cell>
          <cell r="G5">
            <v>1.6514935160665642E-5</v>
          </cell>
          <cell r="H5">
            <v>1.6516593712395893E-5</v>
          </cell>
          <cell r="I5">
            <v>1.6513370915399634E-5</v>
          </cell>
          <cell r="J5">
            <v>1.6514935160665642E-5</v>
          </cell>
          <cell r="K5">
            <v>1.6511895615218979E-5</v>
          </cell>
          <cell r="L5">
            <v>1.6513370915399634E-5</v>
          </cell>
          <cell r="M5">
            <v>1.65105042035289E-5</v>
          </cell>
          <cell r="N5">
            <v>1.6511895615218979E-5</v>
          </cell>
          <cell r="O5">
            <v>1.650919191119265E-5</v>
          </cell>
          <cell r="P5">
            <v>1.65105042035289E-5</v>
          </cell>
          <cell r="Q5">
            <v>1.6507954240190422E-5</v>
          </cell>
          <cell r="R5">
            <v>1.650919191119265E-5</v>
          </cell>
          <cell r="S5">
            <v>1.6506786948207215E-5</v>
          </cell>
          <cell r="T5">
            <v>1.6507954240190422E-5</v>
          </cell>
          <cell r="U5">
            <v>1.6505686034096737E-5</v>
          </cell>
          <cell r="V5">
            <v>1.6505159280940077E-5</v>
          </cell>
        </row>
        <row r="6">
          <cell r="B6">
            <v>9.6995478806283242E-4</v>
          </cell>
          <cell r="C6">
            <v>9.6998108384416487E-4</v>
          </cell>
          <cell r="D6">
            <v>9.699810275778111E-4</v>
          </cell>
          <cell r="E6">
            <v>9.699809705007097E-4</v>
          </cell>
          <cell r="F6">
            <v>9.6998108384416487E-4</v>
          </cell>
          <cell r="G6">
            <v>9.6998085403104115E-4</v>
          </cell>
          <cell r="H6">
            <v>9.699809705007097E-4</v>
          </cell>
          <cell r="I6">
            <v>9.6998073466064878E-4</v>
          </cell>
          <cell r="J6">
            <v>9.6998085403104115E-4</v>
          </cell>
          <cell r="K6">
            <v>9.6998061260261442E-4</v>
          </cell>
          <cell r="L6">
            <v>9.6998073466064878E-4</v>
          </cell>
          <cell r="M6">
            <v>9.6998048805828851E-4</v>
          </cell>
          <cell r="N6">
            <v>9.6998061260261442E-4</v>
          </cell>
          <cell r="O6">
            <v>9.6998036121791914E-4</v>
          </cell>
          <cell r="P6">
            <v>9.6998048805828851E-4</v>
          </cell>
          <cell r="Q6">
            <v>9.699802322612512E-4</v>
          </cell>
          <cell r="R6">
            <v>9.6998036121791914E-4</v>
          </cell>
          <cell r="S6">
            <v>9.6998010135809494E-4</v>
          </cell>
          <cell r="T6">
            <v>9.699802322612512E-4</v>
          </cell>
          <cell r="U6">
            <v>9.699799686688598E-4</v>
          </cell>
          <cell r="V6">
            <v>9.6997990170214605E-4</v>
          </cell>
        </row>
        <row r="7">
          <cell r="B7">
            <v>1.6370544946208141E-5</v>
          </cell>
          <cell r="C7">
            <v>1.6402363343598854E-5</v>
          </cell>
          <cell r="D7">
            <v>1.6402387587182614E-5</v>
          </cell>
          <cell r="E7">
            <v>1.6402411827492962E-5</v>
          </cell>
          <cell r="F7">
            <v>1.6402363343598854E-5</v>
          </cell>
          <cell r="G7">
            <v>1.6402460300409913E-5</v>
          </cell>
          <cell r="H7">
            <v>1.6402411827492962E-5</v>
          </cell>
          <cell r="I7">
            <v>1.6402508766445653E-5</v>
          </cell>
          <cell r="J7">
            <v>1.6402460300409913E-5</v>
          </cell>
          <cell r="K7">
            <v>1.6402557229485214E-5</v>
          </cell>
          <cell r="L7">
            <v>1.6402508766445653E-5</v>
          </cell>
          <cell r="M7">
            <v>1.6402605693214154E-5</v>
          </cell>
          <cell r="N7">
            <v>1.6402557229485214E-5</v>
          </cell>
          <cell r="O7">
            <v>1.6402654161129226E-5</v>
          </cell>
          <cell r="P7">
            <v>1.6402605693214154E-5</v>
          </cell>
          <cell r="Q7">
            <v>1.6402702636548479E-5</v>
          </cell>
          <cell r="R7">
            <v>1.6402654161129226E-5</v>
          </cell>
          <cell r="S7">
            <v>1.6402751122620908E-5</v>
          </cell>
          <cell r="T7">
            <v>1.6402702636548479E-5</v>
          </cell>
          <cell r="U7">
            <v>1.6402799622335478E-5</v>
          </cell>
          <cell r="V7">
            <v>1.6402823878200986E-5</v>
          </cell>
        </row>
        <row r="8">
          <cell r="B8">
            <v>5.7561174680145861E-3</v>
          </cell>
          <cell r="C8">
            <v>5.7561168578190783E-3</v>
          </cell>
          <cell r="D8">
            <v>5.7561172079565615E-3</v>
          </cell>
          <cell r="E8">
            <v>5.7561175509848314E-3</v>
          </cell>
          <cell r="F8">
            <v>5.7561168578190783E-3</v>
          </cell>
          <cell r="G8">
            <v>5.7561182164391662E-3</v>
          </cell>
          <cell r="H8">
            <v>5.7561175509848314E-3</v>
          </cell>
          <cell r="I8">
            <v>5.7561188555848323E-3</v>
          </cell>
          <cell r="J8">
            <v>5.7561182164391662E-3</v>
          </cell>
          <cell r="K8">
            <v>5.7561194697504942E-3</v>
          </cell>
          <cell r="L8">
            <v>5.7561188555848323E-3</v>
          </cell>
          <cell r="M8">
            <v>5.7561200601947545E-3</v>
          </cell>
          <cell r="N8">
            <v>5.7561194697504942E-3</v>
          </cell>
          <cell r="O8">
            <v>5.7561206281098887E-3</v>
          </cell>
          <cell r="P8">
            <v>5.7561200601947545E-3</v>
          </cell>
          <cell r="Q8">
            <v>5.756121174625403E-3</v>
          </cell>
          <cell r="R8">
            <v>5.7561206281098887E-3</v>
          </cell>
          <cell r="S8">
            <v>5.7561217008114084E-3</v>
          </cell>
          <cell r="T8">
            <v>5.756121174625403E-3</v>
          </cell>
          <cell r="U8">
            <v>5.756122207681796E-3</v>
          </cell>
          <cell r="V8">
            <v>5.7561224541758495E-3</v>
          </cell>
        </row>
        <row r="9">
          <cell r="B9">
            <v>1.3458926595061121E-4</v>
          </cell>
          <cell r="C9">
            <v>1.3461967756884995E-4</v>
          </cell>
          <cell r="D9">
            <v>1.3461898570169277E-4</v>
          </cell>
          <cell r="E9">
            <v>1.346183093650494E-4</v>
          </cell>
          <cell r="F9">
            <v>1.3461967756884995E-4</v>
          </cell>
          <cell r="G9">
            <v>1.346170018991871E-4</v>
          </cell>
          <cell r="H9">
            <v>1.346183093650494E-4</v>
          </cell>
          <cell r="I9">
            <v>1.3461575247988682E-4</v>
          </cell>
          <cell r="J9">
            <v>1.346170018991871E-4</v>
          </cell>
          <cell r="K9">
            <v>1.3461455853492867E-4</v>
          </cell>
          <cell r="L9">
            <v>1.3461575247988682E-4</v>
          </cell>
          <cell r="M9">
            <v>1.3461341760597864E-4</v>
          </cell>
          <cell r="N9">
            <v>1.3461455853492867E-4</v>
          </cell>
          <cell r="O9">
            <v>1.3461232734354961E-4</v>
          </cell>
          <cell r="P9">
            <v>1.3461341760597864E-4</v>
          </cell>
          <cell r="Q9">
            <v>1.3461128550218535E-4</v>
          </cell>
          <cell r="R9">
            <v>1.3461232734354961E-4</v>
          </cell>
          <cell r="S9">
            <v>1.3461028993585819E-4</v>
          </cell>
          <cell r="T9">
            <v>1.3461128550218535E-4</v>
          </cell>
          <cell r="U9">
            <v>1.3460933859356917E-4</v>
          </cell>
          <cell r="V9">
            <v>1.3460887889044765E-4</v>
          </cell>
        </row>
        <row r="10">
          <cell r="B10">
            <v>1.1896708877337261E-2</v>
          </cell>
          <cell r="C10">
            <v>1.1896672630954026E-2</v>
          </cell>
          <cell r="D10">
            <v>1.1896672413355841E-2</v>
          </cell>
          <cell r="E10">
            <v>1.1896672206784279E-2</v>
          </cell>
          <cell r="F10">
            <v>1.1896672630954026E-2</v>
          </cell>
          <cell r="G10">
            <v>1.1896671825270709E-2</v>
          </cell>
          <cell r="H10">
            <v>1.1896672206784279E-2</v>
          </cell>
          <cell r="I10">
            <v>1.1896671483623732E-2</v>
          </cell>
          <cell r="J10">
            <v>1.1896671825270709E-2</v>
          </cell>
          <cell r="K10">
            <v>1.1896671179224027E-2</v>
          </cell>
          <cell r="L10">
            <v>1.1896671483623732E-2</v>
          </cell>
          <cell r="M10">
            <v>1.1896670909612444E-2</v>
          </cell>
          <cell r="N10">
            <v>1.1896671179224027E-2</v>
          </cell>
          <cell r="O10">
            <v>1.1896670672480399E-2</v>
          </cell>
          <cell r="P10">
            <v>1.1896670909612444E-2</v>
          </cell>
          <cell r="Q10">
            <v>1.1896670465660873E-2</v>
          </cell>
          <cell r="R10">
            <v>1.1896670672480399E-2</v>
          </cell>
          <cell r="S10">
            <v>1.189667028711997E-2</v>
          </cell>
          <cell r="T10">
            <v>1.1896670465660873E-2</v>
          </cell>
          <cell r="U10">
            <v>1.1896670134948923E-2</v>
          </cell>
          <cell r="V10">
            <v>1.1896670068187978E-2</v>
          </cell>
        </row>
        <row r="11">
          <cell r="B11">
            <v>2.1331989389548225E-3</v>
          </cell>
          <cell r="C11">
            <v>2.1332178547404583E-3</v>
          </cell>
          <cell r="D11">
            <v>2.1332170827853721E-3</v>
          </cell>
          <cell r="E11">
            <v>2.1332163339443594E-3</v>
          </cell>
          <cell r="F11">
            <v>2.1332178547404583E-3</v>
          </cell>
          <cell r="G11">
            <v>2.133214902923852E-3</v>
          </cell>
          <cell r="H11">
            <v>2.1332163339443594E-3</v>
          </cell>
          <cell r="I11">
            <v>2.1332135565102013E-3</v>
          </cell>
          <cell r="J11">
            <v>2.133214902923852E-3</v>
          </cell>
          <cell r="K11">
            <v>2.1332122898305816E-3</v>
          </cell>
          <cell r="L11">
            <v>2.1332135565102013E-3</v>
          </cell>
          <cell r="M11">
            <v>2.1332110982911893E-3</v>
          </cell>
          <cell r="N11">
            <v>2.1332122898305816E-3</v>
          </cell>
          <cell r="O11">
            <v>2.1332099775612855E-3</v>
          </cell>
          <cell r="P11">
            <v>2.1332110982911893E-3</v>
          </cell>
          <cell r="Q11">
            <v>2.133208923558168E-3</v>
          </cell>
          <cell r="R11">
            <v>2.1332099775612855E-3</v>
          </cell>
          <cell r="S11">
            <v>2.1332079324329982E-3</v>
          </cell>
          <cell r="T11">
            <v>2.133208923558168E-3</v>
          </cell>
          <cell r="U11">
            <v>2.1332070005574302E-3</v>
          </cell>
          <cell r="V11">
            <v>2.1332065557615664E-3</v>
          </cell>
        </row>
        <row r="12">
          <cell r="B12">
            <v>1.458264757315441E-3</v>
          </cell>
          <cell r="C12">
            <v>1.4582876903925152E-3</v>
          </cell>
          <cell r="D12">
            <v>1.4582870736815929E-3</v>
          </cell>
          <cell r="E12">
            <v>1.458286470862443E-3</v>
          </cell>
          <cell r="F12">
            <v>1.4582876903925152E-3</v>
          </cell>
          <cell r="G12">
            <v>1.4582853056821542E-3</v>
          </cell>
          <cell r="H12">
            <v>1.458286470862443E-3</v>
          </cell>
          <cell r="I12">
            <v>1.4582841924828231E-3</v>
          </cell>
          <cell r="J12">
            <v>1.4582853056821542E-3</v>
          </cell>
          <cell r="K12">
            <v>1.4582831289977451E-3</v>
          </cell>
          <cell r="L12">
            <v>1.4582841924828231E-3</v>
          </cell>
          <cell r="M12">
            <v>1.4582821130579903E-3</v>
          </cell>
          <cell r="N12">
            <v>1.4582831289977451E-3</v>
          </cell>
          <cell r="O12">
            <v>1.4582811425882215E-3</v>
          </cell>
          <cell r="P12">
            <v>1.4582821130579903E-3</v>
          </cell>
          <cell r="Q12">
            <v>1.4582802156026993E-3</v>
          </cell>
          <cell r="R12">
            <v>1.4582811425882215E-3</v>
          </cell>
          <cell r="S12">
            <v>1.4582793302014548E-3</v>
          </cell>
          <cell r="T12">
            <v>1.4582802156026993E-3</v>
          </cell>
          <cell r="U12">
            <v>1.4582784845666183E-3</v>
          </cell>
          <cell r="V12">
            <v>1.458278076115102E-3</v>
          </cell>
        </row>
        <row r="13">
          <cell r="B13">
            <v>7.8578615741799093E-5</v>
          </cell>
          <cell r="C13">
            <v>7.8610082674180999E-5</v>
          </cell>
          <cell r="D13">
            <v>7.8610110449842233E-5</v>
          </cell>
          <cell r="E13">
            <v>7.8610138145215002E-5</v>
          </cell>
          <cell r="F13">
            <v>7.8610082674180999E-5</v>
          </cell>
          <cell r="G13">
            <v>7.8610193305051133E-5</v>
          </cell>
          <cell r="H13">
            <v>7.8610138145215002E-5</v>
          </cell>
          <cell r="I13">
            <v>7.861024817294409E-5</v>
          </cell>
          <cell r="J13">
            <v>7.8610193305051133E-5</v>
          </cell>
          <cell r="K13">
            <v>7.8610302767137026E-5</v>
          </cell>
          <cell r="L13">
            <v>7.861024817294409E-5</v>
          </cell>
          <cell r="M13">
            <v>7.8610357104916473E-5</v>
          </cell>
          <cell r="N13">
            <v>7.8610302767137026E-5</v>
          </cell>
          <cell r="O13">
            <v>7.8610411202663277E-5</v>
          </cell>
          <cell r="P13">
            <v>7.8610357104916473E-5</v>
          </cell>
          <cell r="Q13">
            <v>7.8610465075901274E-5</v>
          </cell>
          <cell r="R13">
            <v>7.8610411202663277E-5</v>
          </cell>
          <cell r="S13">
            <v>7.8610518739343291E-5</v>
          </cell>
          <cell r="T13">
            <v>7.8610465075901274E-5</v>
          </cell>
          <cell r="U13">
            <v>7.8610572206934621E-5</v>
          </cell>
          <cell r="V13">
            <v>7.8610598871444454E-5</v>
          </cell>
        </row>
        <row r="14">
          <cell r="B14">
            <v>7.7175426174981251E-4</v>
          </cell>
          <cell r="C14">
            <v>7.7178167733037411E-4</v>
          </cell>
          <cell r="D14">
            <v>7.7178160981050269E-4</v>
          </cell>
          <cell r="E14">
            <v>7.7178154172526071E-4</v>
          </cell>
          <cell r="F14">
            <v>7.7178167733037411E-4</v>
          </cell>
          <cell r="G14">
            <v>7.7178140395046436E-4</v>
          </cell>
          <cell r="H14">
            <v>7.7178154172526071E-4</v>
          </cell>
          <cell r="I14">
            <v>7.7178126418317732E-4</v>
          </cell>
          <cell r="J14">
            <v>7.7178140395046436E-4</v>
          </cell>
          <cell r="K14">
            <v>7.7178112259073512E-4</v>
          </cell>
          <cell r="L14">
            <v>7.7178126418317732E-4</v>
          </cell>
          <cell r="M14">
            <v>7.7178097933115427E-4</v>
          </cell>
          <cell r="N14">
            <v>7.7178112259073512E-4</v>
          </cell>
          <cell r="O14">
            <v>7.7178083455363303E-4</v>
          </cell>
          <cell r="P14">
            <v>7.7178097933115427E-4</v>
          </cell>
          <cell r="Q14">
            <v>7.7178068839902757E-4</v>
          </cell>
          <cell r="R14">
            <v>7.7178083455363303E-4</v>
          </cell>
          <cell r="S14">
            <v>7.7178054100030468E-4</v>
          </cell>
          <cell r="T14">
            <v>7.7178068839902757E-4</v>
          </cell>
          <cell r="U14">
            <v>7.7178039248296595E-4</v>
          </cell>
          <cell r="V14">
            <v>7.7178031784209402E-4</v>
          </cell>
        </row>
        <row r="15">
          <cell r="B15">
            <v>1.7905868197234664E-3</v>
          </cell>
          <cell r="C15">
            <v>1.790608398907447E-3</v>
          </cell>
          <cell r="D15">
            <v>1.7906083098325385E-3</v>
          </cell>
          <cell r="E15">
            <v>1.7906082196886674E-3</v>
          </cell>
          <cell r="F15">
            <v>1.790608398907447E-3</v>
          </cell>
          <cell r="G15">
            <v>1.7906080363921056E-3</v>
          </cell>
          <cell r="H15">
            <v>1.7906082196886674E-3</v>
          </cell>
          <cell r="I15">
            <v>1.7906078493993374E-3</v>
          </cell>
          <cell r="J15">
            <v>1.7906080363921056E-3</v>
          </cell>
          <cell r="K15">
            <v>1.7906076590695494E-3</v>
          </cell>
          <cell r="L15">
            <v>1.7906078493993374E-3</v>
          </cell>
          <cell r="M15">
            <v>1.7906074657407821E-3</v>
          </cell>
          <cell r="N15">
            <v>1.7906076590695494E-3</v>
          </cell>
          <cell r="O15">
            <v>1.7906072697310834E-3</v>
          </cell>
          <cell r="P15">
            <v>1.7906074657407821E-3</v>
          </cell>
          <cell r="Q15">
            <v>1.7906070713396081E-3</v>
          </cell>
          <cell r="R15">
            <v>1.7906072697310834E-3</v>
          </cell>
          <cell r="S15">
            <v>1.7906068708476617E-3</v>
          </cell>
          <cell r="T15">
            <v>1.7906070713396081E-3</v>
          </cell>
          <cell r="U15">
            <v>1.7906066685196779E-3</v>
          </cell>
          <cell r="V15">
            <v>1.7906065667454255E-3</v>
          </cell>
        </row>
        <row r="16">
          <cell r="B16">
            <v>4.7942310199609559E-5</v>
          </cell>
          <cell r="C16">
            <v>4.7973950221901824E-5</v>
          </cell>
          <cell r="D16">
            <v>4.7973976258081289E-5</v>
          </cell>
          <cell r="E16">
            <v>4.7974002251900765E-5</v>
          </cell>
          <cell r="F16">
            <v>4.7973950221901824E-5</v>
          </cell>
          <cell r="G16">
            <v>4.7974054118554891E-5</v>
          </cell>
          <cell r="H16">
            <v>4.7974002251900765E-5</v>
          </cell>
          <cell r="I16">
            <v>4.7974105833653505E-5</v>
          </cell>
          <cell r="J16">
            <v>4.7974054118554891E-5</v>
          </cell>
          <cell r="K16">
            <v>4.7974157408368646E-5</v>
          </cell>
          <cell r="L16">
            <v>4.7974105833653505E-5</v>
          </cell>
          <cell r="M16">
            <v>4.7974208853288639E-5</v>
          </cell>
          <cell r="N16">
            <v>4.7974157408368646E-5</v>
          </cell>
          <cell r="O16">
            <v>4.7974260178449137E-5</v>
          </cell>
          <cell r="P16">
            <v>4.7974208853288639E-5</v>
          </cell>
          <cell r="Q16">
            <v>4.7974311393362855E-5</v>
          </cell>
          <cell r="R16">
            <v>4.7974260178449137E-5</v>
          </cell>
          <cell r="S16">
            <v>4.797436250704768E-5</v>
          </cell>
          <cell r="T16">
            <v>4.7974311393362855E-5</v>
          </cell>
          <cell r="U16">
            <v>4.797441352805308E-5</v>
          </cell>
          <cell r="V16">
            <v>4.7974439006350869E-5</v>
          </cell>
        </row>
        <row r="17">
          <cell r="B17">
            <v>1.984110047480427E-3</v>
          </cell>
          <cell r="C17">
            <v>1.9841300096211391E-3</v>
          </cell>
          <cell r="D17">
            <v>1.9841294227668942E-3</v>
          </cell>
          <cell r="E17">
            <v>1.9841288491534133E-3</v>
          </cell>
          <cell r="F17">
            <v>1.9841300096211391E-3</v>
          </cell>
          <cell r="G17">
            <v>1.9841277404977022E-3</v>
          </cell>
          <cell r="H17">
            <v>1.9841288491534133E-3</v>
          </cell>
          <cell r="I17">
            <v>1.9841266814133183E-3</v>
          </cell>
          <cell r="J17">
            <v>1.9841277404977022E-3</v>
          </cell>
          <cell r="K17">
            <v>1.9841256697549258E-3</v>
          </cell>
          <cell r="L17">
            <v>1.9841266814133183E-3</v>
          </cell>
          <cell r="M17">
            <v>1.9841247034685641E-3</v>
          </cell>
          <cell r="N17">
            <v>1.9841256697549258E-3</v>
          </cell>
          <cell r="O17">
            <v>1.9841237805878053E-3</v>
          </cell>
          <cell r="P17">
            <v>1.9841247034685641E-3</v>
          </cell>
          <cell r="Q17">
            <v>1.9841228992300854E-3</v>
          </cell>
          <cell r="R17">
            <v>1.9841237805878053E-3</v>
          </cell>
          <cell r="S17">
            <v>1.9841220575931855E-3</v>
          </cell>
          <cell r="T17">
            <v>1.9841228992300854E-3</v>
          </cell>
          <cell r="U17">
            <v>1.9841212539518484E-3</v>
          </cell>
          <cell r="V17">
            <v>1.9841208658606209E-3</v>
          </cell>
        </row>
        <row r="18">
          <cell r="B18">
            <v>3.4740635025131712E-3</v>
          </cell>
          <cell r="C18">
            <v>3.4740748426423107E-3</v>
          </cell>
          <cell r="D18">
            <v>3.4740741468194279E-3</v>
          </cell>
          <cell r="E18">
            <v>3.4740734724505976E-3</v>
          </cell>
          <cell r="F18">
            <v>3.4740748426423107E-3</v>
          </cell>
          <cell r="G18">
            <v>3.4740721855633649E-3</v>
          </cell>
          <cell r="H18">
            <v>3.4740734724505976E-3</v>
          </cell>
          <cell r="I18">
            <v>3.4740709771386175E-3</v>
          </cell>
          <cell r="J18">
            <v>3.4740721855633649E-3</v>
          </cell>
          <cell r="K18">
            <v>3.474069842613013E-3</v>
          </cell>
          <cell r="L18">
            <v>3.4740709771386175E-3</v>
          </cell>
          <cell r="M18">
            <v>3.4740687776859077E-3</v>
          </cell>
          <cell r="N18">
            <v>3.474069842613013E-3</v>
          </cell>
          <cell r="O18">
            <v>3.474067778304276E-3</v>
          </cell>
          <cell r="P18">
            <v>3.4740687776859077E-3</v>
          </cell>
          <cell r="Q18">
            <v>3.4740668406485031E-3</v>
          </cell>
          <cell r="R18">
            <v>3.474067778304276E-3</v>
          </cell>
          <cell r="S18">
            <v>3.4740659611190048E-3</v>
          </cell>
          <cell r="T18">
            <v>3.4740668406485031E-3</v>
          </cell>
          <cell r="U18">
            <v>3.4740651363235923E-3</v>
          </cell>
          <cell r="V18">
            <v>3.4740647434448805E-3</v>
          </cell>
        </row>
        <row r="19">
          <cell r="B19">
            <v>1.3447233348670973E-5</v>
          </cell>
          <cell r="C19">
            <v>1.3479068262274503E-5</v>
          </cell>
          <cell r="D19">
            <v>1.347909233987718E-5</v>
          </cell>
          <cell r="E19">
            <v>1.3479116417825571E-5</v>
          </cell>
          <cell r="F19">
            <v>1.3479068262274503E-5</v>
          </cell>
          <cell r="G19">
            <v>1.34791645765076E-5</v>
          </cell>
          <cell r="H19">
            <v>1.3479116417825571E-5</v>
          </cell>
          <cell r="I19">
            <v>1.3479212741704186E-5</v>
          </cell>
          <cell r="J19">
            <v>1.34791645765076E-5</v>
          </cell>
          <cell r="K19">
            <v>1.3479260916625632E-5</v>
          </cell>
          <cell r="L19">
            <v>1.3479212741704186E-5</v>
          </cell>
          <cell r="M19">
            <v>1.3479309104318368E-5</v>
          </cell>
          <cell r="N19">
            <v>1.3479260916625632E-5</v>
          </cell>
          <cell r="O19">
            <v>1.3479357307673677E-5</v>
          </cell>
          <cell r="P19">
            <v>1.3479309104318368E-5</v>
          </cell>
          <cell r="Q19">
            <v>1.3479405529436035E-5</v>
          </cell>
          <cell r="R19">
            <v>1.3479357307673677E-5</v>
          </cell>
          <cell r="S19">
            <v>1.3479453772211024E-5</v>
          </cell>
          <cell r="T19">
            <v>1.3479405529436035E-5</v>
          </cell>
          <cell r="U19">
            <v>1.3479502038472735E-5</v>
          </cell>
          <cell r="V19">
            <v>1.3479526181150071E-5</v>
          </cell>
        </row>
        <row r="20">
          <cell r="B20">
            <v>1.6545943642060375E-4</v>
          </cell>
          <cell r="C20">
            <v>1.6549027746370413E-4</v>
          </cell>
          <cell r="D20">
            <v>1.6549017551935587E-4</v>
          </cell>
          <cell r="E20">
            <v>1.6549007376024424E-4</v>
          </cell>
          <cell r="F20">
            <v>1.6549027746370413E-4</v>
          </cell>
          <cell r="G20">
            <v>1.6548987081312465E-4</v>
          </cell>
          <cell r="H20">
            <v>1.6549007376024424E-4</v>
          </cell>
          <cell r="I20">
            <v>1.6548966865179699E-4</v>
          </cell>
          <cell r="J20">
            <v>1.6548987081312465E-4</v>
          </cell>
          <cell r="K20">
            <v>1.6548946730365874E-4</v>
          </cell>
          <cell r="L20">
            <v>1.6548966865179699E-4</v>
          </cell>
          <cell r="M20">
            <v>1.6548926679416844E-4</v>
          </cell>
          <cell r="N20">
            <v>1.6548946730365874E-4</v>
          </cell>
          <cell r="O20">
            <v>1.6548906714695255E-4</v>
          </cell>
          <cell r="P20">
            <v>1.6548926679416844E-4</v>
          </cell>
          <cell r="Q20">
            <v>1.6548886838390703E-4</v>
          </cell>
          <cell r="R20">
            <v>1.6548906714695255E-4</v>
          </cell>
          <cell r="S20">
            <v>1.6548867052529426E-4</v>
          </cell>
          <cell r="T20">
            <v>1.6548886838390703E-4</v>
          </cell>
          <cell r="U20">
            <v>1.6548847358983346E-4</v>
          </cell>
          <cell r="V20">
            <v>1.6548837547373423E-4</v>
          </cell>
        </row>
        <row r="21">
          <cell r="B21">
            <v>1.5201220307193275E-5</v>
          </cell>
          <cell r="C21">
            <v>1.5233045311069112E-5</v>
          </cell>
          <cell r="D21">
            <v>1.523306948826044E-5</v>
          </cell>
          <cell r="E21">
            <v>1.5233093663626005E-5</v>
          </cell>
          <cell r="F21">
            <v>1.5233045311069112E-5</v>
          </cell>
          <cell r="G21">
            <v>1.5233142010848988E-5</v>
          </cell>
          <cell r="H21">
            <v>1.5233093663626005E-5</v>
          </cell>
          <cell r="I21">
            <v>1.5233190356549066E-5</v>
          </cell>
          <cell r="J21">
            <v>1.5233142010848988E-5</v>
          </cell>
          <cell r="K21">
            <v>1.523323870434138E-5</v>
          </cell>
          <cell r="L21">
            <v>1.5233190356549066E-5</v>
          </cell>
          <cell r="M21">
            <v>1.523328705765584E-5</v>
          </cell>
          <cell r="N21">
            <v>1.523323870434138E-5</v>
          </cell>
          <cell r="O21">
            <v>1.5233335419747005E-5</v>
          </cell>
          <cell r="P21">
            <v>1.523328705765584E-5</v>
          </cell>
          <cell r="Q21">
            <v>1.5233383793703501E-5</v>
          </cell>
          <cell r="R21">
            <v>1.5233335419747005E-5</v>
          </cell>
          <cell r="S21">
            <v>1.5233432182456955E-5</v>
          </cell>
          <cell r="T21">
            <v>1.5233383793703501E-5</v>
          </cell>
          <cell r="U21">
            <v>1.523348058879038E-5</v>
          </cell>
          <cell r="V21">
            <v>1.523350479938062E-5</v>
          </cell>
        </row>
        <row r="22">
          <cell r="B22">
            <v>1.5201220307193275E-5</v>
          </cell>
          <cell r="C22">
            <v>1.5232830117543438E-5</v>
          </cell>
          <cell r="D22">
            <v>1.5232640239002682E-5</v>
          </cell>
          <cell r="E22">
            <v>1.5232451489468551E-5</v>
          </cell>
          <cell r="F22">
            <v>1.5232830117543438E-5</v>
          </cell>
          <cell r="G22">
            <v>1.5232077351753121E-5</v>
          </cell>
          <cell r="H22">
            <v>1.5232451489468551E-5</v>
          </cell>
          <cell r="I22">
            <v>1.5231707653349585E-5</v>
          </cell>
          <cell r="J22">
            <v>1.5232077351753121E-5</v>
          </cell>
          <cell r="K22">
            <v>1.5231342343671012E-5</v>
          </cell>
          <cell r="L22">
            <v>1.5231707653349585E-5</v>
          </cell>
          <cell r="M22">
            <v>1.52309813725939E-5</v>
          </cell>
          <cell r="N22">
            <v>1.5231342343671012E-5</v>
          </cell>
          <cell r="O22">
            <v>1.5230624690460286E-5</v>
          </cell>
          <cell r="P22">
            <v>1.52309813725939E-5</v>
          </cell>
          <cell r="Q22">
            <v>1.523027224807951E-5</v>
          </cell>
          <cell r="R22">
            <v>1.5230624690460286E-5</v>
          </cell>
          <cell r="S22">
            <v>1.5229923996729569E-5</v>
          </cell>
          <cell r="T22">
            <v>1.523027224807951E-5</v>
          </cell>
          <cell r="U22">
            <v>1.5229579888158021E-5</v>
          </cell>
          <cell r="V22">
            <v>1.5229409372463811E-5</v>
          </cell>
        </row>
        <row r="23">
          <cell r="B23">
            <v>4.9287033534476657E-4</v>
          </cell>
          <cell r="C23">
            <v>4.9289946159946773E-4</v>
          </cell>
          <cell r="D23">
            <v>4.9289951289796822E-4</v>
          </cell>
          <cell r="E23">
            <v>4.9289956360327742E-4</v>
          </cell>
          <cell r="F23">
            <v>4.9289946159946773E-4</v>
          </cell>
          <cell r="G23">
            <v>4.9289966329648695E-4</v>
          </cell>
          <cell r="H23">
            <v>4.9289956360327742E-4</v>
          </cell>
          <cell r="I23">
            <v>4.9289976079930483E-4</v>
          </cell>
          <cell r="J23">
            <v>4.9289966329648695E-4</v>
          </cell>
          <cell r="K23">
            <v>4.9289985622559638E-4</v>
          </cell>
          <cell r="L23">
            <v>4.9289976079930483E-4</v>
          </cell>
          <cell r="M23">
            <v>4.9289994968322712E-4</v>
          </cell>
          <cell r="N23">
            <v>4.9289985622559638E-4</v>
          </cell>
          <cell r="O23">
            <v>4.9290004127438343E-4</v>
          </cell>
          <cell r="P23">
            <v>4.9289994968322712E-4</v>
          </cell>
          <cell r="Q23">
            <v>4.9290013109587667E-4</v>
          </cell>
          <cell r="R23">
            <v>4.9290004127438343E-4</v>
          </cell>
          <cell r="S23">
            <v>4.9290021923943238E-4</v>
          </cell>
          <cell r="T23">
            <v>4.9290013109587667E-4</v>
          </cell>
          <cell r="U23">
            <v>4.9290030579196228E-4</v>
          </cell>
          <cell r="V23">
            <v>4.9290034849750017E-4</v>
          </cell>
        </row>
        <row r="24">
          <cell r="B24">
            <v>9.9252275359581945E-4</v>
          </cell>
          <cell r="C24">
            <v>9.9254831803591986E-4</v>
          </cell>
          <cell r="D24">
            <v>9.9254767488089128E-4</v>
          </cell>
          <cell r="E24">
            <v>9.9254704619423473E-4</v>
          </cell>
          <cell r="F24">
            <v>9.9254831803591986E-4</v>
          </cell>
          <cell r="G24">
            <v>9.9254583095003779E-4</v>
          </cell>
          <cell r="H24">
            <v>9.9254704619423473E-4</v>
          </cell>
          <cell r="I24">
            <v>9.9254466982101261E-4</v>
          </cell>
          <cell r="J24">
            <v>9.9254583095003779E-4</v>
          </cell>
          <cell r="K24">
            <v>9.9254356043295745E-4</v>
          </cell>
          <cell r="L24">
            <v>9.9254466982101261E-4</v>
          </cell>
          <cell r="M24">
            <v>9.9254250051511363E-4</v>
          </cell>
          <cell r="N24">
            <v>9.9254356043295745E-4</v>
          </cell>
          <cell r="O24">
            <v>9.925414878956837E-4</v>
          </cell>
          <cell r="P24">
            <v>9.9254250051511363E-4</v>
          </cell>
          <cell r="Q24">
            <v>9.9254052049754489E-4</v>
          </cell>
          <cell r="R24">
            <v>9.925414878956837E-4</v>
          </cell>
          <cell r="S24">
            <v>9.9253959633415151E-4</v>
          </cell>
          <cell r="T24">
            <v>9.9254052049754489E-4</v>
          </cell>
          <cell r="U24">
            <v>9.9253871350560643E-4</v>
          </cell>
          <cell r="V24">
            <v>9.9253828702095025E-4</v>
          </cell>
        </row>
        <row r="25">
          <cell r="B25">
            <v>1.6686262598742158E-4</v>
          </cell>
          <cell r="C25">
            <v>1.6689345910273981E-4</v>
          </cell>
          <cell r="D25">
            <v>1.6689335723806247E-4</v>
          </cell>
          <cell r="E25">
            <v>1.6689325555688459E-4</v>
          </cell>
          <cell r="F25">
            <v>1.6689345910273981E-4</v>
          </cell>
          <cell r="G25">
            <v>1.6689305276059777E-4</v>
          </cell>
          <cell r="H25">
            <v>1.6689325555688459E-4</v>
          </cell>
          <cell r="I25">
            <v>1.6689285074367288E-4</v>
          </cell>
          <cell r="J25">
            <v>1.6689305276059777E-4</v>
          </cell>
          <cell r="K25">
            <v>1.6689264953383134E-4</v>
          </cell>
          <cell r="L25">
            <v>1.6689285074367288E-4</v>
          </cell>
          <cell r="M25">
            <v>1.6689244915683843E-4</v>
          </cell>
          <cell r="N25">
            <v>1.6689264953383134E-4</v>
          </cell>
          <cell r="O25">
            <v>1.6689224963661122E-4</v>
          </cell>
          <cell r="P25">
            <v>1.6689244915683843E-4</v>
          </cell>
          <cell r="Q25">
            <v>1.66892050995321E-4</v>
          </cell>
          <cell r="R25">
            <v>1.6689224963661122E-4</v>
          </cell>
          <cell r="S25">
            <v>1.6689185325349101E-4</v>
          </cell>
          <cell r="T25">
            <v>1.66892050995321E-4</v>
          </cell>
          <cell r="U25">
            <v>1.6689165643008757E-4</v>
          </cell>
          <cell r="V25">
            <v>1.6689155836831869E-4</v>
          </cell>
        </row>
        <row r="26">
          <cell r="B26">
            <v>1.3385025277875384E-2</v>
          </cell>
          <cell r="C26">
            <v>1.3384981565649604E-2</v>
          </cell>
          <cell r="D26">
            <v>1.3384982348944606E-2</v>
          </cell>
          <cell r="E26">
            <v>1.3384983115685624E-2</v>
          </cell>
          <cell r="F26">
            <v>1.3384981565649604E-2</v>
          </cell>
          <cell r="G26">
            <v>1.3384984601192555E-2</v>
          </cell>
          <cell r="H26">
            <v>1.3384983115685624E-2</v>
          </cell>
          <cell r="I26">
            <v>1.3384986025432146E-2</v>
          </cell>
          <cell r="J26">
            <v>1.3384984601192555E-2</v>
          </cell>
          <cell r="K26">
            <v>1.3384987391493875E-2</v>
          </cell>
          <cell r="L26">
            <v>1.3384986025432146E-2</v>
          </cell>
          <cell r="M26">
            <v>1.3384988702304309E-2</v>
          </cell>
          <cell r="N26">
            <v>1.3384987391493875E-2</v>
          </cell>
          <cell r="O26">
            <v>1.3384989960635764E-2</v>
          </cell>
          <cell r="P26">
            <v>1.3384988702304309E-2</v>
          </cell>
          <cell r="Q26">
            <v>1.3384991169114603E-2</v>
          </cell>
          <cell r="R26">
            <v>1.3384989960635764E-2</v>
          </cell>
          <cell r="S26">
            <v>1.338499233022908E-2</v>
          </cell>
          <cell r="T26">
            <v>1.3384991169114603E-2</v>
          </cell>
          <cell r="U26">
            <v>1.3384993446336715E-2</v>
          </cell>
          <cell r="V26">
            <v>1.3384993988215682E-2</v>
          </cell>
        </row>
        <row r="27">
          <cell r="B27">
            <v>2.9209729482591385E-4</v>
          </cell>
          <cell r="C27">
            <v>2.921274203866749E-4</v>
          </cell>
          <cell r="D27">
            <v>2.9212732563262719E-4</v>
          </cell>
          <cell r="E27">
            <v>2.9212723090703551E-4</v>
          </cell>
          <cell r="F27">
            <v>2.921274203866749E-4</v>
          </cell>
          <cell r="G27">
            <v>2.9212704157257285E-4</v>
          </cell>
          <cell r="H27">
            <v>2.9212723090703551E-4</v>
          </cell>
          <cell r="I27">
            <v>2.9212685244359729E-4</v>
          </cell>
          <cell r="J27">
            <v>2.9212704157257285E-4</v>
          </cell>
          <cell r="K27">
            <v>2.9212666357673558E-4</v>
          </cell>
          <cell r="L27">
            <v>2.9212685244359729E-4</v>
          </cell>
          <cell r="M27">
            <v>2.9212647502513384E-4</v>
          </cell>
          <cell r="N27">
            <v>2.9212666357673558E-4</v>
          </cell>
          <cell r="O27">
            <v>2.9212628683864678E-4</v>
          </cell>
          <cell r="P27">
            <v>2.9212647502513384E-4</v>
          </cell>
          <cell r="Q27">
            <v>2.9212609906401798E-4</v>
          </cell>
          <cell r="R27">
            <v>2.9212628683864678E-4</v>
          </cell>
          <cell r="S27">
            <v>2.9212591174505051E-4</v>
          </cell>
          <cell r="T27">
            <v>2.9212609906401798E-4</v>
          </cell>
          <cell r="U27">
            <v>2.9212572492276739E-4</v>
          </cell>
          <cell r="V27">
            <v>2.921256317099798E-4</v>
          </cell>
        </row>
        <row r="28">
          <cell r="B28">
            <v>1.4247051401757144E-3</v>
          </cell>
          <cell r="C28">
            <v>1.4247282628589118E-3</v>
          </cell>
          <cell r="D28">
            <v>1.4247276442425267E-3</v>
          </cell>
          <cell r="E28">
            <v>1.4247270395594616E-3</v>
          </cell>
          <cell r="F28">
            <v>1.4247282628589118E-3</v>
          </cell>
          <cell r="G28">
            <v>1.4247258707717559E-3</v>
          </cell>
          <cell r="H28">
            <v>1.4247270395594616E-3</v>
          </cell>
          <cell r="I28">
            <v>1.4247247541187911E-3</v>
          </cell>
          <cell r="J28">
            <v>1.4247258707717559E-3</v>
          </cell>
          <cell r="K28">
            <v>1.4247236873261174E-3</v>
          </cell>
          <cell r="L28">
            <v>1.4247247541187911E-3</v>
          </cell>
          <cell r="M28">
            <v>1.4247226682174666E-3</v>
          </cell>
          <cell r="N28">
            <v>1.4247236873261174E-3</v>
          </cell>
          <cell r="O28">
            <v>1.424721694710552E-3</v>
          </cell>
          <cell r="P28">
            <v>1.4247226682174666E-3</v>
          </cell>
          <cell r="Q28">
            <v>1.4247207648130484E-3</v>
          </cell>
          <cell r="R28">
            <v>1.424721694710552E-3</v>
          </cell>
          <cell r="S28">
            <v>1.4247198766187495E-3</v>
          </cell>
          <cell r="T28">
            <v>1.4247207648130484E-3</v>
          </cell>
          <cell r="U28">
            <v>1.4247190283038743E-3</v>
          </cell>
          <cell r="V28">
            <v>1.4247186185529577E-3</v>
          </cell>
        </row>
        <row r="29">
          <cell r="B29">
            <v>5.3672000930782412E-5</v>
          </cell>
          <cell r="C29">
            <v>5.3703473553861012E-5</v>
          </cell>
          <cell r="D29">
            <v>5.3703365262396112E-5</v>
          </cell>
          <cell r="E29">
            <v>5.3703257294563277E-5</v>
          </cell>
          <cell r="F29">
            <v>5.3703473553861012E-5</v>
          </cell>
          <cell r="G29">
            <v>5.3703042331100224E-5</v>
          </cell>
          <cell r="H29">
            <v>5.3703257294563277E-5</v>
          </cell>
          <cell r="I29">
            <v>5.3702828665683275E-5</v>
          </cell>
          <cell r="J29">
            <v>5.3703042331100224E-5</v>
          </cell>
          <cell r="K29">
            <v>5.3702616299908488E-5</v>
          </cell>
          <cell r="L29">
            <v>5.3702828665683275E-5</v>
          </cell>
          <cell r="M29">
            <v>5.3702405234793626E-5</v>
          </cell>
          <cell r="N29">
            <v>5.3702616299908488E-5</v>
          </cell>
          <cell r="O29">
            <v>5.3702195470812397E-5</v>
          </cell>
          <cell r="P29">
            <v>5.3702405234793626E-5</v>
          </cell>
          <cell r="Q29">
            <v>5.3701987007927225E-5</v>
          </cell>
          <cell r="R29">
            <v>5.3702195470812397E-5</v>
          </cell>
          <cell r="S29">
            <v>5.3701779845620216E-5</v>
          </cell>
          <cell r="T29">
            <v>5.3701987007927225E-5</v>
          </cell>
          <cell r="U29">
            <v>5.3701573982922227E-5</v>
          </cell>
          <cell r="V29">
            <v>5.3701471538507235E-5</v>
          </cell>
        </row>
        <row r="30">
          <cell r="B30">
            <v>9.8223269677248866E-6</v>
          </cell>
          <cell r="C30">
            <v>9.8540473339957818E-6</v>
          </cell>
          <cell r="D30">
            <v>9.8539365528146122E-6</v>
          </cell>
          <cell r="E30">
            <v>9.8538261495524369E-6</v>
          </cell>
          <cell r="F30">
            <v>9.8540473339957818E-6</v>
          </cell>
          <cell r="G30">
            <v>9.8536064725655374E-6</v>
          </cell>
          <cell r="H30">
            <v>9.8538261495524369E-6</v>
          </cell>
          <cell r="I30">
            <v>9.8533882945612674E-6</v>
          </cell>
          <cell r="J30">
            <v>9.8536064725655374E-6</v>
          </cell>
          <cell r="K30">
            <v>9.8531716070148332E-6</v>
          </cell>
          <cell r="L30">
            <v>9.8533882945612674E-6</v>
          </cell>
          <cell r="M30">
            <v>9.8529564013568466E-6</v>
          </cell>
          <cell r="N30">
            <v>9.8531716070148332E-6</v>
          </cell>
          <cell r="O30">
            <v>9.8527426689791844E-6</v>
          </cell>
          <cell r="P30">
            <v>9.8529564013568466E-6</v>
          </cell>
          <cell r="Q30">
            <v>9.8525304012405825E-6</v>
          </cell>
          <cell r="R30">
            <v>9.8527426689791844E-6</v>
          </cell>
          <cell r="S30">
            <v>9.8523195894719163E-6</v>
          </cell>
          <cell r="T30">
            <v>9.8525304012405825E-6</v>
          </cell>
          <cell r="U30">
            <v>9.852110224981108E-6</v>
          </cell>
          <cell r="V30">
            <v>9.8520060827435125E-6</v>
          </cell>
        </row>
        <row r="31">
          <cell r="B31">
            <v>1.1342448998444213E-5</v>
          </cell>
          <cell r="C31">
            <v>1.1374160776284443E-5</v>
          </cell>
          <cell r="D31">
            <v>1.1374050081413437E-5</v>
          </cell>
          <cell r="E31">
            <v>1.1373939762579479E-5</v>
          </cell>
          <cell r="F31">
            <v>1.1374160776284443E-5</v>
          </cell>
          <cell r="G31">
            <v>1.1373720248994739E-5</v>
          </cell>
          <cell r="H31">
            <v>1.1373939762579479E-5</v>
          </cell>
          <cell r="I31">
            <v>1.1373502227426829E-5</v>
          </cell>
          <cell r="J31">
            <v>1.1373720248994739E-5</v>
          </cell>
          <cell r="K31">
            <v>1.1373285689701814E-5</v>
          </cell>
          <cell r="L31">
            <v>1.1373502227426829E-5</v>
          </cell>
          <cell r="M31">
            <v>1.1373070627582654E-5</v>
          </cell>
          <cell r="N31">
            <v>1.1373285689701814E-5</v>
          </cell>
          <cell r="O31">
            <v>1.1372857032776069E-5</v>
          </cell>
          <cell r="P31">
            <v>1.1373070627582654E-5</v>
          </cell>
          <cell r="Q31">
            <v>1.1372644896939053E-5</v>
          </cell>
          <cell r="R31">
            <v>1.1372857032776069E-5</v>
          </cell>
          <cell r="S31">
            <v>1.1372434211685056E-5</v>
          </cell>
          <cell r="T31">
            <v>1.1372644896939053E-5</v>
          </cell>
          <cell r="U31">
            <v>1.1372224968589734E-5</v>
          </cell>
          <cell r="V31">
            <v>1.1372120885209988E-5</v>
          </cell>
        </row>
        <row r="32">
          <cell r="B32">
            <v>1.3330300884769488E-4</v>
          </cell>
          <cell r="C32">
            <v>1.3333395140304716E-4</v>
          </cell>
          <cell r="D32">
            <v>1.333337682301422E-4</v>
          </cell>
          <cell r="E32">
            <v>1.3333358604003108E-4</v>
          </cell>
          <cell r="F32">
            <v>1.3333395140304716E-4</v>
          </cell>
          <cell r="G32">
            <v>1.3333322459740656E-4</v>
          </cell>
          <cell r="H32">
            <v>1.3333358604003108E-4</v>
          </cell>
          <cell r="I32">
            <v>1.3333286705290487E-4</v>
          </cell>
          <cell r="J32">
            <v>1.3333322459740656E-4</v>
          </cell>
          <cell r="K32">
            <v>1.3333251338319794E-4</v>
          </cell>
          <cell r="L32">
            <v>1.3333286705290487E-4</v>
          </cell>
          <cell r="M32">
            <v>1.3333216356398362E-4</v>
          </cell>
          <cell r="N32">
            <v>1.3333251338319794E-4</v>
          </cell>
          <cell r="O32">
            <v>1.333318175700644E-4</v>
          </cell>
          <cell r="P32">
            <v>1.3333216356398362E-4</v>
          </cell>
          <cell r="Q32">
            <v>1.3333147537542217E-4</v>
          </cell>
          <cell r="R32">
            <v>1.333318175700644E-4</v>
          </cell>
          <cell r="S32">
            <v>1.3333113695328897E-4</v>
          </cell>
          <cell r="T32">
            <v>1.3333147537542217E-4</v>
          </cell>
          <cell r="U32">
            <v>1.3333080227621277E-4</v>
          </cell>
          <cell r="V32">
            <v>1.3333063633332078E-4</v>
          </cell>
        </row>
        <row r="33">
          <cell r="B33">
            <v>2.3070775127763331E-4</v>
          </cell>
          <cell r="C33">
            <v>2.3073822367886357E-4</v>
          </cell>
          <cell r="D33">
            <v>2.3073812543921313E-4</v>
          </cell>
          <cell r="E33">
            <v>2.3073802730402037E-4</v>
          </cell>
          <cell r="F33">
            <v>2.3073822367886357E-4</v>
          </cell>
          <cell r="G33">
            <v>2.3073783137062426E-4</v>
          </cell>
          <cell r="H33">
            <v>2.3073802730402037E-4</v>
          </cell>
          <cell r="I33">
            <v>2.3073763592402653E-4</v>
          </cell>
          <cell r="J33">
            <v>2.3073783137062426E-4</v>
          </cell>
          <cell r="K33">
            <v>2.307374410066845E-4</v>
          </cell>
          <cell r="L33">
            <v>2.3073763592402653E-4</v>
          </cell>
          <cell r="M33">
            <v>2.3073724665832236E-4</v>
          </cell>
          <cell r="N33">
            <v>2.307374410066845E-4</v>
          </cell>
          <cell r="O33">
            <v>2.3073705291608035E-4</v>
          </cell>
          <cell r="P33">
            <v>2.3073724665832236E-4</v>
          </cell>
          <cell r="Q33">
            <v>2.3073685981465675E-4</v>
          </cell>
          <cell r="R33">
            <v>2.3073705291608035E-4</v>
          </cell>
          <cell r="S33">
            <v>2.3073666738644292E-4</v>
          </cell>
          <cell r="T33">
            <v>2.3073685981465675E-4</v>
          </cell>
          <cell r="U33">
            <v>2.3073647566164985E-4</v>
          </cell>
          <cell r="V33">
            <v>2.3073638007191065E-4</v>
          </cell>
        </row>
        <row r="34">
          <cell r="B34">
            <v>1.5916379256414766E-2</v>
          </cell>
          <cell r="C34">
            <v>1.5916320299578256E-2</v>
          </cell>
          <cell r="D34">
            <v>1.5916320310210702E-2</v>
          </cell>
          <cell r="E34">
            <v>1.5916320326893323E-2</v>
          </cell>
          <cell r="F34">
            <v>1.5916320299578256E-2</v>
          </cell>
          <cell r="G34">
            <v>1.5916320377465345E-2</v>
          </cell>
          <cell r="H34">
            <v>1.5916320326893323E-2</v>
          </cell>
          <cell r="I34">
            <v>1.5916320449484239E-2</v>
          </cell>
          <cell r="J34">
            <v>1.5916320377465345E-2</v>
          </cell>
          <cell r="K34">
            <v>1.5916320541258459E-2</v>
          </cell>
          <cell r="L34">
            <v>1.5916320449484239E-2</v>
          </cell>
          <cell r="M34">
            <v>1.5916320651207704E-2</v>
          </cell>
          <cell r="N34">
            <v>1.5916320541258459E-2</v>
          </cell>
          <cell r="O34">
            <v>1.5916320777855913E-2</v>
          </cell>
          <cell r="P34">
            <v>1.5916320651207704E-2</v>
          </cell>
          <cell r="Q34">
            <v>1.5916320919824763E-2</v>
          </cell>
          <cell r="R34">
            <v>1.5916320777855913E-2</v>
          </cell>
          <cell r="S34">
            <v>1.5916321075827577E-2</v>
          </cell>
          <cell r="T34">
            <v>1.5916320919824763E-2</v>
          </cell>
          <cell r="U34">
            <v>1.5916321244663544E-2</v>
          </cell>
          <cell r="V34">
            <v>1.5916321333540866E-2</v>
          </cell>
        </row>
        <row r="35">
          <cell r="B35">
            <v>1.8826126688139362E-5</v>
          </cell>
          <cell r="C35">
            <v>1.8857931211911305E-5</v>
          </cell>
          <cell r="D35">
            <v>1.8857955594919176E-5</v>
          </cell>
          <cell r="E35">
            <v>1.8857979971613568E-5</v>
          </cell>
          <cell r="F35">
            <v>1.8857931211911305E-5</v>
          </cell>
          <cell r="G35">
            <v>1.8858028708487855E-5</v>
          </cell>
          <cell r="H35">
            <v>1.8857979971613568E-5</v>
          </cell>
          <cell r="I35">
            <v>1.8858077427228482E-5</v>
          </cell>
          <cell r="J35">
            <v>1.8858028708487855E-5</v>
          </cell>
          <cell r="K35">
            <v>1.8858126132287254E-5</v>
          </cell>
          <cell r="L35">
            <v>1.8858077427228482E-5</v>
          </cell>
          <cell r="M35">
            <v>1.8858174827886612E-5</v>
          </cell>
          <cell r="N35">
            <v>1.8858126132287254E-5</v>
          </cell>
          <cell r="O35">
            <v>1.8858223518031884E-5</v>
          </cell>
          <cell r="P35">
            <v>1.8858174827886612E-5</v>
          </cell>
          <cell r="Q35">
            <v>1.8858272206522928E-5</v>
          </cell>
          <cell r="R35">
            <v>1.8858223518031884E-5</v>
          </cell>
          <cell r="S35">
            <v>1.8858320896965214E-5</v>
          </cell>
          <cell r="T35">
            <v>1.8858272206522928E-5</v>
          </cell>
          <cell r="U35">
            <v>1.885836959278018E-5</v>
          </cell>
          <cell r="V35">
            <v>1.8858393943723754E-5</v>
          </cell>
        </row>
        <row r="36">
          <cell r="B36">
            <v>8.4191374009070449E-6</v>
          </cell>
          <cell r="C36">
            <v>8.4508656949600925E-6</v>
          </cell>
          <cell r="D36">
            <v>8.4507548341080051E-6</v>
          </cell>
          <cell r="E36">
            <v>8.4506443529120901E-6</v>
          </cell>
          <cell r="F36">
            <v>8.4508656949600925E-6</v>
          </cell>
          <cell r="G36">
            <v>8.4504245250924261E-6</v>
          </cell>
          <cell r="H36">
            <v>8.4506443529120901E-6</v>
          </cell>
          <cell r="I36">
            <v>8.4502062026853626E-6</v>
          </cell>
          <cell r="J36">
            <v>8.4504245250924261E-6</v>
          </cell>
          <cell r="K36">
            <v>8.4499893768422362E-6</v>
          </cell>
          <cell r="L36">
            <v>8.4502062026853626E-6</v>
          </cell>
          <cell r="M36">
            <v>8.4497740386868684E-6</v>
          </cell>
          <cell r="N36">
            <v>8.4499893768422362E-6</v>
          </cell>
          <cell r="O36">
            <v>8.4495601793205207E-6</v>
          </cell>
          <cell r="P36">
            <v>8.4497740386868684E-6</v>
          </cell>
          <cell r="Q36">
            <v>8.4493477898266095E-6</v>
          </cell>
          <cell r="R36">
            <v>8.4495601793205207E-6</v>
          </cell>
          <cell r="S36">
            <v>8.4491368612751696E-6</v>
          </cell>
          <cell r="T36">
            <v>8.4493477898266095E-6</v>
          </cell>
          <cell r="U36">
            <v>8.4489273847269914E-6</v>
          </cell>
          <cell r="V36">
            <v>8.4488231881590729E-6</v>
          </cell>
        </row>
        <row r="37">
          <cell r="B37">
            <v>1.4967355379390301E-5</v>
          </cell>
          <cell r="C37">
            <v>1.4999046677126635E-5</v>
          </cell>
          <cell r="D37">
            <v>1.4998936188072173E-5</v>
          </cell>
          <cell r="E37">
            <v>1.499882607056704E-5</v>
          </cell>
          <cell r="F37">
            <v>1.4999046677126635E-5</v>
          </cell>
          <cell r="G37">
            <v>1.4998606946633605E-5</v>
          </cell>
          <cell r="H37">
            <v>1.499882607056704E-5</v>
          </cell>
          <cell r="I37">
            <v>1.4998389298106248E-5</v>
          </cell>
          <cell r="J37">
            <v>1.4998606946633605E-5</v>
          </cell>
          <cell r="K37">
            <v>1.4998173117647688E-5</v>
          </cell>
          <cell r="L37">
            <v>1.4998389298106248E-5</v>
          </cell>
          <cell r="M37">
            <v>1.4997958397813428E-5</v>
          </cell>
          <cell r="N37">
            <v>1.4998173117647688E-5</v>
          </cell>
          <cell r="O37">
            <v>1.4997745131060946E-5</v>
          </cell>
          <cell r="P37">
            <v>1.4997958397813428E-5</v>
          </cell>
          <cell r="Q37">
            <v>1.499753330975848E-5</v>
          </cell>
          <cell r="R37">
            <v>1.4997745131060946E-5</v>
          </cell>
          <cell r="S37">
            <v>1.4997322926193314E-5</v>
          </cell>
          <cell r="T37">
            <v>1.499753330975848E-5</v>
          </cell>
          <cell r="U37">
            <v>1.4997113972579532E-5</v>
          </cell>
          <cell r="V37">
            <v>1.4997010029553121E-5</v>
          </cell>
        </row>
        <row r="38">
          <cell r="B38">
            <v>2.3041542011787959E-3</v>
          </cell>
          <cell r="C38">
            <v>2.3041730939880344E-3</v>
          </cell>
          <cell r="D38">
            <v>2.3041732481284146E-3</v>
          </cell>
          <cell r="E38">
            <v>2.3041733994331919E-3</v>
          </cell>
          <cell r="F38">
            <v>2.3041730939880344E-3</v>
          </cell>
          <cell r="G38">
            <v>2.3041736938263597E-3</v>
          </cell>
          <cell r="H38">
            <v>2.3041733994331919E-3</v>
          </cell>
          <cell r="I38">
            <v>2.3041739777291178E-3</v>
          </cell>
          <cell r="J38">
            <v>2.3041736938263597E-3</v>
          </cell>
          <cell r="K38">
            <v>2.3041742516733904E-3</v>
          </cell>
          <cell r="L38">
            <v>2.3041739777291178E-3</v>
          </cell>
          <cell r="M38">
            <v>2.3041745161630554E-3</v>
          </cell>
          <cell r="N38">
            <v>2.3041742516733904E-3</v>
          </cell>
          <cell r="O38">
            <v>2.3041747716754405E-3</v>
          </cell>
          <cell r="P38">
            <v>2.3041745161630554E-3</v>
          </cell>
          <cell r="Q38">
            <v>2.3041750186627457E-3</v>
          </cell>
          <cell r="R38">
            <v>2.3041747716754405E-3</v>
          </cell>
          <cell r="S38">
            <v>2.3041752575533982E-3</v>
          </cell>
          <cell r="T38">
            <v>2.3041750186627457E-3</v>
          </cell>
          <cell r="U38">
            <v>2.3041754887533168E-3</v>
          </cell>
          <cell r="V38">
            <v>2.3041756015902471E-3</v>
          </cell>
        </row>
        <row r="39">
          <cell r="B39">
            <v>0.26425053014255817</v>
          </cell>
          <cell r="C39">
            <v>0.26424906886774735</v>
          </cell>
          <cell r="D39">
            <v>0.26424908368073968</v>
          </cell>
          <cell r="E39">
            <v>0.26424909816773146</v>
          </cell>
          <cell r="F39">
            <v>0.26424906886774735</v>
          </cell>
          <cell r="G39">
            <v>0.26424912619698682</v>
          </cell>
          <cell r="H39">
            <v>0.26424909816773146</v>
          </cell>
          <cell r="I39">
            <v>0.2642491530198508</v>
          </cell>
          <cell r="J39">
            <v>0.26424912619698682</v>
          </cell>
          <cell r="K39">
            <v>0.2642491786972605</v>
          </cell>
          <cell r="L39">
            <v>0.2642491530198508</v>
          </cell>
          <cell r="M39">
            <v>0.26424920328693724</v>
          </cell>
          <cell r="N39">
            <v>0.2642491786972605</v>
          </cell>
          <cell r="O39">
            <v>0.26424922684355806</v>
          </cell>
          <cell r="P39">
            <v>0.26424920328693724</v>
          </cell>
          <cell r="Q39">
            <v>0.26424924941891892</v>
          </cell>
          <cell r="R39">
            <v>0.26424922684355806</v>
          </cell>
          <cell r="S39">
            <v>0.26424927106208995</v>
          </cell>
          <cell r="T39">
            <v>0.26424924941891892</v>
          </cell>
          <cell r="U39">
            <v>0.26424929181956081</v>
          </cell>
          <cell r="V39">
            <v>0.2642493018800155</v>
          </cell>
        </row>
        <row r="40">
          <cell r="B40">
            <v>2.4132521899988832E-3</v>
          </cell>
          <cell r="C40">
            <v>2.4132704664230589E-3</v>
          </cell>
          <cell r="D40">
            <v>2.4132706267578534E-3</v>
          </cell>
          <cell r="E40">
            <v>2.4132707841219791E-3</v>
          </cell>
          <cell r="F40">
            <v>2.4132704664230589E-3</v>
          </cell>
          <cell r="G40">
            <v>2.4132710902423941E-3</v>
          </cell>
          <cell r="H40">
            <v>2.4132707841219791E-3</v>
          </cell>
          <cell r="I40">
            <v>2.4132713853724694E-3</v>
          </cell>
          <cell r="J40">
            <v>2.4132710902423941E-3</v>
          </cell>
          <cell r="K40">
            <v>2.4132716700693098E-3</v>
          </cell>
          <cell r="L40">
            <v>2.4132713853724694E-3</v>
          </cell>
          <cell r="M40">
            <v>2.4132719448606461E-3</v>
          </cell>
          <cell r="N40">
            <v>2.4132716700693098E-3</v>
          </cell>
          <cell r="O40">
            <v>2.4132722102464016E-3</v>
          </cell>
          <cell r="P40">
            <v>2.4132719448606461E-3</v>
          </cell>
          <cell r="Q40">
            <v>2.4132724667001821E-3</v>
          </cell>
          <cell r="R40">
            <v>2.4132722102464016E-3</v>
          </cell>
          <cell r="S40">
            <v>2.4132727146706952E-3</v>
          </cell>
          <cell r="T40">
            <v>2.4132724667001821E-3</v>
          </cell>
          <cell r="U40">
            <v>2.4132729545830746E-3</v>
          </cell>
          <cell r="V40">
            <v>2.4132730716441872E-3</v>
          </cell>
        </row>
        <row r="41">
          <cell r="B41">
            <v>4.4434336282564961E-6</v>
          </cell>
          <cell r="C41">
            <v>4.4751843843589785E-6</v>
          </cell>
          <cell r="D41">
            <v>4.4750732977726158E-6</v>
          </cell>
          <cell r="E41">
            <v>4.4749625957644399E-6</v>
          </cell>
          <cell r="F41">
            <v>4.4751843843589785E-6</v>
          </cell>
          <cell r="G41">
            <v>4.4747423405852815E-6</v>
          </cell>
          <cell r="H41">
            <v>4.4749625957644399E-6</v>
          </cell>
          <cell r="I41">
            <v>4.4745236090369659E-6</v>
          </cell>
          <cell r="J41">
            <v>4.4747423405852815E-6</v>
          </cell>
          <cell r="K41">
            <v>4.4743063913532116E-6</v>
          </cell>
          <cell r="L41">
            <v>4.4745236090369659E-6</v>
          </cell>
          <cell r="M41">
            <v>4.4740906777886004E-6</v>
          </cell>
          <cell r="N41">
            <v>4.4743063913532116E-6</v>
          </cell>
          <cell r="O41">
            <v>4.4738764586209755E-6</v>
          </cell>
          <cell r="P41">
            <v>4.4740906777886004E-6</v>
          </cell>
          <cell r="Q41">
            <v>4.4736637241536884E-6</v>
          </cell>
          <cell r="R41">
            <v>4.4738764586209755E-6</v>
          </cell>
          <cell r="S41">
            <v>4.4734524647177249E-6</v>
          </cell>
          <cell r="T41">
            <v>4.4736637241536884E-6</v>
          </cell>
          <cell r="U41">
            <v>4.4732426706736637E-6</v>
          </cell>
          <cell r="V41">
            <v>4.4731383201698281E-6</v>
          </cell>
        </row>
        <row r="42">
          <cell r="B42">
            <v>9.6937012574332509E-5</v>
          </cell>
          <cell r="C42">
            <v>9.6968240757461382E-5</v>
          </cell>
          <cell r="D42">
            <v>9.6968134922516529E-5</v>
          </cell>
          <cell r="E42">
            <v>9.6968029357640638E-5</v>
          </cell>
          <cell r="F42">
            <v>9.6968240757461382E-5</v>
          </cell>
          <cell r="G42">
            <v>9.6967819044854463E-5</v>
          </cell>
          <cell r="H42">
            <v>9.6968029357640638E-5</v>
          </cell>
          <cell r="I42">
            <v>9.6967609831856991E-5</v>
          </cell>
          <cell r="J42">
            <v>9.6967819044854463E-5</v>
          </cell>
          <cell r="K42">
            <v>9.696740173023024E-5</v>
          </cell>
          <cell r="L42">
            <v>9.6967609831856991E-5</v>
          </cell>
          <cell r="M42">
            <v>9.6967194750451248E-5</v>
          </cell>
          <cell r="N42">
            <v>9.696740173023024E-5</v>
          </cell>
          <cell r="O42">
            <v>9.6966988901954498E-5</v>
          </cell>
          <cell r="P42">
            <v>9.6967194750451248E-5</v>
          </cell>
          <cell r="Q42">
            <v>9.6966784193191374E-5</v>
          </cell>
          <cell r="R42">
            <v>9.6966988901954498E-5</v>
          </cell>
          <cell r="S42">
            <v>9.6966580631686536E-5</v>
          </cell>
          <cell r="T42">
            <v>9.6966784193191374E-5</v>
          </cell>
          <cell r="U42">
            <v>9.6966378224090793E-5</v>
          </cell>
          <cell r="V42">
            <v>9.6966277454860783E-5</v>
          </cell>
        </row>
        <row r="43">
          <cell r="B43">
            <v>6.4663652537522173E-5</v>
          </cell>
          <cell r="C43">
            <v>6.4695063059640575E-5</v>
          </cell>
          <cell r="D43">
            <v>6.4694955392264543E-5</v>
          </cell>
          <cell r="E43">
            <v>6.4694848034912666E-5</v>
          </cell>
          <cell r="F43">
            <v>6.4695063059640575E-5</v>
          </cell>
          <cell r="G43">
            <v>6.4694634252972924E-5</v>
          </cell>
          <cell r="H43">
            <v>6.4694848034912666E-5</v>
          </cell>
          <cell r="I43">
            <v>6.4694421718711195E-5</v>
          </cell>
          <cell r="J43">
            <v>6.4694634252972924E-5</v>
          </cell>
          <cell r="K43">
            <v>6.46942104362605E-5</v>
          </cell>
          <cell r="L43">
            <v>6.4694421718711195E-5</v>
          </cell>
          <cell r="M43">
            <v>6.4694000409041779E-5</v>
          </cell>
          <cell r="N43">
            <v>6.46942104362605E-5</v>
          </cell>
          <cell r="O43">
            <v>6.4693791639805262E-5</v>
          </cell>
          <cell r="P43">
            <v>6.4694000409041779E-5</v>
          </cell>
          <cell r="Q43">
            <v>6.4693584130670007E-5</v>
          </cell>
          <cell r="R43">
            <v>6.4693791639805262E-5</v>
          </cell>
          <cell r="S43">
            <v>6.4693377883161393E-5</v>
          </cell>
          <cell r="T43">
            <v>6.4693584130670007E-5</v>
          </cell>
          <cell r="U43">
            <v>6.4693172898246134E-5</v>
          </cell>
          <cell r="V43">
            <v>6.469307087941868E-5</v>
          </cell>
        </row>
        <row r="44">
          <cell r="B44">
            <v>2.4777989100725035E-4</v>
          </cell>
          <cell r="C44">
            <v>2.4781040198123432E-4</v>
          </cell>
          <cell r="D44">
            <v>2.4781043936388067E-4</v>
          </cell>
          <cell r="E44">
            <v>2.4781047645676348E-4</v>
          </cell>
          <cell r="F44">
            <v>2.4781040198123432E-4</v>
          </cell>
          <cell r="G44">
            <v>2.4781054980451696E-4</v>
          </cell>
          <cell r="H44">
            <v>2.4781047645676348E-4</v>
          </cell>
          <cell r="I44">
            <v>2.4781062208498021E-4</v>
          </cell>
          <cell r="J44">
            <v>2.4781054980451696E-4</v>
          </cell>
          <cell r="K44">
            <v>2.4781069335544934E-4</v>
          </cell>
          <cell r="L44">
            <v>2.4781062208498021E-4</v>
          </cell>
          <cell r="M44">
            <v>2.4781076367020449E-4</v>
          </cell>
          <cell r="N44">
            <v>2.4781069335544934E-4</v>
          </cell>
          <cell r="O44">
            <v>2.4781083308067037E-4</v>
          </cell>
          <cell r="P44">
            <v>2.4781076367020449E-4</v>
          </cell>
          <cell r="Q44">
            <v>2.4781090163556943E-4</v>
          </cell>
          <cell r="R44">
            <v>2.4781083308067037E-4</v>
          </cell>
          <cell r="S44">
            <v>2.478109693810675E-4</v>
          </cell>
          <cell r="T44">
            <v>2.4781090163556943E-4</v>
          </cell>
          <cell r="U44">
            <v>2.4781103636091007E-4</v>
          </cell>
          <cell r="V44">
            <v>2.4781106957675139E-4</v>
          </cell>
        </row>
        <row r="45">
          <cell r="B45">
            <v>1.8510409035605349E-4</v>
          </cell>
          <cell r="C45">
            <v>1.8513482041020374E-4</v>
          </cell>
          <cell r="D45">
            <v>1.8513471958124837E-4</v>
          </cell>
          <cell r="E45">
            <v>1.8513461891320909E-4</v>
          </cell>
          <cell r="F45">
            <v>1.8513482041020374E-4</v>
          </cell>
          <cell r="G45">
            <v>1.851344180777482E-4</v>
          </cell>
          <cell r="H45">
            <v>1.8513461891320909E-4</v>
          </cell>
          <cell r="I45">
            <v>1.8513421793805963E-4</v>
          </cell>
          <cell r="J45">
            <v>1.851344180777482E-4</v>
          </cell>
          <cell r="K45">
            <v>1.8513401852607509E-4</v>
          </cell>
          <cell r="L45">
            <v>1.8513421793805963E-4</v>
          </cell>
          <cell r="M45">
            <v>1.851338198715481E-4</v>
          </cell>
          <cell r="N45">
            <v>1.8513401852607509E-4</v>
          </cell>
          <cell r="O45">
            <v>1.8513362200217381E-4</v>
          </cell>
          <cell r="P45">
            <v>1.851338198715481E-4</v>
          </cell>
          <cell r="Q45">
            <v>1.8513342494370263E-4</v>
          </cell>
          <cell r="R45">
            <v>1.8513362200217381E-4</v>
          </cell>
          <cell r="S45">
            <v>1.8513322872004868E-4</v>
          </cell>
          <cell r="T45">
            <v>1.8513342494370263E-4</v>
          </cell>
          <cell r="U45">
            <v>1.8513303335339107E-4</v>
          </cell>
          <cell r="V45">
            <v>1.8513293599791637E-4</v>
          </cell>
        </row>
        <row r="46">
          <cell r="B46">
            <v>6.6593038191896695E-4</v>
          </cell>
          <cell r="C46">
            <v>6.6595779155036356E-4</v>
          </cell>
          <cell r="D46">
            <v>6.6595712985192826E-4</v>
          </cell>
          <cell r="E46">
            <v>6.6595648302619401E-4</v>
          </cell>
          <cell r="F46">
            <v>6.6595779155036356E-4</v>
          </cell>
          <cell r="G46">
            <v>6.6595523267567146E-4</v>
          </cell>
          <cell r="H46">
            <v>6.6595648302619401E-4</v>
          </cell>
          <cell r="I46">
            <v>6.6595403793689588E-4</v>
          </cell>
          <cell r="J46">
            <v>6.6595523267567146E-4</v>
          </cell>
          <cell r="K46">
            <v>6.659528963602854E-4</v>
          </cell>
          <cell r="L46">
            <v>6.6595403793689588E-4</v>
          </cell>
          <cell r="M46">
            <v>6.6595180560367656E-4</v>
          </cell>
          <cell r="N46">
            <v>6.659528963602854E-4</v>
          </cell>
          <cell r="O46">
            <v>6.6595076342762993E-4</v>
          </cell>
          <cell r="P46">
            <v>6.6595180560367656E-4</v>
          </cell>
          <cell r="Q46">
            <v>6.6594976769094292E-4</v>
          </cell>
          <cell r="R46">
            <v>6.6595076342762993E-4</v>
          </cell>
          <cell r="S46">
            <v>6.6594881634635908E-4</v>
          </cell>
          <cell r="T46">
            <v>6.6594976769094292E-4</v>
          </cell>
          <cell r="U46">
            <v>6.65947907436461E-4</v>
          </cell>
          <cell r="V46">
            <v>6.6594746830642192E-4</v>
          </cell>
        </row>
        <row r="47">
          <cell r="B47">
            <v>1.2233474373373543E-3</v>
          </cell>
          <cell r="C47">
            <v>1.2233724365207962E-3</v>
          </cell>
          <cell r="D47">
            <v>1.2233725292946497E-3</v>
          </cell>
          <cell r="E47">
            <v>1.2233726205709645E-3</v>
          </cell>
          <cell r="F47">
            <v>1.2233724365207962E-3</v>
          </cell>
          <cell r="G47">
            <v>1.2233727987851968E-3</v>
          </cell>
          <cell r="H47">
            <v>1.2233726205709645E-3</v>
          </cell>
          <cell r="I47">
            <v>1.2233729714617029E-3</v>
          </cell>
          <cell r="J47">
            <v>1.2233727987851968E-3</v>
          </cell>
          <cell r="K47">
            <v>1.2233731388829477E-3</v>
          </cell>
          <cell r="L47">
            <v>1.2233729714617029E-3</v>
          </cell>
          <cell r="M47">
            <v>1.2233733013165061E-3</v>
          </cell>
          <cell r="N47">
            <v>1.2233731388829477E-3</v>
          </cell>
          <cell r="O47">
            <v>1.2233734590158557E-3</v>
          </cell>
          <cell r="P47">
            <v>1.2233733013165061E-3</v>
          </cell>
          <cell r="Q47">
            <v>1.2233736122211336E-3</v>
          </cell>
          <cell r="R47">
            <v>1.2233734590158557E-3</v>
          </cell>
          <cell r="S47">
            <v>1.2233737611598548E-3</v>
          </cell>
          <cell r="T47">
            <v>1.2233736122211336E-3</v>
          </cell>
          <cell r="U47">
            <v>1.223373906047584E-3</v>
          </cell>
          <cell r="V47">
            <v>1.2233739770365828E-3</v>
          </cell>
        </row>
        <row r="48">
          <cell r="B48">
            <v>2.4579203912092508E-4</v>
          </cell>
          <cell r="C48">
            <v>2.4582161843420539E-4</v>
          </cell>
          <cell r="D48">
            <v>2.4582073931509195E-4</v>
          </cell>
          <cell r="E48">
            <v>2.4581988564670586E-4</v>
          </cell>
          <cell r="F48">
            <v>2.4582161843420539E-4</v>
          </cell>
          <cell r="G48">
            <v>2.4581825174356303E-4</v>
          </cell>
          <cell r="H48">
            <v>2.4581988564670586E-4</v>
          </cell>
          <cell r="I48">
            <v>2.4581671109612035E-4</v>
          </cell>
          <cell r="J48">
            <v>2.4581825174356303E-4</v>
          </cell>
          <cell r="K48">
            <v>2.4581525839592421E-4</v>
          </cell>
          <cell r="L48">
            <v>2.4581671109612035E-4</v>
          </cell>
          <cell r="M48">
            <v>2.4581388863651425E-4</v>
          </cell>
          <cell r="N48">
            <v>2.4581525839592421E-4</v>
          </cell>
          <cell r="O48">
            <v>2.4581259709624575E-4</v>
          </cell>
          <cell r="P48">
            <v>2.4581388863651425E-4</v>
          </cell>
          <cell r="Q48">
            <v>2.4581137932209036E-4</v>
          </cell>
          <cell r="R48">
            <v>2.4581259709624575E-4</v>
          </cell>
          <cell r="S48">
            <v>2.4581023111435867E-4</v>
          </cell>
          <cell r="T48">
            <v>2.4581137932209036E-4</v>
          </cell>
          <cell r="U48">
            <v>2.4580914851229013E-4</v>
          </cell>
          <cell r="V48">
            <v>2.4580863063761383E-4</v>
          </cell>
        </row>
        <row r="49">
          <cell r="B49">
            <v>3.5635168373978083E-3</v>
          </cell>
          <cell r="C49">
            <v>3.5635276721308353E-3</v>
          </cell>
          <cell r="D49">
            <v>3.5635269813869739E-3</v>
          </cell>
          <cell r="E49">
            <v>3.5635263119864194E-3</v>
          </cell>
          <cell r="F49">
            <v>3.5635276721308353E-3</v>
          </cell>
          <cell r="G49">
            <v>3.5635250347147754E-3</v>
          </cell>
          <cell r="H49">
            <v>3.5635263119864194E-3</v>
          </cell>
          <cell r="I49">
            <v>3.5635238354957063E-3</v>
          </cell>
          <cell r="J49">
            <v>3.5635250347147754E-3</v>
          </cell>
          <cell r="K49">
            <v>3.5635227097865155E-3</v>
          </cell>
          <cell r="L49">
            <v>3.5635238354957063E-3</v>
          </cell>
          <cell r="M49">
            <v>3.5635216533061185E-3</v>
          </cell>
          <cell r="N49">
            <v>3.5635227097865155E-3</v>
          </cell>
          <cell r="O49">
            <v>3.5635206620200158E-3</v>
          </cell>
          <cell r="P49">
            <v>3.5635216533061185E-3</v>
          </cell>
          <cell r="Q49">
            <v>3.5635197321261434E-3</v>
          </cell>
          <cell r="R49">
            <v>3.5635206620200158E-3</v>
          </cell>
          <cell r="S49">
            <v>3.563518860041547E-3</v>
          </cell>
          <cell r="T49">
            <v>3.5635197321261434E-3</v>
          </cell>
          <cell r="U49">
            <v>3.5635180423897921E-3</v>
          </cell>
          <cell r="V49">
            <v>3.5635176529746379E-3</v>
          </cell>
        </row>
        <row r="50">
          <cell r="B50">
            <v>1.4765062216840731E-3</v>
          </cell>
          <cell r="C50">
            <v>1.4765288476717563E-3</v>
          </cell>
          <cell r="D50">
            <v>1.4765280384306794E-3</v>
          </cell>
          <cell r="E50">
            <v>1.4765272531166768E-3</v>
          </cell>
          <cell r="F50">
            <v>1.4765288476717563E-3</v>
          </cell>
          <cell r="G50">
            <v>1.4765257515064367E-3</v>
          </cell>
          <cell r="H50">
            <v>1.4765272531166768E-3</v>
          </cell>
          <cell r="I50">
            <v>1.4765243375122782E-3</v>
          </cell>
          <cell r="J50">
            <v>1.4765257515064367E-3</v>
          </cell>
          <cell r="K50">
            <v>1.4765230061098062E-3</v>
          </cell>
          <cell r="L50">
            <v>1.4765243375122782E-3</v>
          </cell>
          <cell r="M50">
            <v>1.4765217525616399E-3</v>
          </cell>
          <cell r="N50">
            <v>1.4765230061098062E-3</v>
          </cell>
          <cell r="O50">
            <v>1.4765205724010314E-3</v>
          </cell>
          <cell r="P50">
            <v>1.4765217525616399E-3</v>
          </cell>
          <cell r="Q50">
            <v>1.4765194614164289E-3</v>
          </cell>
          <cell r="R50">
            <v>1.4765205724010314E-3</v>
          </cell>
          <cell r="S50">
            <v>1.4765184156369209E-3</v>
          </cell>
          <cell r="T50">
            <v>1.4765194614164289E-3</v>
          </cell>
          <cell r="U50">
            <v>1.4765174313185042E-3</v>
          </cell>
          <cell r="V50">
            <v>1.4765169610960493E-3</v>
          </cell>
        </row>
        <row r="51">
          <cell r="B51">
            <v>1.7189072193518549E-5</v>
          </cell>
          <cell r="C51">
            <v>1.7220750938933142E-5</v>
          </cell>
          <cell r="D51">
            <v>1.72206405760243E-5</v>
          </cell>
          <cell r="E51">
            <v>1.7220530581914255E-5</v>
          </cell>
          <cell r="F51">
            <v>1.7220750938933142E-5</v>
          </cell>
          <cell r="G51">
            <v>1.7220311696799364E-5</v>
          </cell>
          <cell r="H51">
            <v>1.7220530581914255E-5</v>
          </cell>
          <cell r="I51">
            <v>1.7220094276909763E-5</v>
          </cell>
          <cell r="J51">
            <v>1.7220311696799364E-5</v>
          </cell>
          <cell r="K51">
            <v>1.7219878315420966E-5</v>
          </cell>
          <cell r="L51">
            <v>1.7220094276909763E-5</v>
          </cell>
          <cell r="M51">
            <v>1.7219663805374223E-5</v>
          </cell>
          <cell r="N51">
            <v>1.7219878315420966E-5</v>
          </cell>
          <cell r="O51">
            <v>1.7219450739687161E-5</v>
          </cell>
          <cell r="P51">
            <v>1.7219663805374223E-5</v>
          </cell>
          <cell r="Q51">
            <v>1.7219239111163936E-5</v>
          </cell>
          <cell r="R51">
            <v>1.7219450739687161E-5</v>
          </cell>
          <cell r="S51">
            <v>1.7219028912504829E-5</v>
          </cell>
          <cell r="T51">
            <v>1.7219239111163936E-5</v>
          </cell>
          <cell r="U51">
            <v>1.7218820136315214E-5</v>
          </cell>
          <cell r="V51">
            <v>1.7218716279311817E-5</v>
          </cell>
        </row>
        <row r="52">
          <cell r="B52">
            <v>6.6850289612479965E-4</v>
          </cell>
          <cell r="C52">
            <v>6.6853103008543467E-4</v>
          </cell>
          <cell r="D52">
            <v>6.6853109135607872E-4</v>
          </cell>
          <cell r="E52">
            <v>6.6853115181609419E-4</v>
          </cell>
          <cell r="F52">
            <v>6.6853103008543467E-4</v>
          </cell>
          <cell r="G52">
            <v>6.6853127038853793E-4</v>
          </cell>
          <cell r="H52">
            <v>6.6853115181609419E-4</v>
          </cell>
          <cell r="I52">
            <v>6.6853138596577224E-4</v>
          </cell>
          <cell r="J52">
            <v>6.6853127038853793E-4</v>
          </cell>
          <cell r="K52">
            <v>6.6853149870219975E-4</v>
          </cell>
          <cell r="L52">
            <v>6.6853138596577224E-4</v>
          </cell>
          <cell r="M52">
            <v>6.6853160874408594E-4</v>
          </cell>
          <cell r="N52">
            <v>6.6853149870219975E-4</v>
          </cell>
          <cell r="O52">
            <v>6.6853171622999284E-4</v>
          </cell>
          <cell r="P52">
            <v>6.6853160874408594E-4</v>
          </cell>
          <cell r="Q52">
            <v>6.6853182129119216E-4</v>
          </cell>
          <cell r="R52">
            <v>6.6853171622999284E-4</v>
          </cell>
          <cell r="S52">
            <v>6.6853192405205838E-4</v>
          </cell>
          <cell r="T52">
            <v>6.6853182129119216E-4</v>
          </cell>
          <cell r="U52">
            <v>6.6853202463043582E-4</v>
          </cell>
          <cell r="V52">
            <v>6.6853207413631916E-4</v>
          </cell>
        </row>
        <row r="53">
          <cell r="B53">
            <v>1.0406989287232318E-3</v>
          </cell>
          <cell r="C53">
            <v>1.0407249598396507E-3</v>
          </cell>
          <cell r="D53">
            <v>1.0407250422430063E-3</v>
          </cell>
          <cell r="E53">
            <v>1.0407251233749461E-3</v>
          </cell>
          <cell r="F53">
            <v>1.0407249598396507E-3</v>
          </cell>
          <cell r="G53">
            <v>1.0407252819557803E-3</v>
          </cell>
          <cell r="H53">
            <v>1.0407251233749461E-3</v>
          </cell>
          <cell r="I53">
            <v>1.0407254358358558E-3</v>
          </cell>
          <cell r="J53">
            <v>1.0407252819557803E-3</v>
          </cell>
          <cell r="K53">
            <v>1.040725585255481E-3</v>
          </cell>
          <cell r="L53">
            <v>1.0407254358358558E-3</v>
          </cell>
          <cell r="M53">
            <v>1.0407257304422973E-3</v>
          </cell>
          <cell r="N53">
            <v>1.040725585255481E-3</v>
          </cell>
          <cell r="O53">
            <v>1.0407258716119531E-3</v>
          </cell>
          <cell r="P53">
            <v>1.0407257304422973E-3</v>
          </cell>
          <cell r="Q53">
            <v>1.0407260089687483E-3</v>
          </cell>
          <cell r="R53">
            <v>1.0407258716119531E-3</v>
          </cell>
          <cell r="S53">
            <v>1.0407261427062451E-3</v>
          </cell>
          <cell r="T53">
            <v>1.0407260089687483E-3</v>
          </cell>
          <cell r="U53">
            <v>1.0407262730078399E-3</v>
          </cell>
          <cell r="V53">
            <v>1.0407263369248416E-3</v>
          </cell>
        </row>
        <row r="54">
          <cell r="B54">
            <v>6.5298595816507231E-3</v>
          </cell>
          <cell r="C54">
            <v>6.5298544649165704E-3</v>
          </cell>
          <cell r="D54">
            <v>6.5298547243329598E-3</v>
          </cell>
          <cell r="E54">
            <v>6.5298549760553094E-3</v>
          </cell>
          <cell r="F54">
            <v>6.5298544649165704E-3</v>
          </cell>
          <cell r="G54">
            <v>6.5298554572353271E-3</v>
          </cell>
          <cell r="H54">
            <v>6.5298549760553094E-3</v>
          </cell>
          <cell r="I54">
            <v>6.5298559100369392E-3</v>
          </cell>
          <cell r="J54">
            <v>6.5298554572353271E-3</v>
          </cell>
          <cell r="K54">
            <v>6.529856335956501E-3</v>
          </cell>
          <cell r="L54">
            <v>6.5298559100369392E-3</v>
          </cell>
          <cell r="M54">
            <v>6.5298567364109597E-3</v>
          </cell>
          <cell r="N54">
            <v>6.529856335956501E-3</v>
          </cell>
          <cell r="O54">
            <v>6.5298571127420935E-3</v>
          </cell>
          <cell r="P54">
            <v>6.5298567364109597E-3</v>
          </cell>
          <cell r="Q54">
            <v>6.5298574662205474E-3</v>
          </cell>
          <cell r="R54">
            <v>6.5298571127420935E-3</v>
          </cell>
          <cell r="S54">
            <v>6.5298577980496654E-3</v>
          </cell>
          <cell r="T54">
            <v>6.5298574662205474E-3</v>
          </cell>
          <cell r="U54">
            <v>6.5298581093690845E-3</v>
          </cell>
          <cell r="V54">
            <v>6.5298582576772219E-3</v>
          </cell>
        </row>
        <row r="55">
          <cell r="B55">
            <v>1.9925291848813339E-4</v>
          </cell>
          <cell r="C55">
            <v>1.9928370363125013E-4</v>
          </cell>
          <cell r="D55">
            <v>1.9928373825861052E-4</v>
          </cell>
          <cell r="E55">
            <v>1.9928377265628484E-4</v>
          </cell>
          <cell r="F55">
            <v>1.9928370363125013E-4</v>
          </cell>
          <cell r="G55">
            <v>1.9928384078773861E-4</v>
          </cell>
          <cell r="H55">
            <v>1.9928377265628484E-4</v>
          </cell>
          <cell r="I55">
            <v>1.9928390807427186E-4</v>
          </cell>
          <cell r="J55">
            <v>1.9928384078773861E-4</v>
          </cell>
          <cell r="K55">
            <v>1.9928397456198035E-4</v>
          </cell>
          <cell r="L55">
            <v>1.9928390807427186E-4</v>
          </cell>
          <cell r="M55">
            <v>1.9928404029453446E-4</v>
          </cell>
          <cell r="N55">
            <v>1.9928397456198035E-4</v>
          </cell>
          <cell r="O55">
            <v>1.992841053133083E-4</v>
          </cell>
          <cell r="P55">
            <v>1.9928404029453446E-4</v>
          </cell>
          <cell r="Q55">
            <v>1.992841696575029E-4</v>
          </cell>
          <cell r="R55">
            <v>1.992841053133083E-4</v>
          </cell>
          <cell r="S55">
            <v>1.9928423336426342E-4</v>
          </cell>
          <cell r="T55">
            <v>1.992841696575029E-4</v>
          </cell>
          <cell r="U55">
            <v>1.9928429646878858E-4</v>
          </cell>
          <cell r="V55">
            <v>1.9928432780570623E-4</v>
          </cell>
        </row>
        <row r="56">
          <cell r="B56">
            <v>1.4920582393829706E-4</v>
          </cell>
          <cell r="C56">
            <v>1.4923675681154073E-4</v>
          </cell>
          <cell r="D56">
            <v>1.4923665394433766E-4</v>
          </cell>
          <cell r="E56">
            <v>1.4923655128249355E-4</v>
          </cell>
          <cell r="F56">
            <v>1.4923675681154073E-4</v>
          </cell>
          <cell r="G56">
            <v>1.4923634658822778E-4</v>
          </cell>
          <cell r="H56">
            <v>1.4923655128249355E-4</v>
          </cell>
          <cell r="I56">
            <v>1.492361427542344E-4</v>
          </cell>
          <cell r="J56">
            <v>1.4923634658822778E-4</v>
          </cell>
          <cell r="K56">
            <v>1.4923593980415947E-4</v>
          </cell>
          <cell r="L56">
            <v>1.492361427542344E-4</v>
          </cell>
          <cell r="M56">
            <v>1.4923573775990786E-4</v>
          </cell>
          <cell r="N56">
            <v>1.4923593980415947E-4</v>
          </cell>
          <cell r="O56">
            <v>1.4923553664173968E-4</v>
          </cell>
          <cell r="P56">
            <v>1.4923573775990786E-4</v>
          </cell>
          <cell r="Q56">
            <v>1.4923533646836183E-4</v>
          </cell>
          <cell r="R56">
            <v>1.4923553664173968E-4</v>
          </cell>
          <cell r="S56">
            <v>1.4923513725701527E-4</v>
          </cell>
          <cell r="T56">
            <v>1.4923533646836183E-4</v>
          </cell>
          <cell r="U56">
            <v>1.492349390235566E-4</v>
          </cell>
          <cell r="V56">
            <v>1.4923484027813113E-4</v>
          </cell>
        </row>
        <row r="57">
          <cell r="B57">
            <v>1.6370544946208141E-5</v>
          </cell>
          <cell r="C57">
            <v>1.6402228316162325E-5</v>
          </cell>
          <cell r="D57">
            <v>1.6402117906778782E-5</v>
          </cell>
          <cell r="E57">
            <v>1.6402007867207387E-5</v>
          </cell>
          <cell r="F57">
            <v>1.6402228316162325E-5</v>
          </cell>
          <cell r="G57">
            <v>1.6401788894106719E-5</v>
          </cell>
          <cell r="H57">
            <v>1.6402007867207387E-5</v>
          </cell>
          <cell r="I57">
            <v>1.6401571389982154E-5</v>
          </cell>
          <cell r="J57">
            <v>1.6401788894106719E-5</v>
          </cell>
          <cell r="K57">
            <v>1.6401355347820285E-5</v>
          </cell>
          <cell r="L57">
            <v>1.6401571389982154E-5</v>
          </cell>
          <cell r="M57">
            <v>1.6401140760483406E-5</v>
          </cell>
          <cell r="N57">
            <v>1.6401355347820285E-5</v>
          </cell>
          <cell r="O57">
            <v>1.6400927620719606E-5</v>
          </cell>
          <cell r="P57">
            <v>1.6401140760483406E-5</v>
          </cell>
          <cell r="Q57">
            <v>1.6400715921172452E-5</v>
          </cell>
          <cell r="R57">
            <v>1.6400927620719606E-5</v>
          </cell>
          <cell r="S57">
            <v>1.6400505654390062E-5</v>
          </cell>
          <cell r="T57">
            <v>1.6400715921172452E-5</v>
          </cell>
          <cell r="U57">
            <v>1.6400296812833648E-5</v>
          </cell>
          <cell r="V57">
            <v>1.6400192924137561E-5</v>
          </cell>
        </row>
        <row r="58">
          <cell r="B58">
            <v>5.8477925197133519E-4</v>
          </cell>
          <cell r="C58">
            <v>5.8480712009279976E-4</v>
          </cell>
          <cell r="D58">
            <v>5.8480645378672944E-4</v>
          </cell>
          <cell r="E58">
            <v>5.8480580245382733E-4</v>
          </cell>
          <cell r="F58">
            <v>5.8480712009279976E-4</v>
          </cell>
          <cell r="G58">
            <v>5.8480454338014326E-4</v>
          </cell>
          <cell r="H58">
            <v>5.8480580245382733E-4</v>
          </cell>
          <cell r="I58">
            <v>5.8480334029007287E-4</v>
          </cell>
          <cell r="J58">
            <v>5.8480454338014326E-4</v>
          </cell>
          <cell r="K58">
            <v>5.8480219071530362E-4</v>
          </cell>
          <cell r="L58">
            <v>5.8480334029007287E-4</v>
          </cell>
          <cell r="M58">
            <v>5.8480109229592961E-4</v>
          </cell>
          <cell r="N58">
            <v>5.8480219071530362E-4</v>
          </cell>
          <cell r="O58">
            <v>5.84800042775704E-4</v>
          </cell>
          <cell r="P58">
            <v>5.8480109229592961E-4</v>
          </cell>
          <cell r="Q58">
            <v>5.8479903999750151E-4</v>
          </cell>
          <cell r="R58">
            <v>5.84800042775704E-4</v>
          </cell>
          <cell r="S58">
            <v>5.8479808189898074E-4</v>
          </cell>
          <cell r="T58">
            <v>5.8479903999750151E-4</v>
          </cell>
          <cell r="U58">
            <v>5.8479716650843136E-4</v>
          </cell>
          <cell r="V58">
            <v>5.8479672423628862E-4</v>
          </cell>
        </row>
        <row r="59">
          <cell r="B59">
            <v>2.0708739356953298E-4</v>
          </cell>
          <cell r="C59">
            <v>2.0711799942176284E-4</v>
          </cell>
          <cell r="D59">
            <v>2.0711789984098522E-4</v>
          </cell>
          <cell r="E59">
            <v>2.0711780039390785E-4</v>
          </cell>
          <cell r="F59">
            <v>2.0711799942176284E-4</v>
          </cell>
          <cell r="G59">
            <v>2.0711760192149357E-4</v>
          </cell>
          <cell r="H59">
            <v>2.0711780039390785E-4</v>
          </cell>
          <cell r="I59">
            <v>2.0711740404411546E-4</v>
          </cell>
          <cell r="J59">
            <v>2.0711760192149357E-4</v>
          </cell>
          <cell r="K59">
            <v>2.071172067987791E-4</v>
          </cell>
          <cell r="L59">
            <v>2.0711740404411546E-4</v>
          </cell>
          <cell r="M59">
            <v>2.0711701022004442E-4</v>
          </cell>
          <cell r="N59">
            <v>2.071172067987791E-4</v>
          </cell>
          <cell r="O59">
            <v>2.0711681434015951E-4</v>
          </cell>
          <cell r="P59">
            <v>2.0711701022004442E-4</v>
          </cell>
          <cell r="Q59">
            <v>2.071166191891882E-4</v>
          </cell>
          <cell r="R59">
            <v>2.0711681434015951E-4</v>
          </cell>
          <cell r="S59">
            <v>2.0711642479513101E-4</v>
          </cell>
          <cell r="T59">
            <v>2.071166191891882E-4</v>
          </cell>
          <cell r="U59">
            <v>2.0711623118403887E-4</v>
          </cell>
          <cell r="V59">
            <v>2.0711613467973926E-4</v>
          </cell>
        </row>
        <row r="60">
          <cell r="B60">
            <v>4.1160227293323335E-5</v>
          </cell>
          <cell r="C60">
            <v>4.1191690439703659E-5</v>
          </cell>
          <cell r="D60">
            <v>4.1191502035074935E-5</v>
          </cell>
          <cell r="E60">
            <v>4.1191314727314969E-5</v>
          </cell>
          <cell r="F60">
            <v>4.1191690439703659E-5</v>
          </cell>
          <cell r="G60">
            <v>4.1190943380005662E-5</v>
          </cell>
          <cell r="H60">
            <v>4.1191314727314969E-5</v>
          </cell>
          <cell r="I60">
            <v>4.1190576353053821E-5</v>
          </cell>
          <cell r="J60">
            <v>4.1190943380005662E-5</v>
          </cell>
          <cell r="K60">
            <v>4.1190213601864065E-5</v>
          </cell>
          <cell r="L60">
            <v>4.1190576353053821E-5</v>
          </cell>
          <cell r="M60">
            <v>4.1189855081988473E-5</v>
          </cell>
          <cell r="N60">
            <v>4.1190213601864065E-5</v>
          </cell>
          <cell r="O60">
            <v>4.1189500749145553E-5</v>
          </cell>
          <cell r="P60">
            <v>4.1189855081988473E-5</v>
          </cell>
          <cell r="Q60">
            <v>4.1189150559238005E-5</v>
          </cell>
          <cell r="R60">
            <v>4.1189500749145553E-5</v>
          </cell>
          <cell r="S60">
            <v>4.1188804468369367E-5</v>
          </cell>
          <cell r="T60">
            <v>4.1189150559238005E-5</v>
          </cell>
          <cell r="U60">
            <v>4.1188462432859169E-5</v>
          </cell>
          <cell r="V60">
            <v>4.1188292922275946E-5</v>
          </cell>
        </row>
        <row r="61">
          <cell r="B61">
            <v>1.9720660036985737E-3</v>
          </cell>
          <cell r="C61">
            <v>1.9720858298578601E-3</v>
          </cell>
          <cell r="D61">
            <v>1.9720850487538965E-3</v>
          </cell>
          <cell r="E61">
            <v>1.9720842909634927E-3</v>
          </cell>
          <cell r="F61">
            <v>1.9720858298578601E-3</v>
          </cell>
          <cell r="G61">
            <v>1.9720828426223569E-3</v>
          </cell>
          <cell r="H61">
            <v>1.9720842909634927E-3</v>
          </cell>
          <cell r="I61">
            <v>1.9720814796264515E-3</v>
          </cell>
          <cell r="J61">
            <v>1.9720828426223569E-3</v>
          </cell>
          <cell r="K61">
            <v>1.9720801970657619E-3</v>
          </cell>
          <cell r="L61">
            <v>1.9720814796264515E-3</v>
          </cell>
          <cell r="M61">
            <v>1.9720789903112535E-3</v>
          </cell>
          <cell r="N61">
            <v>1.9720801970657619E-3</v>
          </cell>
          <cell r="O61">
            <v>1.9720778549988157E-3</v>
          </cell>
          <cell r="P61">
            <v>1.9720789903112535E-3</v>
          </cell>
          <cell r="Q61">
            <v>1.9720767870141302E-3</v>
          </cell>
          <cell r="R61">
            <v>1.9720778549988157E-3</v>
          </cell>
          <cell r="S61">
            <v>1.9720757824784048E-3</v>
          </cell>
          <cell r="T61">
            <v>1.9720767870141302E-3</v>
          </cell>
          <cell r="U61">
            <v>1.972074837734916E-3</v>
          </cell>
          <cell r="V61">
            <v>1.9720743867001202E-3</v>
          </cell>
        </row>
        <row r="62">
          <cell r="B62">
            <v>1.1520186343574474E-2</v>
          </cell>
          <cell r="C62">
            <v>1.1520152224479449E-2</v>
          </cell>
          <cell r="D62">
            <v>1.1520151985502901E-2</v>
          </cell>
          <cell r="E62">
            <v>1.1520151758019119E-2</v>
          </cell>
          <cell r="F62">
            <v>1.1520152224479449E-2</v>
          </cell>
          <cell r="G62">
            <v>1.152015133603209E-2</v>
          </cell>
          <cell r="H62">
            <v>1.1520151758019119E-2</v>
          </cell>
          <cell r="I62">
            <v>1.1520150955637031E-2</v>
          </cell>
          <cell r="J62">
            <v>1.152015133603209E-2</v>
          </cell>
          <cell r="K62">
            <v>1.1520150614127714E-2</v>
          </cell>
          <cell r="L62">
            <v>1.1520150955637031E-2</v>
          </cell>
          <cell r="M62">
            <v>1.1520150308962668E-2</v>
          </cell>
          <cell r="N62">
            <v>1.1520150614127714E-2</v>
          </cell>
          <cell r="O62">
            <v>1.1520150037755325E-2</v>
          </cell>
          <cell r="P62">
            <v>1.1520150308962668E-2</v>
          </cell>
          <cell r="Q62">
            <v>1.152014979826479E-2</v>
          </cell>
          <cell r="R62">
            <v>1.1520150037755325E-2</v>
          </cell>
          <cell r="S62">
            <v>1.1520149588387176E-2</v>
          </cell>
          <cell r="T62">
            <v>1.152014979826479E-2</v>
          </cell>
          <cell r="U62">
            <v>1.1520149406147403E-2</v>
          </cell>
          <cell r="V62">
            <v>1.152014932480782E-2</v>
          </cell>
        </row>
        <row r="63">
          <cell r="B63">
            <v>2.8180723800258303E-5</v>
          </cell>
          <cell r="C63">
            <v>2.8212260278623548E-5</v>
          </cell>
          <cell r="D63">
            <v>2.8212071137038805E-5</v>
          </cell>
          <cell r="E63">
            <v>2.8211883108391757E-5</v>
          </cell>
          <cell r="F63">
            <v>2.8212260278623548E-5</v>
          </cell>
          <cell r="G63">
            <v>2.8211510365879392E-5</v>
          </cell>
          <cell r="H63">
            <v>2.8211883108391757E-5</v>
          </cell>
          <cell r="I63">
            <v>2.82111420032017E-5</v>
          </cell>
          <cell r="J63">
            <v>2.8211510365879392E-5</v>
          </cell>
          <cell r="K63">
            <v>2.8210777972767536E-5</v>
          </cell>
          <cell r="L63">
            <v>2.82111420032017E-5</v>
          </cell>
          <cell r="M63">
            <v>2.8210418227291187E-5</v>
          </cell>
          <cell r="N63">
            <v>2.8210777972767536E-5</v>
          </cell>
          <cell r="O63">
            <v>2.8210062719802916E-5</v>
          </cell>
          <cell r="P63">
            <v>2.8210418227291187E-5</v>
          </cell>
          <cell r="Q63">
            <v>2.820971140365875E-5</v>
          </cell>
          <cell r="R63">
            <v>2.8210062719802916E-5</v>
          </cell>
          <cell r="S63">
            <v>2.8209364232549463E-5</v>
          </cell>
          <cell r="T63">
            <v>2.820971140365875E-5</v>
          </cell>
          <cell r="U63">
            <v>2.8209021160508591E-5</v>
          </cell>
          <cell r="V63">
            <v>2.8208851147369871E-5</v>
          </cell>
        </row>
        <row r="64">
          <cell r="B64">
            <v>8.2086589658843684E-5</v>
          </cell>
          <cell r="C64">
            <v>8.2117901744333677E-5</v>
          </cell>
          <cell r="D64">
            <v>8.2117795066204916E-5</v>
          </cell>
          <cell r="E64">
            <v>8.2117688676530286E-5</v>
          </cell>
          <cell r="F64">
            <v>8.2117901744333677E-5</v>
          </cell>
          <cell r="G64">
            <v>8.2117476767430711E-5</v>
          </cell>
          <cell r="H64">
            <v>8.2117688676530286E-5</v>
          </cell>
          <cell r="I64">
            <v>8.2117266026170331E-5</v>
          </cell>
          <cell r="J64">
            <v>8.2117476767430711E-5</v>
          </cell>
          <cell r="K64">
            <v>8.2117056460903579E-5</v>
          </cell>
          <cell r="L64">
            <v>8.2117266026170331E-5</v>
          </cell>
          <cell r="M64">
            <v>8.2116848078860649E-5</v>
          </cell>
          <cell r="N64">
            <v>8.2117056460903579E-5</v>
          </cell>
          <cell r="O64">
            <v>8.2116640886400303E-5</v>
          </cell>
          <cell r="P64">
            <v>8.2116848078860649E-5</v>
          </cell>
          <cell r="Q64">
            <v>8.2116434889060159E-5</v>
          </cell>
          <cell r="R64">
            <v>8.2116640886400303E-5</v>
          </cell>
          <cell r="S64">
            <v>8.211623009160431E-5</v>
          </cell>
          <cell r="T64">
            <v>8.2116434889060159E-5</v>
          </cell>
          <cell r="U64">
            <v>8.211602649806806E-5</v>
          </cell>
          <cell r="V64">
            <v>8.2115925153842135E-5</v>
          </cell>
        </row>
        <row r="65">
          <cell r="B65">
            <v>1.5084287843291789E-5</v>
          </cell>
          <cell r="C65">
            <v>1.5115978480379608E-5</v>
          </cell>
          <cell r="D65">
            <v>1.5115867997964391E-5</v>
          </cell>
          <cell r="E65">
            <v>1.5115757886953736E-5</v>
          </cell>
          <cell r="F65">
            <v>1.5115978480379608E-5</v>
          </cell>
          <cell r="G65">
            <v>1.5115538775589699E-5</v>
          </cell>
          <cell r="H65">
            <v>1.5115757886953736E-5</v>
          </cell>
          <cell r="I65">
            <v>1.5115321139095908E-5</v>
          </cell>
          <cell r="J65">
            <v>1.5115538775589699E-5</v>
          </cell>
          <cell r="K65">
            <v>1.5115104970162073E-5</v>
          </cell>
          <cell r="L65">
            <v>1.5115321139095908E-5</v>
          </cell>
          <cell r="M65">
            <v>1.5114890261369259E-5</v>
          </cell>
          <cell r="N65">
            <v>1.5115104970162073E-5</v>
          </cell>
          <cell r="O65">
            <v>1.5114677005199169E-5</v>
          </cell>
          <cell r="P65">
            <v>1.5114890261369259E-5</v>
          </cell>
          <cell r="Q65">
            <v>1.5114465194042978E-5</v>
          </cell>
          <cell r="R65">
            <v>1.5114677005199169E-5</v>
          </cell>
          <cell r="S65">
            <v>1.511425482020971E-5</v>
          </cell>
          <cell r="T65">
            <v>1.5114465194042978E-5</v>
          </cell>
          <cell r="U65">
            <v>1.5114045875934041E-5</v>
          </cell>
          <cell r="V65">
            <v>1.5113941937435159E-5</v>
          </cell>
        </row>
        <row r="66">
          <cell r="B66">
            <v>1.9901905356033042E-4</v>
          </cell>
          <cell r="C66">
            <v>1.9904910116123862E-4</v>
          </cell>
          <cell r="D66">
            <v>1.9904841295230455E-4</v>
          </cell>
          <cell r="E66">
            <v>1.9904774019411867E-4</v>
          </cell>
          <cell r="F66">
            <v>1.9904910116123862E-4</v>
          </cell>
          <cell r="G66">
            <v>1.990464396539941E-4</v>
          </cell>
          <cell r="H66">
            <v>1.9904774019411867E-4</v>
          </cell>
          <cell r="I66">
            <v>1.9904519686518877E-4</v>
          </cell>
          <cell r="J66">
            <v>1.990464396539941E-4</v>
          </cell>
          <cell r="K66">
            <v>1.9904400927035377E-4</v>
          </cell>
          <cell r="L66">
            <v>1.9904519686518877E-4</v>
          </cell>
          <cell r="M66">
            <v>1.9904287442524179E-4</v>
          </cell>
          <cell r="N66">
            <v>1.9904400927035377E-4</v>
          </cell>
          <cell r="O66">
            <v>1.9904178999370989E-4</v>
          </cell>
          <cell r="P66">
            <v>1.9904287442524179E-4</v>
          </cell>
          <cell r="Q66">
            <v>1.9904075374294359E-4</v>
          </cell>
          <cell r="R66">
            <v>1.9904178999370989E-4</v>
          </cell>
          <cell r="S66">
            <v>1.9903976353889211E-4</v>
          </cell>
          <cell r="T66">
            <v>1.9904075374294359E-4</v>
          </cell>
          <cell r="U66">
            <v>1.99038817341904E-4</v>
          </cell>
          <cell r="V66">
            <v>1.9903836013344985E-4</v>
          </cell>
        </row>
        <row r="67">
          <cell r="B67">
            <v>2.3768628072327408E-2</v>
          </cell>
          <cell r="C67">
            <v>2.3768524751621965E-2</v>
          </cell>
          <cell r="D67">
            <v>2.3768525208092885E-2</v>
          </cell>
          <cell r="E67">
            <v>2.3768525660892707E-2</v>
          </cell>
          <cell r="F67">
            <v>2.3768524751621965E-2</v>
          </cell>
          <cell r="G67">
            <v>2.3768526555524871E-2</v>
          </cell>
          <cell r="H67">
            <v>2.3768525660892707E-2</v>
          </cell>
          <cell r="I67">
            <v>2.3768527435621804E-2</v>
          </cell>
          <cell r="J67">
            <v>2.3768526555524871E-2</v>
          </cell>
          <cell r="K67">
            <v>2.3768528301304315E-2</v>
          </cell>
          <cell r="L67">
            <v>2.3768527435621804E-2</v>
          </cell>
          <cell r="M67">
            <v>2.3768529152708898E-2</v>
          </cell>
          <cell r="N67">
            <v>2.3768528301304315E-2</v>
          </cell>
          <cell r="O67">
            <v>2.3768529989985795E-2</v>
          </cell>
          <cell r="P67">
            <v>2.3768529152708898E-2</v>
          </cell>
          <cell r="Q67">
            <v>2.3768530813297356E-2</v>
          </cell>
          <cell r="R67">
            <v>2.3768529989985795E-2</v>
          </cell>
          <cell r="S67">
            <v>2.3768531622816568E-2</v>
          </cell>
          <cell r="T67">
            <v>2.3768530813297356E-2</v>
          </cell>
          <cell r="U67">
            <v>2.376853241872558E-2</v>
          </cell>
          <cell r="V67">
            <v>2.3768532811635389E-2</v>
          </cell>
        </row>
        <row r="68">
          <cell r="B68">
            <v>2.869522664142484E-4</v>
          </cell>
          <cell r="C68">
            <v>2.8698242104354402E-4</v>
          </cell>
          <cell r="D68">
            <v>2.8698232599736964E-4</v>
          </cell>
          <cell r="E68">
            <v>2.8698223098602092E-4</v>
          </cell>
          <cell r="F68">
            <v>2.8698242104354402E-4</v>
          </cell>
          <cell r="G68">
            <v>2.8698204109850478E-4</v>
          </cell>
          <cell r="H68">
            <v>2.8698223098602092E-4</v>
          </cell>
          <cell r="I68">
            <v>2.8698185144005232E-4</v>
          </cell>
          <cell r="J68">
            <v>2.8698204109850478E-4</v>
          </cell>
          <cell r="K68">
            <v>2.8698166206610274E-4</v>
          </cell>
          <cell r="L68">
            <v>2.8698185144005232E-4</v>
          </cell>
          <cell r="M68">
            <v>2.8698147302867722E-4</v>
          </cell>
          <cell r="N68">
            <v>2.8698166206610274E-4</v>
          </cell>
          <cell r="O68">
            <v>2.8698128437656506E-4</v>
          </cell>
          <cell r="P68">
            <v>2.8698147302867722E-4</v>
          </cell>
          <cell r="Q68">
            <v>2.8698109615550008E-4</v>
          </cell>
          <cell r="R68">
            <v>2.8698128437656506E-4</v>
          </cell>
          <cell r="S68">
            <v>2.8698090840832913E-4</v>
          </cell>
          <cell r="T68">
            <v>2.8698109615550008E-4</v>
          </cell>
          <cell r="U68">
            <v>2.8698072117516895E-4</v>
          </cell>
          <cell r="V68">
            <v>2.8698062776317022E-4</v>
          </cell>
        </row>
        <row r="69">
          <cell r="B69">
            <v>2.7652189063423582E-3</v>
          </cell>
          <cell r="C69">
            <v>2.7652342513227821E-3</v>
          </cell>
          <cell r="D69">
            <v>2.7652335152528063E-3</v>
          </cell>
          <cell r="E69">
            <v>2.7652328015144488E-3</v>
          </cell>
          <cell r="F69">
            <v>2.7652342513227821E-3</v>
          </cell>
          <cell r="G69">
            <v>2.7652314384315319E-3</v>
          </cell>
          <cell r="H69">
            <v>2.7652328015144488E-3</v>
          </cell>
          <cell r="I69">
            <v>2.7652301570593066E-3</v>
          </cell>
          <cell r="J69">
            <v>2.7652314384315319E-3</v>
          </cell>
          <cell r="K69">
            <v>2.7652289526708222E-3</v>
          </cell>
          <cell r="L69">
            <v>2.7652301570593066E-3</v>
          </cell>
          <cell r="M69">
            <v>2.7652278208104577E-3</v>
          </cell>
          <cell r="N69">
            <v>2.7652289526708222E-3</v>
          </cell>
          <cell r="O69">
            <v>2.765226757278375E-3</v>
          </cell>
          <cell r="P69">
            <v>2.7652278208104577E-3</v>
          </cell>
          <cell r="Q69">
            <v>2.7652257581158779E-3</v>
          </cell>
          <cell r="R69">
            <v>2.765226757278375E-3</v>
          </cell>
          <cell r="S69">
            <v>2.7652248195916152E-3</v>
          </cell>
          <cell r="T69">
            <v>2.7652257581158779E-3</v>
          </cell>
          <cell r="U69">
            <v>2.7652239381885549E-3</v>
          </cell>
          <cell r="V69">
            <v>2.7652235178639742E-3</v>
          </cell>
        </row>
        <row r="70">
          <cell r="B70">
            <v>2.0229316254957205E-5</v>
          </cell>
          <cell r="C70">
            <v>2.0260169959218668E-5</v>
          </cell>
          <cell r="D70">
            <v>2.0259278033004718E-5</v>
          </cell>
          <cell r="E70">
            <v>2.0258411836770146E-5</v>
          </cell>
          <cell r="F70">
            <v>2.0260169959218668E-5</v>
          </cell>
          <cell r="G70">
            <v>2.0256753687260602E-5</v>
          </cell>
          <cell r="H70">
            <v>2.0258411836770146E-5</v>
          </cell>
          <cell r="I70">
            <v>2.0255189827068711E-5</v>
          </cell>
          <cell r="J70">
            <v>2.0256753687260602E-5</v>
          </cell>
          <cell r="K70">
            <v>2.0253714895679236E-5</v>
          </cell>
          <cell r="L70">
            <v>2.0255189827068711E-5</v>
          </cell>
          <cell r="M70">
            <v>2.0252323837315503E-5</v>
          </cell>
          <cell r="N70">
            <v>2.0253714895679236E-5</v>
          </cell>
          <cell r="O70">
            <v>2.0251011883615748E-5</v>
          </cell>
          <cell r="P70">
            <v>2.0252323837315503E-5</v>
          </cell>
          <cell r="Q70">
            <v>2.0249774537294346E-5</v>
          </cell>
          <cell r="R70">
            <v>2.0251011883615748E-5</v>
          </cell>
          <cell r="S70">
            <v>2.024860755673187E-5</v>
          </cell>
          <cell r="T70">
            <v>2.0249774537294346E-5</v>
          </cell>
          <cell r="U70">
            <v>2.0247506941441046E-5</v>
          </cell>
          <cell r="V70">
            <v>2.0246980333165248E-5</v>
          </cell>
        </row>
        <row r="71">
          <cell r="B71">
            <v>3.5453923054930774E-4</v>
          </cell>
          <cell r="C71">
            <v>3.5456913835119947E-4</v>
          </cell>
          <cell r="D71">
            <v>3.545691817954751E-4</v>
          </cell>
          <cell r="E71">
            <v>3.5456922481781649E-4</v>
          </cell>
          <cell r="F71">
            <v>3.5456913835119947E-4</v>
          </cell>
          <cell r="G71">
            <v>3.5456930964142947E-4</v>
          </cell>
          <cell r="H71">
            <v>3.5456922481781649E-4</v>
          </cell>
          <cell r="I71">
            <v>3.5456939290853855E-4</v>
          </cell>
          <cell r="J71">
            <v>3.5456930964142947E-4</v>
          </cell>
          <cell r="K71">
            <v>3.5456947470108112E-4</v>
          </cell>
          <cell r="L71">
            <v>3.5456939290853855E-4</v>
          </cell>
          <cell r="M71">
            <v>3.5456955509667853E-4</v>
          </cell>
          <cell r="N71">
            <v>3.5456947470108112E-4</v>
          </cell>
          <cell r="O71">
            <v>3.5456963416886689E-4</v>
          </cell>
          <cell r="P71">
            <v>3.5456955509667853E-4</v>
          </cell>
          <cell r="Q71">
            <v>3.5456971198731578E-4</v>
          </cell>
          <cell r="R71">
            <v>3.5456963416886689E-4</v>
          </cell>
          <cell r="S71">
            <v>3.5456978861803654E-4</v>
          </cell>
          <cell r="T71">
            <v>3.5456971198731578E-4</v>
          </cell>
          <cell r="U71">
            <v>3.5456986412357733E-4</v>
          </cell>
          <cell r="V71">
            <v>3.5456990147305083E-4</v>
          </cell>
        </row>
        <row r="72">
          <cell r="B72">
            <v>3.9406240334801026E-5</v>
          </cell>
          <cell r="C72">
            <v>3.9437793556998191E-5</v>
          </cell>
          <cell r="D72">
            <v>3.9437684455545594E-5</v>
          </cell>
          <cell r="E72">
            <v>3.9437575695386418E-5</v>
          </cell>
          <cell r="F72">
            <v>3.9437793556998191E-5</v>
          </cell>
          <cell r="G72">
            <v>3.9437359198456937E-5</v>
          </cell>
          <cell r="H72">
            <v>3.9437575695386418E-5</v>
          </cell>
          <cell r="I72">
            <v>3.9437144064944912E-5</v>
          </cell>
          <cell r="J72">
            <v>3.9437359198456937E-5</v>
          </cell>
          <cell r="K72">
            <v>3.9436930293153757E-5</v>
          </cell>
          <cell r="L72">
            <v>3.9437144064944912E-5</v>
          </cell>
          <cell r="M72">
            <v>3.9436717880982192E-5</v>
          </cell>
          <cell r="N72">
            <v>3.9436930293153757E-5</v>
          </cell>
          <cell r="O72">
            <v>3.9436506825949326E-5</v>
          </cell>
          <cell r="P72">
            <v>3.9436717880982192E-5</v>
          </cell>
          <cell r="Q72">
            <v>3.9436297125218499E-5</v>
          </cell>
          <cell r="R72">
            <v>3.9436506825949326E-5</v>
          </cell>
          <cell r="S72">
            <v>3.9436088775619966E-5</v>
          </cell>
          <cell r="T72">
            <v>3.9436297125218499E-5</v>
          </cell>
          <cell r="U72">
            <v>3.9435881773672048E-5</v>
          </cell>
          <cell r="V72">
            <v>3.9435778776898768E-5</v>
          </cell>
        </row>
        <row r="73">
          <cell r="B73">
            <v>5.4256663250289844E-5</v>
          </cell>
          <cell r="C73">
            <v>5.4288267597562415E-5</v>
          </cell>
          <cell r="D73">
            <v>5.4288293992261029E-5</v>
          </cell>
          <cell r="E73">
            <v>5.4288320336782327E-5</v>
          </cell>
          <cell r="F73">
            <v>5.4288267597562415E-5</v>
          </cell>
          <cell r="G73">
            <v>5.428837288218389E-5</v>
          </cell>
          <cell r="H73">
            <v>5.4288320336782327E-5</v>
          </cell>
          <cell r="I73">
            <v>5.4288425247095071E-5</v>
          </cell>
          <cell r="J73">
            <v>5.428837288218389E-5</v>
          </cell>
          <cell r="K73">
            <v>5.4288477444145335E-5</v>
          </cell>
          <cell r="L73">
            <v>5.4288425247095071E-5</v>
          </cell>
          <cell r="M73">
            <v>5.4288529485303536E-5</v>
          </cell>
          <cell r="N73">
            <v>5.4288477444145335E-5</v>
          </cell>
          <cell r="O73">
            <v>5.4288581381913124E-5</v>
          </cell>
          <cell r="P73">
            <v>5.4288529485303536E-5</v>
          </cell>
          <cell r="Q73">
            <v>5.4288633144725734E-5</v>
          </cell>
          <cell r="R73">
            <v>5.4288581381913124E-5</v>
          </cell>
          <cell r="S73">
            <v>5.4288684783933035E-5</v>
          </cell>
          <cell r="T73">
            <v>5.4288633144725734E-5</v>
          </cell>
          <cell r="U73">
            <v>5.4288736309196603E-5</v>
          </cell>
          <cell r="V73">
            <v>5.4288762031980851E-5</v>
          </cell>
        </row>
        <row r="74">
          <cell r="B74">
            <v>6.7586964135059332E-5</v>
          </cell>
          <cell r="C74">
            <v>6.7618493168401436E-5</v>
          </cell>
          <cell r="D74">
            <v>6.7618520319973782E-5</v>
          </cell>
          <cell r="E74">
            <v>6.761854740486562E-5</v>
          </cell>
          <cell r="F74">
            <v>6.7618493168401436E-5</v>
          </cell>
          <cell r="G74">
            <v>6.7618601383178433E-5</v>
          </cell>
          <cell r="H74">
            <v>6.761854740486562E-5</v>
          </cell>
          <cell r="I74">
            <v>6.7618655119916162E-5</v>
          </cell>
          <cell r="J74">
            <v>6.7618601383178433E-5</v>
          </cell>
          <cell r="K74">
            <v>6.7618708630784994E-5</v>
          </cell>
          <cell r="L74">
            <v>6.7618655119916162E-5</v>
          </cell>
          <cell r="M74">
            <v>6.7618761930668313E-5</v>
          </cell>
          <cell r="N74">
            <v>6.7618708630784994E-5</v>
          </cell>
          <cell r="O74">
            <v>6.7618815033670412E-5</v>
          </cell>
          <cell r="P74">
            <v>6.7618761930668313E-5</v>
          </cell>
          <cell r="Q74">
            <v>6.7618867953158471E-5</v>
          </cell>
          <cell r="R74">
            <v>6.7618815033670412E-5</v>
          </cell>
          <cell r="S74">
            <v>6.7618920701802113E-5</v>
          </cell>
          <cell r="T74">
            <v>6.7618867953158471E-5</v>
          </cell>
          <cell r="U74">
            <v>6.7618973291610706E-5</v>
          </cell>
          <cell r="V74">
            <v>6.761899953053301E-5</v>
          </cell>
        </row>
        <row r="75">
          <cell r="B75">
            <v>2.5853767768618715E-4</v>
          </cell>
          <cell r="C75">
            <v>2.5856812788050792E-4</v>
          </cell>
          <cell r="D75">
            <v>2.5856816587396472E-4</v>
          </cell>
          <cell r="E75">
            <v>2.5856820356433947E-4</v>
          </cell>
          <cell r="F75">
            <v>2.5856812788050792E-4</v>
          </cell>
          <cell r="G75">
            <v>2.5856827806847751E-4</v>
          </cell>
          <cell r="H75">
            <v>2.5856820356433947E-4</v>
          </cell>
          <cell r="I75">
            <v>2.5856835145602881E-4</v>
          </cell>
          <cell r="J75">
            <v>2.5856827806847751E-4</v>
          </cell>
          <cell r="K75">
            <v>2.5856842378677258E-4</v>
          </cell>
          <cell r="L75">
            <v>2.5856835145602881E-4</v>
          </cell>
          <cell r="M75">
            <v>2.5856849511734099E-4</v>
          </cell>
          <cell r="N75">
            <v>2.5856842378677258E-4</v>
          </cell>
          <cell r="O75">
            <v>2.585685655013868E-4</v>
          </cell>
          <cell r="P75">
            <v>2.5856849511734099E-4</v>
          </cell>
          <cell r="Q75">
            <v>2.5856863498974322E-4</v>
          </cell>
          <cell r="R75">
            <v>2.585685655013868E-4</v>
          </cell>
          <cell r="S75">
            <v>2.5856870363057588E-4</v>
          </cell>
          <cell r="T75">
            <v>2.5856863498974322E-4</v>
          </cell>
          <cell r="U75">
            <v>2.5856877146952496E-4</v>
          </cell>
          <cell r="V75">
            <v>2.5856880510189876E-4</v>
          </cell>
        </row>
        <row r="76">
          <cell r="B76">
            <v>1.1571636627691127E-3</v>
          </cell>
          <cell r="C76">
            <v>1.157188820686087E-3</v>
          </cell>
          <cell r="D76">
            <v>1.157188695646397E-3</v>
          </cell>
          <cell r="E76">
            <v>1.1571885703219374E-3</v>
          </cell>
          <cell r="F76">
            <v>1.157188820686087E-3</v>
          </cell>
          <cell r="G76">
            <v>1.1571883189369523E-3</v>
          </cell>
          <cell r="H76">
            <v>1.1571885703219374E-3</v>
          </cell>
          <cell r="I76">
            <v>1.1571880667583562E-3</v>
          </cell>
          <cell r="J76">
            <v>1.1571883189369523E-3</v>
          </cell>
          <cell r="K76">
            <v>1.1571878139991362E-3</v>
          </cell>
          <cell r="L76">
            <v>1.1571880667583562E-3</v>
          </cell>
          <cell r="M76">
            <v>1.1571875608588434E-3</v>
          </cell>
          <cell r="N76">
            <v>1.1571878139991362E-3</v>
          </cell>
          <cell r="O76">
            <v>1.1571873075243353E-3</v>
          </cell>
          <cell r="P76">
            <v>1.1571875608588434E-3</v>
          </cell>
          <cell r="Q76">
            <v>1.1571870541704839E-3</v>
          </cell>
          <cell r="R76">
            <v>1.1571873075243353E-3</v>
          </cell>
          <cell r="S76">
            <v>1.1571868009608475E-3</v>
          </cell>
          <cell r="T76">
            <v>1.1571870541704839E-3</v>
          </cell>
          <cell r="U76">
            <v>1.1571865480482992E-3</v>
          </cell>
          <cell r="V76">
            <v>1.1571864217484332E-3</v>
          </cell>
        </row>
        <row r="77">
          <cell r="B77">
            <v>1.612966407057108E-3</v>
          </cell>
          <cell r="C77">
            <v>1.6129882620679768E-3</v>
          </cell>
          <cell r="D77">
            <v>1.6129874605748968E-3</v>
          </cell>
          <cell r="E77">
            <v>1.6129866828399502E-3</v>
          </cell>
          <cell r="F77">
            <v>1.6129882620679768E-3</v>
          </cell>
          <cell r="G77">
            <v>1.6129851958981967E-3</v>
          </cell>
          <cell r="H77">
            <v>1.6129866828399502E-3</v>
          </cell>
          <cell r="I77">
            <v>1.6129837959472097E-3</v>
          </cell>
          <cell r="J77">
            <v>1.6129851958981967E-3</v>
          </cell>
          <cell r="K77">
            <v>1.6129824779940911E-3</v>
          </cell>
          <cell r="L77">
            <v>1.6129837959472097E-3</v>
          </cell>
          <cell r="M77">
            <v>1.6129812373312949E-3</v>
          </cell>
          <cell r="N77">
            <v>1.6129824779940911E-3</v>
          </cell>
          <cell r="O77">
            <v>1.6129800695203361E-3</v>
          </cell>
          <cell r="P77">
            <v>1.6129812373312949E-3</v>
          </cell>
          <cell r="Q77">
            <v>1.6129789703764376E-3</v>
          </cell>
          <cell r="R77">
            <v>1.6129800695203361E-3</v>
          </cell>
          <cell r="S77">
            <v>1.6129779359540543E-3</v>
          </cell>
          <cell r="T77">
            <v>1.6129789703764376E-3</v>
          </cell>
          <cell r="U77">
            <v>1.6129769625332169E-3</v>
          </cell>
          <cell r="V77">
            <v>1.6129764975943857E-3</v>
          </cell>
        </row>
        <row r="78">
          <cell r="B78">
            <v>6.2558868187295404E-5</v>
          </cell>
          <cell r="C78">
            <v>6.2589482736795246E-5</v>
          </cell>
          <cell r="D78">
            <v>6.258859321398739E-5</v>
          </cell>
          <cell r="E78">
            <v>6.258772936875394E-5</v>
          </cell>
          <cell r="F78">
            <v>6.2589482736795246E-5</v>
          </cell>
          <cell r="G78">
            <v>6.2586075769366096E-5</v>
          </cell>
          <cell r="H78">
            <v>6.258772936875394E-5</v>
          </cell>
          <cell r="I78">
            <v>6.258451626532515E-5</v>
          </cell>
          <cell r="J78">
            <v>6.2586075769366096E-5</v>
          </cell>
          <cell r="K78">
            <v>6.2583045505885918E-5</v>
          </cell>
          <cell r="L78">
            <v>6.258451626532515E-5</v>
          </cell>
          <cell r="M78">
            <v>6.2581658444526471E-5</v>
          </cell>
          <cell r="N78">
            <v>6.2583045505885918E-5</v>
          </cell>
          <cell r="O78">
            <v>6.2580350321652072E-5</v>
          </cell>
          <cell r="P78">
            <v>6.2581658444526471E-5</v>
          </cell>
          <cell r="Q78">
            <v>6.2579116648282516E-5</v>
          </cell>
          <cell r="R78">
            <v>6.2580350321652072E-5</v>
          </cell>
          <cell r="S78">
            <v>6.2577953190667029E-5</v>
          </cell>
          <cell r="T78">
            <v>6.2579116648282516E-5</v>
          </cell>
          <cell r="U78">
            <v>6.2576855955773537E-5</v>
          </cell>
          <cell r="V78">
            <v>6.25763309864625E-5</v>
          </cell>
        </row>
        <row r="79">
          <cell r="B79">
            <v>6.4056889982337342E-2</v>
          </cell>
          <cell r="C79">
            <v>6.4056559767509569E-2</v>
          </cell>
          <cell r="D79">
            <v>6.4056563213818474E-2</v>
          </cell>
          <cell r="E79">
            <v>6.4056566581971286E-2</v>
          </cell>
          <cell r="F79">
            <v>6.4056559767509569E-2</v>
          </cell>
          <cell r="G79">
            <v>6.4056573091853447E-2</v>
          </cell>
          <cell r="H79">
            <v>6.4056566581971286E-2</v>
          </cell>
          <cell r="I79">
            <v>6.405657931271061E-2</v>
          </cell>
          <cell r="J79">
            <v>6.4056573091853447E-2</v>
          </cell>
          <cell r="K79">
            <v>6.4056585259273519E-2</v>
          </cell>
          <cell r="L79">
            <v>6.405657931271061E-2</v>
          </cell>
          <cell r="M79">
            <v>6.4056590945493888E-2</v>
          </cell>
          <cell r="N79">
            <v>6.4056585259273519E-2</v>
          </cell>
          <cell r="O79">
            <v>6.4056596384585968E-2</v>
          </cell>
          <cell r="P79">
            <v>6.4056590945493888E-2</v>
          </cell>
          <cell r="Q79">
            <v>6.4056601589066064E-2</v>
          </cell>
          <cell r="R79">
            <v>6.4056596384585968E-2</v>
          </cell>
          <cell r="S79">
            <v>6.4056606570790209E-2</v>
          </cell>
          <cell r="T79">
            <v>6.4056601589066064E-2</v>
          </cell>
          <cell r="U79">
            <v>6.4056611340989361E-2</v>
          </cell>
          <cell r="V79">
            <v>6.4056613650114155E-2</v>
          </cell>
        </row>
        <row r="80">
          <cell r="B80">
            <v>1.3838957102740955E-2</v>
          </cell>
          <cell r="C80">
            <v>1.3838910610684126E-2</v>
          </cell>
          <cell r="D80">
            <v>1.3838911205696934E-2</v>
          </cell>
          <cell r="E80">
            <v>1.3838911784724619E-2</v>
          </cell>
          <cell r="F80">
            <v>1.3838910610684126E-2</v>
          </cell>
          <cell r="G80">
            <v>1.383891289654101E-2</v>
          </cell>
          <cell r="H80">
            <v>1.3838911784724619E-2</v>
          </cell>
          <cell r="I80">
            <v>1.3838913949450801E-2</v>
          </cell>
          <cell r="J80">
            <v>1.383891289654101E-2</v>
          </cell>
          <cell r="K80">
            <v>1.383891494659404E-2</v>
          </cell>
          <cell r="L80">
            <v>1.3838913949450801E-2</v>
          </cell>
          <cell r="M80">
            <v>1.3838915890942983E-2</v>
          </cell>
          <cell r="N80">
            <v>1.383891494659404E-2</v>
          </cell>
          <cell r="O80">
            <v>1.3838916785311054E-2</v>
          </cell>
          <cell r="P80">
            <v>1.3838915890942983E-2</v>
          </cell>
          <cell r="Q80">
            <v>1.3838917632361399E-2</v>
          </cell>
          <cell r="R80">
            <v>1.3838916785311054E-2</v>
          </cell>
          <cell r="S80">
            <v>1.3838918434614999E-2</v>
          </cell>
          <cell r="T80">
            <v>1.3838917632361399E-2</v>
          </cell>
          <cell r="U80">
            <v>1.3838919194458288E-2</v>
          </cell>
          <cell r="V80">
            <v>1.383891955918683E-2</v>
          </cell>
        </row>
        <row r="81">
          <cell r="B81">
            <v>1.822743247296375E-2</v>
          </cell>
          <cell r="C81">
            <v>1.8227361266934326E-2</v>
          </cell>
          <cell r="D81">
            <v>1.8227362190520704E-2</v>
          </cell>
          <cell r="E81">
            <v>1.8227363091931174E-2</v>
          </cell>
          <cell r="F81">
            <v>1.8227361266934326E-2</v>
          </cell>
          <cell r="G81">
            <v>1.8227364830515954E-2</v>
          </cell>
          <cell r="H81">
            <v>1.8227363091931174E-2</v>
          </cell>
          <cell r="I81">
            <v>1.8227366487119426E-2</v>
          </cell>
          <cell r="J81">
            <v>1.8227364830515954E-2</v>
          </cell>
          <cell r="K81">
            <v>1.8227368065937843E-2</v>
          </cell>
          <cell r="L81">
            <v>1.8227366487119426E-2</v>
          </cell>
          <cell r="M81">
            <v>1.8227369570945662E-2</v>
          </cell>
          <cell r="N81">
            <v>1.8227368065937843E-2</v>
          </cell>
          <cell r="O81">
            <v>1.8227371005907395E-2</v>
          </cell>
          <cell r="P81">
            <v>1.8227369570945662E-2</v>
          </cell>
          <cell r="Q81">
            <v>1.8227372374388845E-2</v>
          </cell>
          <cell r="R81">
            <v>1.8227371005907395E-2</v>
          </cell>
          <cell r="S81">
            <v>1.8227373679767817E-2</v>
          </cell>
          <cell r="T81">
            <v>1.8227372374388845E-2</v>
          </cell>
          <cell r="U81">
            <v>1.8227374925244167E-2</v>
          </cell>
          <cell r="V81">
            <v>1.8227375526472519E-2</v>
          </cell>
        </row>
        <row r="82">
          <cell r="B82">
            <v>3.6564781461994899E-3</v>
          </cell>
          <cell r="C82">
            <v>3.6564892635812412E-3</v>
          </cell>
          <cell r="D82">
            <v>3.6564893598515038E-3</v>
          </cell>
          <cell r="E82">
            <v>3.6564894519850403E-3</v>
          </cell>
          <cell r="F82">
            <v>3.6564892635812412E-3</v>
          </cell>
          <cell r="G82">
            <v>3.6564896242972664E-3</v>
          </cell>
          <cell r="H82">
            <v>3.6564894519850403E-3</v>
          </cell>
          <cell r="I82">
            <v>3.6564897813980571E-3</v>
          </cell>
          <cell r="J82">
            <v>3.6564896242972664E-3</v>
          </cell>
          <cell r="K82">
            <v>3.6564899241205654E-3</v>
          </cell>
          <cell r="L82">
            <v>3.6564897813980571E-3</v>
          </cell>
          <cell r="M82">
            <v>3.656490053253515E-3</v>
          </cell>
          <cell r="N82">
            <v>3.6564899241205654E-3</v>
          </cell>
          <cell r="O82">
            <v>3.6564901695435672E-3</v>
          </cell>
          <cell r="P82">
            <v>3.656490053253515E-3</v>
          </cell>
          <cell r="Q82">
            <v>3.6564902736975855E-3</v>
          </cell>
          <cell r="R82">
            <v>3.6564901695435672E-3</v>
          </cell>
          <cell r="S82">
            <v>3.6564903663847802E-3</v>
          </cell>
          <cell r="T82">
            <v>3.6564902736975855E-3</v>
          </cell>
          <cell r="U82">
            <v>3.6564904482387188E-3</v>
          </cell>
          <cell r="V82">
            <v>3.6564904852919369E-3</v>
          </cell>
        </row>
        <row r="83">
          <cell r="B83">
            <v>1.2754993162374171E-3</v>
          </cell>
          <cell r="C83">
            <v>1.2755230778798939E-3</v>
          </cell>
          <cell r="D83">
            <v>1.2755222572259576E-3</v>
          </cell>
          <cell r="E83">
            <v>1.2755214607479469E-3</v>
          </cell>
          <cell r="F83">
            <v>1.2755230778798939E-3</v>
          </cell>
          <cell r="G83">
            <v>1.2755199375309137E-3</v>
          </cell>
          <cell r="H83">
            <v>1.2755214607479469E-3</v>
          </cell>
          <cell r="I83">
            <v>1.2755185028510546E-3</v>
          </cell>
          <cell r="J83">
            <v>1.2755199375309137E-3</v>
          </cell>
          <cell r="K83">
            <v>1.2755171516375817E-3</v>
          </cell>
          <cell r="L83">
            <v>1.2755185028510546E-3</v>
          </cell>
          <cell r="M83">
            <v>1.2755158791091655E-3</v>
          </cell>
          <cell r="N83">
            <v>1.2755171516375817E-3</v>
          </cell>
          <cell r="O83">
            <v>1.2755146807574278E-3</v>
          </cell>
          <cell r="P83">
            <v>1.2755158791091655E-3</v>
          </cell>
          <cell r="Q83">
            <v>1.2755135523313773E-3</v>
          </cell>
          <cell r="R83">
            <v>1.2755146807574278E-3</v>
          </cell>
          <cell r="S83">
            <v>1.275512489822737E-3</v>
          </cell>
          <cell r="T83">
            <v>1.2755135523313773E-3</v>
          </cell>
          <cell r="U83">
            <v>1.2755114894521021E-3</v>
          </cell>
          <cell r="V83">
            <v>1.2755110114468281E-3</v>
          </cell>
        </row>
        <row r="84">
          <cell r="B84">
            <v>2.2530547144538463E-3</v>
          </cell>
          <cell r="C84">
            <v>2.2530737609390479E-3</v>
          </cell>
          <cell r="D84">
            <v>2.2530737775251115E-3</v>
          </cell>
          <cell r="E84">
            <v>2.2530737917119199E-3</v>
          </cell>
          <cell r="F84">
            <v>2.2530737609390479E-3</v>
          </cell>
          <cell r="G84">
            <v>2.2530738131662439E-3</v>
          </cell>
          <cell r="H84">
            <v>2.2530737917119199E-3</v>
          </cell>
          <cell r="I84">
            <v>2.2530738258401736E-3</v>
          </cell>
          <cell r="J84">
            <v>2.2530738131662439E-3</v>
          </cell>
          <cell r="K84">
            <v>2.2530738302429395E-3</v>
          </cell>
          <cell r="L84">
            <v>2.2530738258401736E-3</v>
          </cell>
          <cell r="M84">
            <v>2.2530738268564262E-3</v>
          </cell>
          <cell r="N84">
            <v>2.2530738302429395E-3</v>
          </cell>
          <cell r="O84">
            <v>2.2530738161366279E-3</v>
          </cell>
          <cell r="P84">
            <v>2.2530738268564262E-3</v>
          </cell>
          <cell r="Q84">
            <v>2.253073798515044E-3</v>
          </cell>
          <cell r="R84">
            <v>2.2530738161366279E-3</v>
          </cell>
          <cell r="S84">
            <v>2.253073774400002E-3</v>
          </cell>
          <cell r="T84">
            <v>2.253073798515044E-3</v>
          </cell>
          <cell r="U84">
            <v>2.2530737441778938E-3</v>
          </cell>
          <cell r="V84">
            <v>2.2530737268917334E-3</v>
          </cell>
        </row>
        <row r="85">
          <cell r="B85">
            <v>1.2956233932748631E-2</v>
          </cell>
          <cell r="C85">
            <v>1.2956191700229222E-2</v>
          </cell>
          <cell r="D85">
            <v>1.2956191542789222E-2</v>
          </cell>
          <cell r="E85">
            <v>1.2956191395064126E-2</v>
          </cell>
          <cell r="F85">
            <v>1.2956191700229222E-2</v>
          </cell>
          <cell r="G85">
            <v>1.2956191127441861E-2</v>
          </cell>
          <cell r="H85">
            <v>1.2956191395064126E-2</v>
          </cell>
          <cell r="I85">
            <v>1.295619089483103E-2</v>
          </cell>
          <cell r="J85">
            <v>1.2956191127441861E-2</v>
          </cell>
          <cell r="K85">
            <v>1.2956190694856852E-2</v>
          </cell>
          <cell r="L85">
            <v>1.295619089483103E-2</v>
          </cell>
          <cell r="M85">
            <v>1.2956190525291832E-2</v>
          </cell>
          <cell r="N85">
            <v>1.2956190694856852E-2</v>
          </cell>
          <cell r="O85">
            <v>1.2956190384046828E-2</v>
          </cell>
          <cell r="P85">
            <v>1.2956190525291832E-2</v>
          </cell>
          <cell r="Q85">
            <v>1.2956190269162705E-2</v>
          </cell>
          <cell r="R85">
            <v>1.2956190384046828E-2</v>
          </cell>
          <cell r="S85">
            <v>1.2956190178802528E-2</v>
          </cell>
          <cell r="T85">
            <v>1.2956190269162705E-2</v>
          </cell>
          <cell r="U85">
            <v>1.2956190111244133E-2</v>
          </cell>
          <cell r="V85">
            <v>1.2956190085507109E-2</v>
          </cell>
        </row>
        <row r="86">
          <cell r="B86">
            <v>2.2825216953570212E-4</v>
          </cell>
          <cell r="C86">
            <v>2.2828279083798766E-4</v>
          </cell>
          <cell r="D86">
            <v>2.2828282711188043E-4</v>
          </cell>
          <cell r="E86">
            <v>2.2828286312018533E-4</v>
          </cell>
          <cell r="F86">
            <v>2.2828279083798766E-4</v>
          </cell>
          <cell r="G86">
            <v>2.2828293436884955E-4</v>
          </cell>
          <cell r="H86">
            <v>2.2828286312018533E-4</v>
          </cell>
          <cell r="I86">
            <v>2.2828300463970721E-4</v>
          </cell>
          <cell r="J86">
            <v>2.2828293436884955E-4</v>
          </cell>
          <cell r="K86">
            <v>2.2828307398554737E-4</v>
          </cell>
          <cell r="L86">
            <v>2.2828300463970721E-4</v>
          </cell>
          <cell r="M86">
            <v>2.2828314245638067E-4</v>
          </cell>
          <cell r="N86">
            <v>2.2828307398554737E-4</v>
          </cell>
          <cell r="O86">
            <v>2.2828321009958733E-4</v>
          </cell>
          <cell r="P86">
            <v>2.2828314245638067E-4</v>
          </cell>
          <cell r="Q86">
            <v>2.2828327696005832E-4</v>
          </cell>
          <cell r="R86">
            <v>2.2828321009958733E-4</v>
          </cell>
          <cell r="S86">
            <v>2.282833430803295E-4</v>
          </cell>
          <cell r="T86">
            <v>2.2828327696005832E-4</v>
          </cell>
          <cell r="U86">
            <v>2.2828340850070697E-4</v>
          </cell>
          <cell r="V86">
            <v>2.2828344096045131E-4</v>
          </cell>
        </row>
        <row r="87">
          <cell r="B87">
            <v>3.7331507627796946E-2</v>
          </cell>
          <cell r="C87">
            <v>3.7331327679131159E-2</v>
          </cell>
          <cell r="D87">
            <v>3.7331328905681277E-2</v>
          </cell>
          <cell r="E87">
            <v>3.7331330111769138E-2</v>
          </cell>
          <cell r="F87">
            <v>3.7331327679131159E-2</v>
          </cell>
          <cell r="G87">
            <v>3.7331332464313083E-2</v>
          </cell>
          <cell r="H87">
            <v>3.7331330111769138E-2</v>
          </cell>
          <cell r="I87">
            <v>3.7331334740171321E-2</v>
          </cell>
          <cell r="J87">
            <v>3.7331332464313083E-2</v>
          </cell>
          <cell r="K87">
            <v>3.7331336942595092E-2</v>
          </cell>
          <cell r="L87">
            <v>3.7331334740171321E-2</v>
          </cell>
          <cell r="M87">
            <v>3.7331339074686221E-2</v>
          </cell>
          <cell r="N87">
            <v>3.7331336942595092E-2</v>
          </cell>
          <cell r="O87">
            <v>3.7331341139404013E-2</v>
          </cell>
          <cell r="P87">
            <v>3.7331339074686221E-2</v>
          </cell>
          <cell r="Q87">
            <v>3.7331343139571961E-2</v>
          </cell>
          <cell r="R87">
            <v>3.7331341139404013E-2</v>
          </cell>
          <cell r="S87">
            <v>3.7331345077884256E-2</v>
          </cell>
          <cell r="T87">
            <v>3.7331343139571961E-2</v>
          </cell>
          <cell r="U87">
            <v>3.7331346956911794E-2</v>
          </cell>
          <cell r="V87">
            <v>3.7331347874964935E-2</v>
          </cell>
        </row>
        <row r="88">
          <cell r="B88">
            <v>6.6394253003264163E-4</v>
          </cell>
          <cell r="C88">
            <v>6.6397055473113207E-4</v>
          </cell>
          <cell r="D88">
            <v>6.6397048108987828E-4</v>
          </cell>
          <cell r="E88">
            <v>6.6397040701672734E-4</v>
          </cell>
          <cell r="F88">
            <v>6.6397055473113207E-4</v>
          </cell>
          <cell r="G88">
            <v>6.6397025765294699E-4</v>
          </cell>
          <cell r="H88">
            <v>6.6397040701672734E-4</v>
          </cell>
          <cell r="I88">
            <v>6.6397010679071196E-4</v>
          </cell>
          <cell r="J88">
            <v>6.6397025765294699E-4</v>
          </cell>
          <cell r="K88">
            <v>6.6396995457247384E-4</v>
          </cell>
          <cell r="L88">
            <v>6.6397010679071196E-4</v>
          </cell>
          <cell r="M88">
            <v>6.6396980113267771E-4</v>
          </cell>
          <cell r="N88">
            <v>6.6396995457247384E-4</v>
          </cell>
          <cell r="O88">
            <v>6.6396964659819245E-4</v>
          </cell>
          <cell r="P88">
            <v>6.6396980113267771E-4</v>
          </cell>
          <cell r="Q88">
            <v>6.6396949108872062E-4</v>
          </cell>
          <cell r="R88">
            <v>6.6396964659819245E-4</v>
          </cell>
          <cell r="S88">
            <v>6.6396933471718803E-4</v>
          </cell>
          <cell r="T88">
            <v>6.6396949108872062E-4</v>
          </cell>
          <cell r="U88">
            <v>6.6396917759010802E-4</v>
          </cell>
          <cell r="V88">
            <v>6.6396909877485628E-4</v>
          </cell>
        </row>
        <row r="89">
          <cell r="B89">
            <v>7.9314120939739437E-3</v>
          </cell>
          <cell r="C89">
            <v>7.9313984548706473E-3</v>
          </cell>
          <cell r="D89">
            <v>7.9313982056949586E-3</v>
          </cell>
          <cell r="E89">
            <v>7.9313979623971357E-3</v>
          </cell>
          <cell r="F89">
            <v>7.9313984548706473E-3</v>
          </cell>
          <cell r="G89">
            <v>7.9313974930335235E-3</v>
          </cell>
          <cell r="H89">
            <v>7.9313979623971357E-3</v>
          </cell>
          <cell r="I89">
            <v>7.9313970459883483E-3</v>
          </cell>
          <cell r="J89">
            <v>7.9313974930335235E-3</v>
          </cell>
          <cell r="K89">
            <v>7.9313966204889643E-3</v>
          </cell>
          <cell r="L89">
            <v>7.9313970459883483E-3</v>
          </cell>
          <cell r="M89">
            <v>7.9313962157817053E-3</v>
          </cell>
          <cell r="N89">
            <v>7.9313966204889643E-3</v>
          </cell>
          <cell r="O89">
            <v>7.9313958311319089E-3</v>
          </cell>
          <cell r="P89">
            <v>7.9313962157817053E-3</v>
          </cell>
          <cell r="Q89">
            <v>7.9313954658239236E-3</v>
          </cell>
          <cell r="R89">
            <v>7.9313958311319089E-3</v>
          </cell>
          <cell r="S89">
            <v>7.9313951191610742E-3</v>
          </cell>
          <cell r="T89">
            <v>7.9313954658239236E-3</v>
          </cell>
          <cell r="U89">
            <v>7.9313947904655641E-3</v>
          </cell>
          <cell r="V89">
            <v>7.9313946326488843E-3</v>
          </cell>
        </row>
        <row r="90">
          <cell r="B90">
            <v>3.9628412016213854E-4</v>
          </cell>
          <cell r="C90">
            <v>3.9631365708507469E-4</v>
          </cell>
          <cell r="D90">
            <v>3.9631356824659282E-4</v>
          </cell>
          <cell r="E90">
            <v>3.9631347930758128E-4</v>
          </cell>
          <cell r="F90">
            <v>3.9631365708507469E-4</v>
          </cell>
          <cell r="G90">
            <v>3.9631330117245126E-4</v>
          </cell>
          <cell r="H90">
            <v>3.9631347930758128E-4</v>
          </cell>
          <cell r="I90">
            <v>3.9631312276538323E-4</v>
          </cell>
          <cell r="J90">
            <v>3.9631330117245126E-4</v>
          </cell>
          <cell r="K90">
            <v>3.9631294416705098E-4</v>
          </cell>
          <cell r="L90">
            <v>3.9631312276538323E-4</v>
          </cell>
          <cell r="M90">
            <v>3.9631276545337962E-4</v>
          </cell>
          <cell r="N90">
            <v>3.9631294416705098E-4</v>
          </cell>
          <cell r="O90">
            <v>3.9631258669580252E-4</v>
          </cell>
          <cell r="P90">
            <v>3.9631276545337962E-4</v>
          </cell>
          <cell r="Q90">
            <v>3.9631240796150546E-4</v>
          </cell>
          <cell r="R90">
            <v>3.9631258669580252E-4</v>
          </cell>
          <cell r="S90">
            <v>3.9631222931365889E-4</v>
          </cell>
          <cell r="T90">
            <v>3.9631240796150546E-4</v>
          </cell>
          <cell r="U90">
            <v>3.9631205081163551E-4</v>
          </cell>
          <cell r="V90">
            <v>3.9631196163287445E-4</v>
          </cell>
        </row>
        <row r="91">
          <cell r="B91">
            <v>2.2839248849238387E-3</v>
          </cell>
          <cell r="C91">
            <v>2.2839436768317439E-3</v>
          </cell>
          <cell r="D91">
            <v>2.2839436157678032E-3</v>
          </cell>
          <cell r="E91">
            <v>2.2839435530241357E-3</v>
          </cell>
          <cell r="F91">
            <v>2.2839436768317439E-3</v>
          </cell>
          <cell r="G91">
            <v>2.2839434227578601E-3</v>
          </cell>
          <cell r="H91">
            <v>2.2839435530241357E-3</v>
          </cell>
          <cell r="I91">
            <v>2.2839432865347075E-3</v>
          </cell>
          <cell r="J91">
            <v>2.2839434227578601E-3</v>
          </cell>
          <cell r="K91">
            <v>2.2839431448277315E-3</v>
          </cell>
          <cell r="L91">
            <v>2.2839432865347075E-3</v>
          </cell>
          <cell r="M91">
            <v>2.2839429980828349E-3</v>
          </cell>
          <cell r="N91">
            <v>2.2839431448277315E-3</v>
          </cell>
          <cell r="O91">
            <v>2.2839428467202414E-3</v>
          </cell>
          <cell r="P91">
            <v>2.2839429980828349E-3</v>
          </cell>
          <cell r="Q91">
            <v>2.2839426911359039E-3</v>
          </cell>
          <cell r="R91">
            <v>2.2839428467202414E-3</v>
          </cell>
          <cell r="S91">
            <v>2.2839425317028343E-3</v>
          </cell>
          <cell r="T91">
            <v>2.2839426911359039E-3</v>
          </cell>
          <cell r="U91">
            <v>2.283942368772354E-3</v>
          </cell>
          <cell r="V91">
            <v>2.2839422860997378E-3</v>
          </cell>
        </row>
        <row r="92">
          <cell r="B92">
            <v>1.8098455965280411E-2</v>
          </cell>
          <cell r="C92">
            <v>1.8098385407780207E-2</v>
          </cell>
          <cell r="D92">
            <v>1.8098386244640736E-2</v>
          </cell>
          <cell r="E92">
            <v>1.8098387060242777E-2</v>
          </cell>
          <cell r="F92">
            <v>1.8098385407780207E-2</v>
          </cell>
          <cell r="G92">
            <v>1.8098388629924592E-2</v>
          </cell>
          <cell r="H92">
            <v>1.8098387060242777E-2</v>
          </cell>
          <cell r="I92">
            <v>1.8098390121181095E-2</v>
          </cell>
          <cell r="J92">
            <v>1.8098388629924592E-2</v>
          </cell>
          <cell r="K92">
            <v>1.8098391538135469E-2</v>
          </cell>
          <cell r="L92">
            <v>1.8098390121181095E-2</v>
          </cell>
          <cell r="M92">
            <v>1.8098392884691252E-2</v>
          </cell>
          <cell r="N92">
            <v>1.8098391538135469E-2</v>
          </cell>
          <cell r="O92">
            <v>1.8098394164544059E-2</v>
          </cell>
          <cell r="P92">
            <v>1.8098392884691252E-2</v>
          </cell>
          <cell r="Q92">
            <v>1.8098395381192792E-2</v>
          </cell>
          <cell r="R92">
            <v>1.8098394164544059E-2</v>
          </cell>
          <cell r="S92">
            <v>1.8098396537950236E-2</v>
          </cell>
          <cell r="T92">
            <v>1.8098395381192792E-2</v>
          </cell>
          <cell r="U92">
            <v>1.8098397637953012E-2</v>
          </cell>
          <cell r="V92">
            <v>1.8098398167605775E-2</v>
          </cell>
        </row>
        <row r="93">
          <cell r="B93">
            <v>2.9877413851468878E-3</v>
          </cell>
          <cell r="C93">
            <v>2.9877562807774836E-3</v>
          </cell>
          <cell r="D93">
            <v>2.9877563390779136E-3</v>
          </cell>
          <cell r="E93">
            <v>2.9877563940695286E-3</v>
          </cell>
          <cell r="F93">
            <v>2.9877562807774836E-3</v>
          </cell>
          <cell r="G93">
            <v>2.9877564944973734E-3</v>
          </cell>
          <cell r="H93">
            <v>2.9877563940695286E-3</v>
          </cell>
          <cell r="I93">
            <v>2.9877565827781997E-3</v>
          </cell>
          <cell r="J93">
            <v>2.9877564944973734E-3</v>
          </cell>
          <cell r="K93">
            <v>2.9877566595908089E-3</v>
          </cell>
          <cell r="L93">
            <v>2.9877565827781997E-3</v>
          </cell>
          <cell r="M93">
            <v>2.9877567255777154E-3</v>
          </cell>
          <cell r="N93">
            <v>2.9877566595908089E-3</v>
          </cell>
          <cell r="O93">
            <v>2.9877567813470767E-3</v>
          </cell>
          <cell r="P93">
            <v>2.9877567255777154E-3</v>
          </cell>
          <cell r="Q93">
            <v>2.9877568274745436E-3</v>
          </cell>
          <cell r="R93">
            <v>2.9877567813470767E-3</v>
          </cell>
          <cell r="S93">
            <v>2.9877568645050147E-3</v>
          </cell>
          <cell r="T93">
            <v>2.9877568274745436E-3</v>
          </cell>
          <cell r="U93">
            <v>2.9877568929542785E-3</v>
          </cell>
          <cell r="V93">
            <v>2.9877569041145699E-3</v>
          </cell>
        </row>
        <row r="94">
          <cell r="B94">
            <v>2.0404714950809436E-4</v>
          </cell>
          <cell r="C94">
            <v>2.0407716870111649E-4</v>
          </cell>
          <cell r="D94">
            <v>2.0407648077766988E-4</v>
          </cell>
          <cell r="E94">
            <v>2.0407580829874658E-4</v>
          </cell>
          <cell r="F94">
            <v>2.0407716870111649E-4</v>
          </cell>
          <cell r="G94">
            <v>2.0407450829910606E-4</v>
          </cell>
          <cell r="H94">
            <v>2.0407580829874658E-4</v>
          </cell>
          <cell r="I94">
            <v>2.0407326602774409E-4</v>
          </cell>
          <cell r="J94">
            <v>2.0407450829910606E-4</v>
          </cell>
          <cell r="K94">
            <v>2.0407207892847223E-4</v>
          </cell>
          <cell r="L94">
            <v>2.0407326602774409E-4</v>
          </cell>
          <cell r="M94">
            <v>2.0407094455814252E-4</v>
          </cell>
          <cell r="N94">
            <v>2.0407207892847223E-4</v>
          </cell>
          <cell r="O94">
            <v>2.0406986058165341E-4</v>
          </cell>
          <cell r="P94">
            <v>2.0407094455814252E-4</v>
          </cell>
          <cell r="Q94">
            <v>2.0406882476717698E-4</v>
          </cell>
          <cell r="R94">
            <v>2.0406986058165341E-4</v>
          </cell>
          <cell r="S94">
            <v>2.040678349815971E-4</v>
          </cell>
          <cell r="T94">
            <v>2.0406882476717698E-4</v>
          </cell>
          <cell r="U94">
            <v>2.040668891861479E-4</v>
          </cell>
          <cell r="V94">
            <v>2.040664321723774E-4</v>
          </cell>
        </row>
        <row r="95">
          <cell r="B95">
            <v>5.9752489053659718E-5</v>
          </cell>
          <cell r="C95">
            <v>5.9783847156926518E-5</v>
          </cell>
          <cell r="D95">
            <v>5.9783659807937487E-5</v>
          </cell>
          <cell r="E95">
            <v>5.9783473532799561E-5</v>
          </cell>
          <cell r="F95">
            <v>5.9783847156926518E-5</v>
          </cell>
          <cell r="G95">
            <v>5.9783104184024363E-5</v>
          </cell>
          <cell r="H95">
            <v>5.9783473532799561E-5</v>
          </cell>
          <cell r="I95">
            <v>5.9782739070409545E-5</v>
          </cell>
          <cell r="J95">
            <v>5.9783104184024363E-5</v>
          </cell>
          <cell r="K95">
            <v>5.9782378151650975E-5</v>
          </cell>
          <cell r="L95">
            <v>5.9782739070409545E-5</v>
          </cell>
          <cell r="M95">
            <v>5.9782021387365665E-5</v>
          </cell>
          <cell r="N95">
            <v>5.9782378151650975E-5</v>
          </cell>
          <cell r="O95">
            <v>5.9781668737122836E-5</v>
          </cell>
          <cell r="P95">
            <v>5.9782021387365665E-5</v>
          </cell>
          <cell r="Q95">
            <v>5.9781320160473134E-5</v>
          </cell>
          <cell r="R95">
            <v>5.9781668737122836E-5</v>
          </cell>
          <cell r="S95">
            <v>5.9780975616976238E-5</v>
          </cell>
          <cell r="T95">
            <v>5.9781320160473134E-5</v>
          </cell>
          <cell r="U95">
            <v>5.9780635066226203E-5</v>
          </cell>
          <cell r="V95">
            <v>5.9780466275519762E-5</v>
          </cell>
        </row>
        <row r="96">
          <cell r="B96">
            <v>2.4286872752338795E-4</v>
          </cell>
          <cell r="C96">
            <v>2.4289852738110387E-4</v>
          </cell>
          <cell r="D96">
            <v>2.4289784166188605E-4</v>
          </cell>
          <cell r="E96">
            <v>2.4289717133912952E-4</v>
          </cell>
          <cell r="F96">
            <v>2.4289852738110387E-4</v>
          </cell>
          <cell r="G96">
            <v>2.4289587551252877E-4</v>
          </cell>
          <cell r="H96">
            <v>2.4289717133912952E-4</v>
          </cell>
          <cell r="I96">
            <v>2.4289463723631079E-4</v>
          </cell>
          <cell r="J96">
            <v>2.4289587551252877E-4</v>
          </cell>
          <cell r="K96">
            <v>2.4289345396324744E-4</v>
          </cell>
          <cell r="L96">
            <v>2.4289463723631079E-4</v>
          </cell>
          <cell r="M96">
            <v>2.4289232325867856E-4</v>
          </cell>
          <cell r="N96">
            <v>2.4289345396324744E-4</v>
          </cell>
          <cell r="O96">
            <v>2.428912427955431E-4</v>
          </cell>
          <cell r="P96">
            <v>2.4289232325867856E-4</v>
          </cell>
          <cell r="Q96">
            <v>2.4289021034963024E-4</v>
          </cell>
          <cell r="R96">
            <v>2.428912427955431E-4</v>
          </cell>
          <cell r="S96">
            <v>2.428892237950404E-4</v>
          </cell>
          <cell r="T96">
            <v>2.4289021034963024E-4</v>
          </cell>
          <cell r="U96">
            <v>2.4288828109984514E-4</v>
          </cell>
          <cell r="V96">
            <v>2.4288782558921356E-4</v>
          </cell>
        </row>
        <row r="97">
          <cell r="B97">
            <v>6.5061222914787208E-4</v>
          </cell>
          <cell r="C97">
            <v>6.5064032916029295E-4</v>
          </cell>
          <cell r="D97">
            <v>6.5064025476216554E-4</v>
          </cell>
          <cell r="E97">
            <v>6.5064017994864406E-4</v>
          </cell>
          <cell r="F97">
            <v>6.5064032916029295E-4</v>
          </cell>
          <cell r="G97">
            <v>6.5064002915195241E-4</v>
          </cell>
          <cell r="H97">
            <v>6.5064017994864406E-4</v>
          </cell>
          <cell r="I97">
            <v>6.5063987691789079E-4</v>
          </cell>
          <cell r="J97">
            <v>6.5064002915195241E-4</v>
          </cell>
          <cell r="K97">
            <v>6.5063972338583415E-4</v>
          </cell>
          <cell r="L97">
            <v>6.5063987691789079E-4</v>
          </cell>
          <cell r="M97">
            <v>6.506395686873129E-4</v>
          </cell>
          <cell r="N97">
            <v>6.5063972338583415E-4</v>
          </cell>
          <cell r="O97">
            <v>6.5063941294643513E-4</v>
          </cell>
          <cell r="P97">
            <v>6.506395686873129E-4</v>
          </cell>
          <cell r="Q97">
            <v>6.5063925628028796E-4</v>
          </cell>
          <cell r="R97">
            <v>6.5063941294643513E-4</v>
          </cell>
          <cell r="S97">
            <v>6.5063909879931893E-4</v>
          </cell>
          <cell r="T97">
            <v>6.5063925628028796E-4</v>
          </cell>
          <cell r="U97">
            <v>6.5063894060769388E-4</v>
          </cell>
          <cell r="V97">
            <v>6.5063886127630401E-4</v>
          </cell>
        </row>
        <row r="98">
          <cell r="B98">
            <v>5.8466231950743371E-7</v>
          </cell>
          <cell r="C98">
            <v>6.1643487701083835E-7</v>
          </cell>
          <cell r="D98">
            <v>6.1632357132944329E-7</v>
          </cell>
          <cell r="E98">
            <v>6.1621265500348637E-7</v>
          </cell>
          <cell r="F98">
            <v>6.1643487701083835E-7</v>
          </cell>
          <cell r="G98">
            <v>6.1599198503422887E-7</v>
          </cell>
          <cell r="H98">
            <v>6.1621265500348637E-7</v>
          </cell>
          <cell r="I98">
            <v>6.1577285637822911E-7</v>
          </cell>
          <cell r="J98">
            <v>6.1599198503422887E-7</v>
          </cell>
          <cell r="K98">
            <v>6.1555525837856909E-7</v>
          </cell>
          <cell r="L98">
            <v>6.1577285637822911E-7</v>
          </cell>
          <cell r="M98">
            <v>6.1533918044616443E-7</v>
          </cell>
          <cell r="N98">
            <v>6.1555525837856909E-7</v>
          </cell>
          <cell r="O98">
            <v>6.1512461205965279E-7</v>
          </cell>
          <cell r="P98">
            <v>6.1533918044616443E-7</v>
          </cell>
          <cell r="Q98">
            <v>6.1491154276526385E-7</v>
          </cell>
          <cell r="R98">
            <v>6.1512461205965279E-7</v>
          </cell>
          <cell r="S98">
            <v>6.1469996217667497E-7</v>
          </cell>
          <cell r="T98">
            <v>6.1491154276526385E-7</v>
          </cell>
          <cell r="U98">
            <v>6.1448985997484562E-7</v>
          </cell>
          <cell r="V98">
            <v>6.143853600626196E-7</v>
          </cell>
        </row>
        <row r="99">
          <cell r="B99">
            <v>2.5491277130524106E-5</v>
          </cell>
          <cell r="C99">
            <v>2.5522908969894291E-5</v>
          </cell>
          <cell r="D99">
            <v>2.552279907837173E-5</v>
          </cell>
          <cell r="E99">
            <v>2.5522689545369639E-5</v>
          </cell>
          <cell r="F99">
            <v>2.5522908969894291E-5</v>
          </cell>
          <cell r="G99">
            <v>2.5522471552681933E-5</v>
          </cell>
          <cell r="H99">
            <v>2.5522689545369639E-5</v>
          </cell>
          <cell r="I99">
            <v>2.552225498717553E-5</v>
          </cell>
          <cell r="J99">
            <v>2.5522471552681933E-5</v>
          </cell>
          <cell r="K99">
            <v>2.5522039843942165E-5</v>
          </cell>
          <cell r="L99">
            <v>2.552225498717553E-5</v>
          </cell>
          <cell r="M99">
            <v>2.5521826117838253E-5</v>
          </cell>
          <cell r="N99">
            <v>2.5522039843942165E-5</v>
          </cell>
          <cell r="O99">
            <v>2.5521613803500914E-5</v>
          </cell>
          <cell r="P99">
            <v>2.5521826117838253E-5</v>
          </cell>
          <cell r="Q99">
            <v>2.552140289536327E-5</v>
          </cell>
          <cell r="R99">
            <v>2.5521613803500914E-5</v>
          </cell>
          <cell r="S99">
            <v>2.5521193387668907E-5</v>
          </cell>
          <cell r="T99">
            <v>2.552140289536327E-5</v>
          </cell>
          <cell r="U99">
            <v>2.5520985274485398E-5</v>
          </cell>
          <cell r="V99">
            <v>2.5520881738936415E-5</v>
          </cell>
        </row>
        <row r="100">
          <cell r="B100">
            <v>1.8824957363500351E-3</v>
          </cell>
          <cell r="C100">
            <v>1.8825168764303739E-3</v>
          </cell>
          <cell r="D100">
            <v>1.8825168719766752E-3</v>
          </cell>
          <cell r="E100">
            <v>1.8825168655824819E-3</v>
          </cell>
          <cell r="F100">
            <v>1.8825168764303739E-3</v>
          </cell>
          <cell r="G100">
            <v>1.882516847204387E-3</v>
          </cell>
          <cell r="H100">
            <v>1.8825168655824819E-3</v>
          </cell>
          <cell r="I100">
            <v>1.8825168217439453E-3</v>
          </cell>
          <cell r="J100">
            <v>1.882516847204387E-3</v>
          </cell>
          <cell r="K100">
            <v>1.8825167896248602E-3</v>
          </cell>
          <cell r="L100">
            <v>1.8825168217439453E-3</v>
          </cell>
          <cell r="M100">
            <v>1.8825167512479971E-3</v>
          </cell>
          <cell r="N100">
            <v>1.8825167896248602E-3</v>
          </cell>
          <cell r="O100">
            <v>1.882516706992603E-3</v>
          </cell>
          <cell r="P100">
            <v>1.8825167512479971E-3</v>
          </cell>
          <cell r="Q100">
            <v>1.8825166572174715E-3</v>
          </cell>
          <cell r="R100">
            <v>1.882516706992603E-3</v>
          </cell>
          <cell r="S100">
            <v>1.8825166022620452E-3</v>
          </cell>
          <cell r="T100">
            <v>1.8825166572174715E-3</v>
          </cell>
          <cell r="U100">
            <v>1.8825165424474532E-3</v>
          </cell>
          <cell r="V100">
            <v>1.8825165108135597E-3</v>
          </cell>
        </row>
        <row r="101">
          <cell r="B101">
            <v>4.3241625150769794E-4</v>
          </cell>
          <cell r="C101">
            <v>4.324449804541747E-4</v>
          </cell>
          <cell r="D101">
            <v>4.3244430549717029E-4</v>
          </cell>
          <cell r="E101">
            <v>4.3244364570196306E-4</v>
          </cell>
          <cell r="F101">
            <v>4.324449804541747E-4</v>
          </cell>
          <cell r="G101">
            <v>4.3244237025035474E-4</v>
          </cell>
          <cell r="H101">
            <v>4.3244364570196306E-4</v>
          </cell>
          <cell r="I101">
            <v>4.3244115148054755E-4</v>
          </cell>
          <cell r="J101">
            <v>4.3244237025035474E-4</v>
          </cell>
          <cell r="K101">
            <v>4.3243998688906245E-4</v>
          </cell>
          <cell r="L101">
            <v>4.3244115148054755E-4</v>
          </cell>
          <cell r="M101">
            <v>4.3243887408268123E-4</v>
          </cell>
          <cell r="N101">
            <v>4.3243998688906245E-4</v>
          </cell>
          <cell r="O101">
            <v>4.324378107736008E-4</v>
          </cell>
          <cell r="P101">
            <v>4.3243887408268123E-4</v>
          </cell>
          <cell r="Q101">
            <v>4.32436794774801E-4</v>
          </cell>
          <cell r="R101">
            <v>4.324378107736008E-4</v>
          </cell>
          <cell r="S101">
            <v>4.3243582399561745E-4</v>
          </cell>
          <cell r="T101">
            <v>4.32436794774801E-4</v>
          </cell>
          <cell r="U101">
            <v>4.3243489643750532E-4</v>
          </cell>
          <cell r="V101">
            <v>4.3243444826599495E-4</v>
          </cell>
        </row>
        <row r="102">
          <cell r="B102">
            <v>3.4530156590109032E-4</v>
          </cell>
          <cell r="C102">
            <v>3.4533058300248627E-4</v>
          </cell>
          <cell r="D102">
            <v>3.4532970953336887E-4</v>
          </cell>
          <cell r="E102">
            <v>3.453288613917838E-4</v>
          </cell>
          <cell r="F102">
            <v>3.4533058300248627E-4</v>
          </cell>
          <cell r="G102">
            <v>3.4532723818519778E-4</v>
          </cell>
          <cell r="H102">
            <v>3.453288613917838E-4</v>
          </cell>
          <cell r="I102">
            <v>3.453257077783199E-4</v>
          </cell>
          <cell r="J102">
            <v>3.4532723818519778E-4</v>
          </cell>
          <cell r="K102">
            <v>3.4532426488566423E-4</v>
          </cell>
          <cell r="L102">
            <v>3.453257077783199E-4</v>
          </cell>
          <cell r="M102">
            <v>3.4532290452252677E-4</v>
          </cell>
          <cell r="N102">
            <v>3.4532426488566423E-4</v>
          </cell>
          <cell r="O102">
            <v>3.4532162198787261E-4</v>
          </cell>
          <cell r="P102">
            <v>3.4532290452252677E-4</v>
          </cell>
          <cell r="Q102">
            <v>3.4532041284819794E-4</v>
          </cell>
          <cell r="R102">
            <v>3.4532162198787261E-4</v>
          </cell>
          <cell r="S102">
            <v>3.4531927292231118E-4</v>
          </cell>
          <cell r="T102">
            <v>3.4532041284819794E-4</v>
          </cell>
          <cell r="U102">
            <v>3.4531819826697782E-4</v>
          </cell>
          <cell r="V102">
            <v>3.4531768424522698E-4</v>
          </cell>
        </row>
        <row r="103">
          <cell r="B103">
            <v>3.2858022356317768E-5</v>
          </cell>
          <cell r="C103">
            <v>3.2889532408742503E-5</v>
          </cell>
          <cell r="D103">
            <v>3.2889343532727496E-5</v>
          </cell>
          <cell r="E103">
            <v>3.2889155763859577E-5</v>
          </cell>
          <cell r="F103">
            <v>3.2889532408742503E-5</v>
          </cell>
          <cell r="G103">
            <v>3.2888783524123086E-5</v>
          </cell>
          <cell r="H103">
            <v>3.2889155763859577E-5</v>
          </cell>
          <cell r="I103">
            <v>3.2888415642788045E-5</v>
          </cell>
          <cell r="J103">
            <v>3.2888783524123086E-5</v>
          </cell>
          <cell r="K103">
            <v>3.2888052073342858E-5</v>
          </cell>
          <cell r="L103">
            <v>3.2888415642788045E-5</v>
          </cell>
          <cell r="M103">
            <v>3.2887692769524437E-5</v>
          </cell>
          <cell r="N103">
            <v>3.2888052073342858E-5</v>
          </cell>
          <cell r="O103">
            <v>3.2887337685331797E-5</v>
          </cell>
          <cell r="P103">
            <v>3.2887692769524437E-5</v>
          </cell>
          <cell r="Q103">
            <v>3.2886986775038657E-5</v>
          </cell>
          <cell r="R103">
            <v>3.2887337685331797E-5</v>
          </cell>
          <cell r="S103">
            <v>3.2886639993205285E-5</v>
          </cell>
          <cell r="T103">
            <v>3.2886986775038657E-5</v>
          </cell>
          <cell r="U103">
            <v>3.2886297294688979E-5</v>
          </cell>
          <cell r="V103">
            <v>3.2886127462651338E-5</v>
          </cell>
        </row>
        <row r="104">
          <cell r="B104">
            <v>3.4670475546790821E-4</v>
          </cell>
          <cell r="C104">
            <v>3.4673396866974479E-4</v>
          </cell>
          <cell r="D104">
            <v>3.4673328884617501E-4</v>
          </cell>
          <cell r="E104">
            <v>3.4673262429051516E-4</v>
          </cell>
          <cell r="F104">
            <v>3.4673396866974479E-4</v>
          </cell>
          <cell r="G104">
            <v>3.4673133962553893E-4</v>
          </cell>
          <cell r="H104">
            <v>3.4673262429051516E-4</v>
          </cell>
          <cell r="I104">
            <v>3.4673011203512771E-4</v>
          </cell>
          <cell r="J104">
            <v>3.4673133962553893E-4</v>
          </cell>
          <cell r="K104">
            <v>3.4672893899601964E-4</v>
          </cell>
          <cell r="L104">
            <v>3.4673011203512771E-4</v>
          </cell>
          <cell r="M104">
            <v>3.4672781809625682E-4</v>
          </cell>
          <cell r="N104">
            <v>3.4672893899601964E-4</v>
          </cell>
          <cell r="O104">
            <v>3.4672674703028415E-4</v>
          </cell>
          <cell r="P104">
            <v>3.4672781809625682E-4</v>
          </cell>
          <cell r="Q104">
            <v>3.4672572359426419E-4</v>
          </cell>
          <cell r="R104">
            <v>3.4672674703028415E-4</v>
          </cell>
          <cell r="S104">
            <v>3.4672474568159955E-4</v>
          </cell>
          <cell r="T104">
            <v>3.4672572359426419E-4</v>
          </cell>
          <cell r="U104">
            <v>3.4672381127864974E-4</v>
          </cell>
          <cell r="V104">
            <v>3.4672335978846211E-4</v>
          </cell>
        </row>
        <row r="105">
          <cell r="B105">
            <v>6.4195922681916214E-5</v>
          </cell>
          <cell r="C105">
            <v>6.4227335846628672E-5</v>
          </cell>
          <cell r="D105">
            <v>6.4227228152695663E-5</v>
          </cell>
          <cell r="E105">
            <v>6.4227120769365869E-5</v>
          </cell>
          <cell r="F105">
            <v>6.4227335846628672E-5</v>
          </cell>
          <cell r="G105">
            <v>6.4226906937148555E-5</v>
          </cell>
          <cell r="H105">
            <v>6.4227120769365869E-5</v>
          </cell>
          <cell r="I105">
            <v>6.422669435475256E-5</v>
          </cell>
          <cell r="J105">
            <v>6.4226906937148555E-5</v>
          </cell>
          <cell r="K105">
            <v>6.422648302620297E-5</v>
          </cell>
          <cell r="L105">
            <v>6.422669435475256E-5</v>
          </cell>
          <cell r="M105">
            <v>6.4226272954818448E-5</v>
          </cell>
          <cell r="N105">
            <v>6.422648302620297E-5</v>
          </cell>
          <cell r="O105">
            <v>6.4226064143252373E-5</v>
          </cell>
          <cell r="P105">
            <v>6.4226272954818448E-5</v>
          </cell>
          <cell r="Q105">
            <v>6.4225856593532016E-5</v>
          </cell>
          <cell r="R105">
            <v>6.4226064143252373E-5</v>
          </cell>
          <cell r="S105">
            <v>6.42256503070958E-5</v>
          </cell>
          <cell r="T105">
            <v>6.4225856593532016E-5</v>
          </cell>
          <cell r="U105">
            <v>6.4225445284828096E-5</v>
          </cell>
          <cell r="V105">
            <v>6.4225343247890522E-5</v>
          </cell>
        </row>
        <row r="106">
          <cell r="B106">
            <v>3.9523172798702512E-5</v>
          </cell>
          <cell r="C106">
            <v>3.955472536025116E-5</v>
          </cell>
          <cell r="D106">
            <v>3.9554616265437811E-5</v>
          </cell>
          <cell r="E106">
            <v>3.9554507511773107E-5</v>
          </cell>
          <cell r="F106">
            <v>3.955472536025116E-5</v>
          </cell>
          <cell r="G106">
            <v>3.9554291027413026E-5</v>
          </cell>
          <cell r="H106">
            <v>3.9554507511773107E-5</v>
          </cell>
          <cell r="I106">
            <v>3.9554075905934574E-5</v>
          </cell>
          <cell r="J106">
            <v>3.9554291027413026E-5</v>
          </cell>
          <cell r="K106">
            <v>3.9553862145668136E-5</v>
          </cell>
          <cell r="L106">
            <v>3.9554075905934574E-5</v>
          </cell>
          <cell r="M106">
            <v>3.9553649744538018E-5</v>
          </cell>
          <cell r="N106">
            <v>3.9553862145668136E-5</v>
          </cell>
          <cell r="O106">
            <v>3.9553438700087548E-5</v>
          </cell>
          <cell r="P106">
            <v>3.9553649744538018E-5</v>
          </cell>
          <cell r="Q106">
            <v>3.9553229009502997E-5</v>
          </cell>
          <cell r="R106">
            <v>3.9553438700087548E-5</v>
          </cell>
          <cell r="S106">
            <v>3.9553020669636357E-5</v>
          </cell>
          <cell r="T106">
            <v>3.9553229009502997E-5</v>
          </cell>
          <cell r="U106">
            <v>3.9552813677026558E-5</v>
          </cell>
          <cell r="V106">
            <v>3.9552710684780804E-5</v>
          </cell>
        </row>
        <row r="107">
          <cell r="B107">
            <v>6.9133980632476002E-3</v>
          </cell>
          <cell r="C107">
            <v>6.9133906994202363E-3</v>
          </cell>
          <cell r="D107">
            <v>6.9133909012105794E-3</v>
          </cell>
          <cell r="E107">
            <v>6.9133910955897996E-3</v>
          </cell>
          <cell r="F107">
            <v>6.9133906994202363E-3</v>
          </cell>
          <cell r="G107">
            <v>6.9133914629585184E-3</v>
          </cell>
          <cell r="H107">
            <v>6.9133910955897996E-3</v>
          </cell>
          <cell r="I107">
            <v>6.9133918031562842E-3</v>
          </cell>
          <cell r="J107">
            <v>6.9133914629585184E-3</v>
          </cell>
          <cell r="K107">
            <v>6.9133921177246729E-3</v>
          </cell>
          <cell r="L107">
            <v>6.9133918031562842E-3</v>
          </cell>
          <cell r="M107">
            <v>6.913392408121756E-3</v>
          </cell>
          <cell r="N107">
            <v>6.9133921177246729E-3</v>
          </cell>
          <cell r="O107">
            <v>6.9133926757265849E-3</v>
          </cell>
          <cell r="P107">
            <v>6.913392408121756E-3</v>
          </cell>
          <cell r="Q107">
            <v>6.9133929218434522E-3</v>
          </cell>
          <cell r="R107">
            <v>6.9133926757265849E-3</v>
          </cell>
          <cell r="S107">
            <v>6.9133931477059467E-3</v>
          </cell>
          <cell r="T107">
            <v>6.9133929218434522E-3</v>
          </cell>
          <cell r="U107">
            <v>6.9133933544807454E-3</v>
          </cell>
          <cell r="V107">
            <v>6.9133934510574487E-3</v>
          </cell>
        </row>
        <row r="108">
          <cell r="B108">
            <v>3.4261211923135612E-5</v>
          </cell>
          <cell r="C108">
            <v>3.4292794213867337E-5</v>
          </cell>
          <cell r="D108">
            <v>3.4292684820288039E-5</v>
          </cell>
          <cell r="E108">
            <v>3.4292575774371814E-5</v>
          </cell>
          <cell r="F108">
            <v>3.4292794213867337E-5</v>
          </cell>
          <cell r="G108">
            <v>3.4292358724388867E-5</v>
          </cell>
          <cell r="H108">
            <v>3.4292575774371814E-5</v>
          </cell>
          <cell r="I108">
            <v>3.4292143061399935E-5</v>
          </cell>
          <cell r="J108">
            <v>3.4292358724388867E-5</v>
          </cell>
          <cell r="K108">
            <v>3.4291928782520898E-5</v>
          </cell>
          <cell r="L108">
            <v>3.4292143061399935E-5</v>
          </cell>
          <cell r="M108">
            <v>3.429171588452561E-5</v>
          </cell>
          <cell r="N108">
            <v>3.4291928782520898E-5</v>
          </cell>
          <cell r="O108">
            <v>3.4291504363867566E-5</v>
          </cell>
          <cell r="P108">
            <v>3.429171588452561E-5</v>
          </cell>
          <cell r="Q108">
            <v>3.4291294216700605E-5</v>
          </cell>
          <cell r="R108">
            <v>3.4291504363867566E-5</v>
          </cell>
          <cell r="S108">
            <v>3.4291085438898565E-5</v>
          </cell>
          <cell r="T108">
            <v>3.4291294216700605E-5</v>
          </cell>
          <cell r="U108">
            <v>3.4290878026073626E-5</v>
          </cell>
          <cell r="V108">
            <v>3.429077483008916E-5</v>
          </cell>
        </row>
        <row r="109">
          <cell r="B109">
            <v>1.9878518863252743E-5</v>
          </cell>
          <cell r="C109">
            <v>1.9910182413751541E-5</v>
          </cell>
          <cell r="D109">
            <v>1.9910072203545298E-5</v>
          </cell>
          <cell r="E109">
            <v>1.9909962358808252E-5</v>
          </cell>
          <cell r="F109">
            <v>1.9910182413751541E-5</v>
          </cell>
          <cell r="G109">
            <v>1.9909743762789494E-5</v>
          </cell>
          <cell r="H109">
            <v>1.9909962358808252E-5</v>
          </cell>
          <cell r="I109">
            <v>1.9909526619671914E-5</v>
          </cell>
          <cell r="J109">
            <v>1.9909743762789494E-5</v>
          </cell>
          <cell r="K109">
            <v>1.9909310923251777E-5</v>
          </cell>
          <cell r="L109">
            <v>1.9909526619671914E-5</v>
          </cell>
          <cell r="M109">
            <v>1.9909096667158346E-5</v>
          </cell>
          <cell r="N109">
            <v>1.9909310923251777E-5</v>
          </cell>
          <cell r="O109">
            <v>1.9908883844866263E-5</v>
          </cell>
          <cell r="P109">
            <v>1.9909096667158346E-5</v>
          </cell>
          <cell r="Q109">
            <v>1.9908672449707381E-5</v>
          </cell>
          <cell r="R109">
            <v>1.9908883844866263E-5</v>
          </cell>
          <cell r="S109">
            <v>1.9908462474881924E-5</v>
          </cell>
          <cell r="T109">
            <v>1.9908672449707381E-5</v>
          </cell>
          <cell r="U109">
            <v>1.9908253913468938E-5</v>
          </cell>
          <cell r="V109">
            <v>1.990815016059866E-5</v>
          </cell>
        </row>
        <row r="110">
          <cell r="B110">
            <v>8.255431951444963E-5</v>
          </cell>
          <cell r="C110">
            <v>8.2584821093053786E-5</v>
          </cell>
          <cell r="D110">
            <v>8.2583932705556552E-5</v>
          </cell>
          <cell r="E110">
            <v>8.2583069970878882E-5</v>
          </cell>
          <cell r="F110">
            <v>8.2584821093053786E-5</v>
          </cell>
          <cell r="G110">
            <v>8.2581418520857904E-5</v>
          </cell>
          <cell r="H110">
            <v>8.2583069970878882E-5</v>
          </cell>
          <cell r="I110">
            <v>8.2579861074556801E-5</v>
          </cell>
          <cell r="J110">
            <v>8.2581418520857904E-5</v>
          </cell>
          <cell r="K110">
            <v>8.2578392285845431E-5</v>
          </cell>
          <cell r="L110">
            <v>8.2579861074556801E-5</v>
          </cell>
          <cell r="M110">
            <v>8.2577007112573652E-5</v>
          </cell>
          <cell r="N110">
            <v>8.2578392285845431E-5</v>
          </cell>
          <cell r="O110">
            <v>8.2575700799288027E-5</v>
          </cell>
          <cell r="P110">
            <v>8.2577007112573652E-5</v>
          </cell>
          <cell r="Q110">
            <v>8.2574468860931632E-5</v>
          </cell>
          <cell r="R110">
            <v>8.2575700799288027E-5</v>
          </cell>
          <cell r="S110">
            <v>8.257330706747065E-5</v>
          </cell>
          <cell r="T110">
            <v>8.2574468860931632E-5</v>
          </cell>
          <cell r="U110">
            <v>8.2572211429394698E-5</v>
          </cell>
          <cell r="V110">
            <v>8.2571687234290762E-5</v>
          </cell>
        </row>
        <row r="111">
          <cell r="B111">
            <v>7.0627208196497978E-5</v>
          </cell>
          <cell r="C111">
            <v>7.0658585025542238E-5</v>
          </cell>
          <cell r="D111">
            <v>7.0658477696767613E-5</v>
          </cell>
          <cell r="E111">
            <v>7.065837067063412E-5</v>
          </cell>
          <cell r="F111">
            <v>7.0658585025542238E-5</v>
          </cell>
          <cell r="G111">
            <v>7.0658157529733642E-5</v>
          </cell>
          <cell r="H111">
            <v>7.065837067063412E-5</v>
          </cell>
          <cell r="I111">
            <v>7.0657945609183781E-5</v>
          </cell>
          <cell r="J111">
            <v>7.0658157529733642E-5</v>
          </cell>
          <cell r="K111">
            <v>7.0657734914494032E-5</v>
          </cell>
          <cell r="L111">
            <v>7.0657945609183781E-5</v>
          </cell>
          <cell r="M111">
            <v>7.0657525450389171E-5</v>
          </cell>
          <cell r="N111">
            <v>7.0657734914494032E-5</v>
          </cell>
          <cell r="O111">
            <v>7.0657317220854563E-5</v>
          </cell>
          <cell r="P111">
            <v>7.0657525450389171E-5</v>
          </cell>
          <cell r="Q111">
            <v>7.0657110229179379E-5</v>
          </cell>
          <cell r="R111">
            <v>7.0657317220854563E-5</v>
          </cell>
          <cell r="S111">
            <v>7.0656904477997554E-5</v>
          </cell>
          <cell r="T111">
            <v>7.0657110229179379E-5</v>
          </cell>
          <cell r="U111">
            <v>7.0656699969326109E-5</v>
          </cell>
          <cell r="V111">
            <v>7.0656598181402546E-5</v>
          </cell>
        </row>
        <row r="112">
          <cell r="B112">
            <v>1.3131515696136961E-4</v>
          </cell>
          <cell r="C112">
            <v>1.3134619091383572E-4</v>
          </cell>
          <cell r="D112">
            <v>1.3134608703082841E-4</v>
          </cell>
          <cell r="E112">
            <v>1.3134598337532913E-4</v>
          </cell>
          <cell r="F112">
            <v>1.3134619091383572E-4</v>
          </cell>
          <cell r="G112">
            <v>1.3134577675794564E-4</v>
          </cell>
          <cell r="H112">
            <v>1.3134598337532913E-4</v>
          </cell>
          <cell r="I112">
            <v>1.3134557108281664E-4</v>
          </cell>
          <cell r="J112">
            <v>1.3134577675794564E-4</v>
          </cell>
          <cell r="K112">
            <v>1.3134536636945888E-4</v>
          </cell>
          <cell r="L112">
            <v>1.3134557108281664E-4</v>
          </cell>
          <cell r="M112">
            <v>1.3134516263586568E-4</v>
          </cell>
          <cell r="N112">
            <v>1.3134536636945888E-4</v>
          </cell>
          <cell r="O112">
            <v>1.3134495989859175E-4</v>
          </cell>
          <cell r="P112">
            <v>1.3134516263586568E-4</v>
          </cell>
          <cell r="Q112">
            <v>1.3134475817283371E-4</v>
          </cell>
          <cell r="R112">
            <v>1.3134495989859175E-4</v>
          </cell>
          <cell r="S112">
            <v>1.3134455747250678E-4</v>
          </cell>
          <cell r="T112">
            <v>1.3134475817283371E-4</v>
          </cell>
          <cell r="U112">
            <v>1.3134435781031665E-4</v>
          </cell>
          <cell r="V112">
            <v>1.3134425837217954E-4</v>
          </cell>
        </row>
        <row r="113">
          <cell r="B113">
            <v>1.4147775739904781E-2</v>
          </cell>
          <cell r="C113">
            <v>1.4147727718268752E-2</v>
          </cell>
          <cell r="D113">
            <v>1.4147728544871539E-2</v>
          </cell>
          <cell r="E113">
            <v>1.4147729353976037E-2</v>
          </cell>
          <cell r="F113">
            <v>1.4147727718268752E-2</v>
          </cell>
          <cell r="G113">
            <v>1.4147730921473145E-2</v>
          </cell>
          <cell r="H113">
            <v>1.4147729353976037E-2</v>
          </cell>
          <cell r="I113">
            <v>1.4147732424207688E-2</v>
          </cell>
          <cell r="J113">
            <v>1.4147730921473145E-2</v>
          </cell>
          <cell r="K113">
            <v>1.4147733865445194E-2</v>
          </cell>
          <cell r="L113">
            <v>1.4147732424207688E-2</v>
          </cell>
          <cell r="M113">
            <v>1.4147735248278994E-2</v>
          </cell>
          <cell r="N113">
            <v>1.4147733865445194E-2</v>
          </cell>
          <cell r="O113">
            <v>1.4147736575639383E-2</v>
          </cell>
          <cell r="P113">
            <v>1.4147735248278994E-2</v>
          </cell>
          <cell r="Q113">
            <v>1.4147737850302379E-2</v>
          </cell>
          <cell r="R113">
            <v>1.4147736575639383E-2</v>
          </cell>
          <cell r="S113">
            <v>1.4147739074898026E-2</v>
          </cell>
          <cell r="T113">
            <v>1.4147737850302379E-2</v>
          </cell>
          <cell r="U113">
            <v>1.414774025191818E-2</v>
          </cell>
          <cell r="V113">
            <v>1.4147740823330207E-2</v>
          </cell>
        </row>
        <row r="114">
          <cell r="B114">
            <v>1.5481858220556843E-4</v>
          </cell>
          <cell r="C114">
            <v>1.5484887953161447E-4</v>
          </cell>
          <cell r="D114">
            <v>1.5484818881304638E-4</v>
          </cell>
          <cell r="E114">
            <v>1.5484751359994776E-4</v>
          </cell>
          <cell r="F114">
            <v>1.5484887953161447E-4</v>
          </cell>
          <cell r="G114">
            <v>1.5484620830859112E-4</v>
          </cell>
          <cell r="H114">
            <v>1.5484751359994776E-4</v>
          </cell>
          <cell r="I114">
            <v>1.5484496097109779E-4</v>
          </cell>
          <cell r="J114">
            <v>1.5484620830859112E-4</v>
          </cell>
          <cell r="K114">
            <v>1.5484376901991697E-4</v>
          </cell>
          <cell r="L114">
            <v>1.5484496097109779E-4</v>
          </cell>
          <cell r="M114">
            <v>1.548426300011375E-4</v>
          </cell>
          <cell r="N114">
            <v>1.5484376901991697E-4</v>
          </cell>
          <cell r="O114">
            <v>1.5484154156946201E-4</v>
          </cell>
          <cell r="P114">
            <v>1.548426300011375E-4</v>
          </cell>
          <cell r="Q114">
            <v>1.5484050148340347E-4</v>
          </cell>
          <cell r="R114">
            <v>1.5484154156946201E-4</v>
          </cell>
          <cell r="S114">
            <v>1.5483950760069462E-4</v>
          </cell>
          <cell r="T114">
            <v>1.5484050148340347E-4</v>
          </cell>
          <cell r="U114">
            <v>1.5483855787389936E-4</v>
          </cell>
          <cell r="V114">
            <v>1.5483809895404E-4</v>
          </cell>
        </row>
        <row r="115">
          <cell r="B115">
            <v>3.6705100418676684E-4</v>
          </cell>
          <cell r="C115">
            <v>3.6708062610574206E-4</v>
          </cell>
          <cell r="D115">
            <v>3.6708045620468459E-4</v>
          </cell>
          <cell r="E115">
            <v>3.6708028699703545E-4</v>
          </cell>
          <cell r="F115">
            <v>3.6708062610574206E-4</v>
          </cell>
          <cell r="G115">
            <v>3.6707995068063548E-4</v>
          </cell>
          <cell r="H115">
            <v>3.6708028699703545E-4</v>
          </cell>
          <cell r="I115">
            <v>3.6707961719123261E-4</v>
          </cell>
          <cell r="J115">
            <v>3.6707995068063548E-4</v>
          </cell>
          <cell r="K115">
            <v>3.670792865594497E-4</v>
          </cell>
          <cell r="L115">
            <v>3.6707961719123261E-4</v>
          </cell>
          <cell r="M115">
            <v>3.6707895881209061E-4</v>
          </cell>
          <cell r="N115">
            <v>3.670792865594497E-4</v>
          </cell>
          <cell r="O115">
            <v>3.6707863397236995E-4</v>
          </cell>
          <cell r="P115">
            <v>3.6707895881209061E-4</v>
          </cell>
          <cell r="Q115">
            <v>3.6707831206013312E-4</v>
          </cell>
          <cell r="R115">
            <v>3.6707863397236995E-4</v>
          </cell>
          <cell r="S115">
            <v>3.6707799309206344E-4</v>
          </cell>
          <cell r="T115">
            <v>3.6707831206013312E-4</v>
          </cell>
          <cell r="U115">
            <v>3.6707767708187754E-4</v>
          </cell>
          <cell r="V115">
            <v>3.6707752018951196E-4</v>
          </cell>
        </row>
        <row r="116">
          <cell r="B116">
            <v>8.2320454586646671E-5</v>
          </cell>
          <cell r="C116">
            <v>8.2351161514770632E-5</v>
          </cell>
          <cell r="D116">
            <v>8.2350466679871636E-5</v>
          </cell>
          <cell r="E116">
            <v>8.2349787440196497E-5</v>
          </cell>
          <cell r="F116">
            <v>8.2351161514770632E-5</v>
          </cell>
          <cell r="G116">
            <v>8.2348474355813776E-5</v>
          </cell>
          <cell r="H116">
            <v>8.2349787440196497E-5</v>
          </cell>
          <cell r="I116">
            <v>8.2347219557509397E-5</v>
          </cell>
          <cell r="J116">
            <v>8.2348474355813776E-5</v>
          </cell>
          <cell r="K116">
            <v>8.2346020460999432E-5</v>
          </cell>
          <cell r="L116">
            <v>8.2347219557509397E-5</v>
          </cell>
          <cell r="M116">
            <v>8.2344874596522032E-5</v>
          </cell>
          <cell r="N116">
            <v>8.2346020460999432E-5</v>
          </cell>
          <cell r="O116">
            <v>8.2343779603764419E-5</v>
          </cell>
          <cell r="P116">
            <v>8.2344874596522032E-5</v>
          </cell>
          <cell r="Q116">
            <v>8.234273322701489E-5</v>
          </cell>
          <cell r="R116">
            <v>8.2343779603764419E-5</v>
          </cell>
          <cell r="S116">
            <v>8.2341733310529422E-5</v>
          </cell>
          <cell r="T116">
            <v>8.234273322701489E-5</v>
          </cell>
          <cell r="U116">
            <v>8.2340777794103376E-5</v>
          </cell>
          <cell r="V116">
            <v>8.2340316067177328E-5</v>
          </cell>
        </row>
        <row r="117">
          <cell r="B117">
            <v>1.6137849343044184E-3</v>
          </cell>
          <cell r="C117">
            <v>1.6138075925550396E-3</v>
          </cell>
          <cell r="D117">
            <v>1.6138075728443597E-3</v>
          </cell>
          <cell r="E117">
            <v>1.6138075515258555E-3</v>
          </cell>
          <cell r="F117">
            <v>1.6138075925550396E-3</v>
          </cell>
          <cell r="G117">
            <v>1.6138075042632864E-3</v>
          </cell>
          <cell r="H117">
            <v>1.6138075515258555E-3</v>
          </cell>
          <cell r="I117">
            <v>1.6138074511497097E-3</v>
          </cell>
          <cell r="J117">
            <v>1.6138075042632864E-3</v>
          </cell>
          <cell r="K117">
            <v>1.6138073925468076E-3</v>
          </cell>
          <cell r="L117">
            <v>1.6138074511497097E-3</v>
          </cell>
          <cell r="M117">
            <v>1.6138073287966963E-3</v>
          </cell>
          <cell r="N117">
            <v>1.6138073925468076E-3</v>
          </cell>
          <cell r="O117">
            <v>1.6138072602229691E-3</v>
          </cell>
          <cell r="P117">
            <v>1.6138073287966963E-3</v>
          </cell>
          <cell r="Q117">
            <v>1.6138071871316956E-3</v>
          </cell>
          <cell r="R117">
            <v>1.6138072602229691E-3</v>
          </cell>
          <cell r="S117">
            <v>1.6138071098123683E-3</v>
          </cell>
          <cell r="T117">
            <v>1.6138071871316956E-3</v>
          </cell>
          <cell r="U117">
            <v>1.6138070285387899E-3</v>
          </cell>
          <cell r="V117">
            <v>1.6138069865006394E-3</v>
          </cell>
        </row>
        <row r="118">
          <cell r="B118">
            <v>9.1908916626568581E-5</v>
          </cell>
          <cell r="C118">
            <v>9.1940173217583496E-5</v>
          </cell>
          <cell r="D118">
            <v>9.1940067097151176E-5</v>
          </cell>
          <cell r="E118">
            <v>9.1939961253012723E-5</v>
          </cell>
          <cell r="F118">
            <v>9.1940173217583496E-5</v>
          </cell>
          <cell r="G118">
            <v>9.1939750399742482E-5</v>
          </cell>
          <cell r="H118">
            <v>9.1939961253012723E-5</v>
          </cell>
          <cell r="I118">
            <v>9.1939540669301663E-5</v>
          </cell>
          <cell r="J118">
            <v>9.1939750399742482E-5</v>
          </cell>
          <cell r="K118">
            <v>9.1939332072111767E-5</v>
          </cell>
          <cell r="L118">
            <v>9.1939540669301663E-5</v>
          </cell>
          <cell r="M118">
            <v>9.1939124617550493E-5</v>
          </cell>
          <cell r="N118">
            <v>9.1939332072111767E-5</v>
          </cell>
          <cell r="O118">
            <v>9.1938918314010961E-5</v>
          </cell>
          <cell r="P118">
            <v>9.1939124617550493E-5</v>
          </cell>
          <cell r="Q118">
            <v>9.193871316895797E-5</v>
          </cell>
          <cell r="R118">
            <v>9.1938918314010961E-5</v>
          </cell>
          <cell r="S118">
            <v>9.1938509188981533E-5</v>
          </cell>
          <cell r="T118">
            <v>9.193871316895797E-5</v>
          </cell>
          <cell r="U118">
            <v>9.193830637984688E-5</v>
          </cell>
          <cell r="V118">
            <v>9.1938205415933218E-5</v>
          </cell>
        </row>
        <row r="119">
          <cell r="B119">
            <v>2.8683533395034696E-4</v>
          </cell>
          <cell r="C119">
            <v>2.8686540907420189E-4</v>
          </cell>
          <cell r="D119">
            <v>2.8686523461862349E-4</v>
          </cell>
          <cell r="E119">
            <v>2.8686506095576233E-4</v>
          </cell>
          <cell r="F119">
            <v>2.8686540907420189E-4</v>
          </cell>
          <cell r="G119">
            <v>2.8686471601675599E-4</v>
          </cell>
          <cell r="H119">
            <v>2.8686506095576233E-4</v>
          </cell>
          <cell r="I119">
            <v>2.8686437427232674E-4</v>
          </cell>
          <cell r="J119">
            <v>2.8686471601675599E-4</v>
          </cell>
          <cell r="K119">
            <v>2.8686403573458289E-4</v>
          </cell>
          <cell r="L119">
            <v>2.8686437427232674E-4</v>
          </cell>
          <cell r="M119">
            <v>2.8686370041279026E-4</v>
          </cell>
          <cell r="N119">
            <v>2.8686403573458289E-4</v>
          </cell>
          <cell r="O119">
            <v>2.8686336831354974E-4</v>
          </cell>
          <cell r="P119">
            <v>2.8686370041279026E-4</v>
          </cell>
          <cell r="Q119">
            <v>2.8686303944096768E-4</v>
          </cell>
          <cell r="R119">
            <v>2.8686336831354974E-4</v>
          </cell>
          <cell r="S119">
            <v>2.8686271379681617E-4</v>
          </cell>
          <cell r="T119">
            <v>2.8686303944096768E-4</v>
          </cell>
          <cell r="U119">
            <v>2.8686239138068397E-4</v>
          </cell>
          <cell r="V119">
            <v>2.8686223138243484E-4</v>
          </cell>
        </row>
        <row r="120">
          <cell r="B120">
            <v>1.0126351373868751E-4</v>
          </cell>
          <cell r="C120">
            <v>1.0129471747782141E-4</v>
          </cell>
          <cell r="D120">
            <v>1.0129461188852856E-4</v>
          </cell>
          <cell r="E120">
            <v>1.0129450656394836E-4</v>
          </cell>
          <cell r="F120">
            <v>1.0129471747782141E-4</v>
          </cell>
          <cell r="G120">
            <v>1.0129429671622988E-4</v>
          </cell>
          <cell r="H120">
            <v>1.0129450656394836E-4</v>
          </cell>
          <cell r="I120">
            <v>1.0129408794847435E-4</v>
          </cell>
          <cell r="J120">
            <v>1.0129429671622988E-4</v>
          </cell>
          <cell r="K120">
            <v>1.012938802732624E-4</v>
          </cell>
          <cell r="L120">
            <v>1.0129408794847435E-4</v>
          </cell>
          <cell r="M120">
            <v>1.0129367370201699E-4</v>
          </cell>
          <cell r="N120">
            <v>1.012938802732624E-4</v>
          </cell>
          <cell r="O120">
            <v>1.012934682450687E-4</v>
          </cell>
          <cell r="P120">
            <v>1.0129367370201699E-4</v>
          </cell>
          <cell r="Q120">
            <v>1.0129326391171778E-4</v>
          </cell>
          <cell r="R120">
            <v>1.012934682450687E-4</v>
          </cell>
          <cell r="S120">
            <v>1.0129306071029315E-4</v>
          </cell>
          <cell r="T120">
            <v>1.0129326391171778E-4</v>
          </cell>
          <cell r="U120">
            <v>1.0129285864820764E-4</v>
          </cell>
          <cell r="V120">
            <v>1.0129275804649613E-4</v>
          </cell>
        </row>
        <row r="121">
          <cell r="B121">
            <v>1.1973884303512241E-4</v>
          </cell>
          <cell r="C121">
            <v>1.1976986222570214E-4</v>
          </cell>
          <cell r="D121">
            <v>1.1976967828264496E-4</v>
          </cell>
          <cell r="E121">
            <v>1.1976949533917437E-4</v>
          </cell>
          <cell r="F121">
            <v>1.1976986222570214E-4</v>
          </cell>
          <cell r="G121">
            <v>1.1976913243849982E-4</v>
          </cell>
          <cell r="H121">
            <v>1.1976949533917437E-4</v>
          </cell>
          <cell r="I121">
            <v>1.1976877349810444E-4</v>
          </cell>
          <cell r="J121">
            <v>1.1976913243849982E-4</v>
          </cell>
          <cell r="K121">
            <v>1.1976841849152948E-4</v>
          </cell>
          <cell r="L121">
            <v>1.1976877349810444E-4</v>
          </cell>
          <cell r="M121">
            <v>1.1976806739150717E-4</v>
          </cell>
          <cell r="N121">
            <v>1.1976841849152948E-4</v>
          </cell>
          <cell r="O121">
            <v>1.1976772017003066E-4</v>
          </cell>
          <cell r="P121">
            <v>1.1976806739150717E-4</v>
          </cell>
          <cell r="Q121">
            <v>1.1976737679842045E-4</v>
          </cell>
          <cell r="R121">
            <v>1.1976772017003066E-4</v>
          </cell>
          <cell r="S121">
            <v>1.1976703724738711E-4</v>
          </cell>
          <cell r="T121">
            <v>1.1976737679842045E-4</v>
          </cell>
          <cell r="U121">
            <v>1.1976670148708964E-4</v>
          </cell>
          <cell r="V121">
            <v>1.1976653501900453E-4</v>
          </cell>
        </row>
        <row r="122">
          <cell r="B122">
            <v>5.8060476301005212E-3</v>
          </cell>
          <cell r="C122">
            <v>5.8060457949163698E-3</v>
          </cell>
          <cell r="D122">
            <v>5.8060452314999183E-3</v>
          </cell>
          <cell r="E122">
            <v>5.8060446866504663E-3</v>
          </cell>
          <cell r="F122">
            <v>5.8060457949163698E-3</v>
          </cell>
          <cell r="G122">
            <v>5.8060436504347177E-3</v>
          </cell>
          <cell r="H122">
            <v>5.8060446866504663E-3</v>
          </cell>
          <cell r="I122">
            <v>5.8060426819953811E-3</v>
          </cell>
          <cell r="J122">
            <v>5.8060436504347177E-3</v>
          </cell>
          <cell r="K122">
            <v>5.8060417773073544E-3</v>
          </cell>
          <cell r="L122">
            <v>5.8060426819953811E-3</v>
          </cell>
          <cell r="M122">
            <v>5.8060409325798538E-3</v>
          </cell>
          <cell r="N122">
            <v>5.8060417773073544E-3</v>
          </cell>
          <cell r="O122">
            <v>5.8060401442428357E-3</v>
          </cell>
          <cell r="P122">
            <v>5.8060409325798538E-3</v>
          </cell>
          <cell r="Q122">
            <v>5.8060394089342413E-3</v>
          </cell>
          <cell r="R122">
            <v>5.8060401442428357E-3</v>
          </cell>
          <cell r="S122">
            <v>5.8060387234879791E-3</v>
          </cell>
          <cell r="T122">
            <v>5.8060394089342413E-3</v>
          </cell>
          <cell r="U122">
            <v>5.806038084922578E-3</v>
          </cell>
          <cell r="V122">
            <v>5.8060377823363363E-3</v>
          </cell>
        </row>
        <row r="123">
          <cell r="B123">
            <v>1.0060869194083919E-3</v>
          </cell>
          <cell r="C123">
            <v>1.0061122031850421E-3</v>
          </cell>
          <cell r="D123">
            <v>1.0061113672342888E-3</v>
          </cell>
          <cell r="E123">
            <v>1.0061105557930003E-3</v>
          </cell>
          <cell r="F123">
            <v>1.0061122031850421E-3</v>
          </cell>
          <cell r="G123">
            <v>1.0061090036160764E-3</v>
          </cell>
          <cell r="H123">
            <v>1.0061105557930003E-3</v>
          </cell>
          <cell r="I123">
            <v>1.006107541210881E-3</v>
          </cell>
          <cell r="J123">
            <v>1.0061090036160764E-3</v>
          </cell>
          <cell r="K123">
            <v>1.006106163444443E-3</v>
          </cell>
          <cell r="L123">
            <v>1.006107541210881E-3</v>
          </cell>
          <cell r="M123">
            <v>1.0061048654765299E-3</v>
          </cell>
          <cell r="N123">
            <v>1.006106163444443E-3</v>
          </cell>
          <cell r="O123">
            <v>1.0061036427429645E-3</v>
          </cell>
          <cell r="P123">
            <v>1.0061048654765299E-3</v>
          </cell>
          <cell r="Q123">
            <v>1.0061024909398945E-3</v>
          </cell>
          <cell r="R123">
            <v>1.0061036427429645E-3</v>
          </cell>
          <cell r="S123">
            <v>1.0061014060089618E-3</v>
          </cell>
          <cell r="T123">
            <v>1.0061024909398945E-3</v>
          </cell>
          <cell r="U123">
            <v>1.0061003841233119E-3</v>
          </cell>
          <cell r="V123">
            <v>1.0060998956866159E-3</v>
          </cell>
        </row>
        <row r="124">
          <cell r="B124">
            <v>1.4499625523784355E-4</v>
          </cell>
          <cell r="C124">
            <v>1.4502734692187021E-4</v>
          </cell>
          <cell r="D124">
            <v>1.4502737846862167E-4</v>
          </cell>
          <cell r="E124">
            <v>1.4502740985285808E-4</v>
          </cell>
          <cell r="F124">
            <v>1.4502734692187021E-4</v>
          </cell>
          <cell r="G124">
            <v>1.4502747215211167E-4</v>
          </cell>
          <cell r="H124">
            <v>1.4502740985285808E-4</v>
          </cell>
          <cell r="I124">
            <v>1.4502753385507022E-4</v>
          </cell>
          <cell r="J124">
            <v>1.4502747215211167E-4</v>
          </cell>
          <cell r="K124">
            <v>1.450275949953066E-4</v>
          </cell>
          <cell r="L124">
            <v>1.4502753385507022E-4</v>
          </cell>
          <cell r="M124">
            <v>1.4502765560462868E-4</v>
          </cell>
          <cell r="N124">
            <v>1.450275949953066E-4</v>
          </cell>
          <cell r="O124">
            <v>1.4502771571317332E-4</v>
          </cell>
          <cell r="P124">
            <v>1.4502765560462868E-4</v>
          </cell>
          <cell r="Q124">
            <v>1.4502777534949594E-4</v>
          </cell>
          <cell r="R124">
            <v>1.4502771571317332E-4</v>
          </cell>
          <cell r="S124">
            <v>1.4502783454065589E-4</v>
          </cell>
          <cell r="T124">
            <v>1.4502777534949594E-4</v>
          </cell>
          <cell r="U124">
            <v>1.4502789331229609E-4</v>
          </cell>
          <cell r="V124">
            <v>1.4502792254844125E-4</v>
          </cell>
        </row>
        <row r="125">
          <cell r="B125">
            <v>4.5018998602072393E-5</v>
          </cell>
          <cell r="C125">
            <v>4.5050520113140942E-5</v>
          </cell>
          <cell r="D125">
            <v>4.505041133037203E-5</v>
          </cell>
          <cell r="E125">
            <v>4.5050302881947805E-5</v>
          </cell>
          <cell r="F125">
            <v>4.5050520113140942E-5</v>
          </cell>
          <cell r="G125">
            <v>4.5050086988349382E-5</v>
          </cell>
          <cell r="H125">
            <v>4.5050302881947805E-5</v>
          </cell>
          <cell r="I125">
            <v>4.5049872432448531E-5</v>
          </cell>
          <cell r="J125">
            <v>4.5050086988349382E-5</v>
          </cell>
          <cell r="K125">
            <v>4.5049659213844145E-5</v>
          </cell>
          <cell r="L125">
            <v>4.5049872432448531E-5</v>
          </cell>
          <cell r="M125">
            <v>4.5049447331662098E-5</v>
          </cell>
          <cell r="N125">
            <v>4.5049659213844145E-5</v>
          </cell>
          <cell r="O125">
            <v>4.504923678458398E-5</v>
          </cell>
          <cell r="P125">
            <v>4.5049447331662098E-5</v>
          </cell>
          <cell r="Q125">
            <v>4.5049027570874391E-5</v>
          </cell>
          <cell r="R125">
            <v>4.504923678458398E-5</v>
          </cell>
          <cell r="S125">
            <v>4.5048819688406953E-5</v>
          </cell>
          <cell r="T125">
            <v>4.5049027570874391E-5</v>
          </cell>
          <cell r="U125">
            <v>4.5048613134688515E-5</v>
          </cell>
          <cell r="V125">
            <v>4.5048510355236526E-5</v>
          </cell>
        </row>
        <row r="126">
          <cell r="B126">
            <v>2.516269690696093E-3</v>
          </cell>
          <cell r="C126">
            <v>2.5162872500614922E-3</v>
          </cell>
          <cell r="D126">
            <v>2.5162872815924927E-3</v>
          </cell>
          <cell r="E126">
            <v>2.5162873103983718E-3</v>
          </cell>
          <cell r="F126">
            <v>2.5162872500614922E-3</v>
          </cell>
          <cell r="G126">
            <v>2.5162873601464082E-3</v>
          </cell>
          <cell r="H126">
            <v>2.5162873103983718E-3</v>
          </cell>
          <cell r="I126">
            <v>2.5162873999078953E-3</v>
          </cell>
          <cell r="J126">
            <v>2.5162873601464082E-3</v>
          </cell>
          <cell r="K126">
            <v>2.5162874302528159E-3</v>
          </cell>
          <cell r="L126">
            <v>2.5162873999078953E-3</v>
          </cell>
          <cell r="M126">
            <v>2.5162874517206026E-3</v>
          </cell>
          <cell r="N126">
            <v>2.5162874302528159E-3</v>
          </cell>
          <cell r="O126">
            <v>2.5162874648217656E-3</v>
          </cell>
          <cell r="P126">
            <v>2.5162874517206026E-3</v>
          </cell>
          <cell r="Q126">
            <v>2.5162874700394486E-3</v>
          </cell>
          <cell r="R126">
            <v>2.5162874648217656E-3</v>
          </cell>
          <cell r="S126">
            <v>2.516287467830908E-3</v>
          </cell>
          <cell r="T126">
            <v>2.5162874700394486E-3</v>
          </cell>
          <cell r="U126">
            <v>2.5162874586288951E-3</v>
          </cell>
          <cell r="V126">
            <v>2.5162874515341979E-3</v>
          </cell>
        </row>
        <row r="127">
          <cell r="B127">
            <v>1.8235617745436855E-3</v>
          </cell>
          <cell r="C127">
            <v>1.8235824397265829E-3</v>
          </cell>
          <cell r="D127">
            <v>1.8235816501907802E-3</v>
          </cell>
          <cell r="E127">
            <v>1.8235808841523891E-3</v>
          </cell>
          <cell r="F127">
            <v>1.8235824397265829E-3</v>
          </cell>
          <cell r="G127">
            <v>1.8235794198481192E-3</v>
          </cell>
          <cell r="H127">
            <v>1.8235808841523891E-3</v>
          </cell>
          <cell r="I127">
            <v>1.823578041569585E-3</v>
          </cell>
          <cell r="J127">
            <v>1.8235794198481192E-3</v>
          </cell>
          <cell r="K127">
            <v>1.8235767443724952E-3</v>
          </cell>
          <cell r="L127">
            <v>1.823578041569585E-3</v>
          </cell>
          <cell r="M127">
            <v>1.8235755235953472E-3</v>
          </cell>
          <cell r="N127">
            <v>1.8235767443724952E-3</v>
          </cell>
          <cell r="O127">
            <v>1.8235743748432737E-3</v>
          </cell>
          <cell r="P127">
            <v>1.8235755235953472E-3</v>
          </cell>
          <cell r="Q127">
            <v>1.8235732939728179E-3</v>
          </cell>
          <cell r="R127">
            <v>1.8235743748432737E-3</v>
          </cell>
          <cell r="S127">
            <v>1.8235722770775825E-3</v>
          </cell>
          <cell r="T127">
            <v>1.8235732939728179E-3</v>
          </cell>
          <cell r="U127">
            <v>1.8235713204746888E-3</v>
          </cell>
          <cell r="V127">
            <v>1.8235708636899336E-3</v>
          </cell>
        </row>
        <row r="128">
          <cell r="B128">
            <v>1.8240295043992917E-3</v>
          </cell>
          <cell r="C128">
            <v>1.8240509748038869E-3</v>
          </cell>
          <cell r="D128">
            <v>1.8240509670305665E-3</v>
          </cell>
          <cell r="E128">
            <v>1.8240509573891341E-3</v>
          </cell>
          <cell r="F128">
            <v>1.8240509748038869E-3</v>
          </cell>
          <cell r="G128">
            <v>1.8240509327263408E-3</v>
          </cell>
          <cell r="H128">
            <v>1.8240509573891341E-3</v>
          </cell>
          <cell r="I128">
            <v>1.8240509012491162E-3</v>
          </cell>
          <cell r="J128">
            <v>1.8240509327263408E-3</v>
          </cell>
          <cell r="K128">
            <v>1.8240508633676686E-3</v>
          </cell>
          <cell r="L128">
            <v>1.8240509012491162E-3</v>
          </cell>
          <cell r="M128">
            <v>1.8240508194700812E-3</v>
          </cell>
          <cell r="N128">
            <v>1.8240508633676686E-3</v>
          </cell>
          <cell r="O128">
            <v>1.8240507699234922E-3</v>
          </cell>
          <cell r="P128">
            <v>1.8240508194700812E-3</v>
          </cell>
          <cell r="Q128">
            <v>1.8240507150752226E-3</v>
          </cell>
          <cell r="R128">
            <v>1.8240507699234922E-3</v>
          </cell>
          <cell r="S128">
            <v>1.8240506552538475E-3</v>
          </cell>
          <cell r="T128">
            <v>1.8240507150752226E-3</v>
          </cell>
          <cell r="U128">
            <v>1.8240505907701984E-3</v>
          </cell>
          <cell r="V128">
            <v>1.8240505568725414E-3</v>
          </cell>
        </row>
        <row r="129">
          <cell r="B129">
            <v>5.1465485336961358E-3</v>
          </cell>
          <cell r="C129">
            <v>5.1465511522678E-3</v>
          </cell>
          <cell r="D129">
            <v>5.1465512537391756E-3</v>
          </cell>
          <cell r="E129">
            <v>5.1465513499868295E-3</v>
          </cell>
          <cell r="F129">
            <v>5.1465511522678E-3</v>
          </cell>
          <cell r="G129">
            <v>5.1465515274319602E-3</v>
          </cell>
          <cell r="H129">
            <v>5.1465513499868295E-3</v>
          </cell>
          <cell r="I129">
            <v>5.1465516858025416E-3</v>
          </cell>
          <cell r="J129">
            <v>5.1465515274319602E-3</v>
          </cell>
          <cell r="K129">
            <v>5.1465518262323448E-3</v>
          </cell>
          <cell r="L129">
            <v>5.1465516858025416E-3</v>
          </cell>
          <cell r="M129">
            <v>5.1465519497931435E-3</v>
          </cell>
          <cell r="N129">
            <v>5.1465518262323448E-3</v>
          </cell>
          <cell r="O129">
            <v>5.1465520574980519E-3</v>
          </cell>
          <cell r="P129">
            <v>5.1465519497931435E-3</v>
          </cell>
          <cell r="Q129">
            <v>5.1465521503046919E-3</v>
          </cell>
          <cell r="R129">
            <v>5.1465520574980519E-3</v>
          </cell>
          <cell r="S129">
            <v>5.1465522291182118E-3</v>
          </cell>
          <cell r="T129">
            <v>5.1465521503046919E-3</v>
          </cell>
          <cell r="U129">
            <v>5.1465522947941045E-3</v>
          </cell>
          <cell r="V129">
            <v>5.1465523229598754E-3</v>
          </cell>
        </row>
        <row r="130">
          <cell r="B130">
            <v>3.0718158266920565E-4</v>
          </cell>
          <cell r="C130">
            <v>3.0721175803374509E-4</v>
          </cell>
          <cell r="D130">
            <v>3.0721179878912713E-4</v>
          </cell>
          <cell r="E130">
            <v>3.0721183918120483E-4</v>
          </cell>
          <cell r="F130">
            <v>3.0721175803374509E-4</v>
          </cell>
          <cell r="G130">
            <v>3.0721191891421203E-4</v>
          </cell>
          <cell r="H130">
            <v>3.0721183918120483E-4</v>
          </cell>
          <cell r="I130">
            <v>3.072119973077268E-4</v>
          </cell>
          <cell r="J130">
            <v>3.0721191891421203E-4</v>
          </cell>
          <cell r="K130">
            <v>3.0721207443275598E-4</v>
          </cell>
          <cell r="L130">
            <v>3.072119973077268E-4</v>
          </cell>
          <cell r="M130">
            <v>3.0721215035656689E-4</v>
          </cell>
          <cell r="N130">
            <v>3.0721207443275598E-4</v>
          </cell>
          <cell r="O130">
            <v>3.0721222514288709E-4</v>
          </cell>
          <cell r="P130">
            <v>3.0721215035656689E-4</v>
          </cell>
          <cell r="Q130">
            <v>3.0721229885209429E-4</v>
          </cell>
          <cell r="R130">
            <v>3.0721222514288709E-4</v>
          </cell>
          <cell r="S130">
            <v>3.0721237154139646E-4</v>
          </cell>
          <cell r="T130">
            <v>3.0721229885209429E-4</v>
          </cell>
          <cell r="U130">
            <v>3.07212443265001E-4</v>
          </cell>
          <cell r="V130">
            <v>3.0721247878082603E-4</v>
          </cell>
        </row>
        <row r="131">
          <cell r="B131">
            <v>9.9977256635771155E-5</v>
          </cell>
          <cell r="C131">
            <v>1.0000838747594956E-4</v>
          </cell>
          <cell r="D131">
            <v>1.0000820241086023E-4</v>
          </cell>
          <cell r="E131">
            <v>1.0000801836982283E-4</v>
          </cell>
          <cell r="F131">
            <v>1.0000838747594956E-4</v>
          </cell>
          <cell r="G131">
            <v>1.0000765334492018E-4</v>
          </cell>
          <cell r="H131">
            <v>1.0000801836982283E-4</v>
          </cell>
          <cell r="I131">
            <v>1.0000729237085213E-4</v>
          </cell>
          <cell r="J131">
            <v>1.0000765334492018E-4</v>
          </cell>
          <cell r="K131">
            <v>1.0000693541659874E-4</v>
          </cell>
          <cell r="L131">
            <v>1.0000729237085213E-4</v>
          </cell>
          <cell r="M131">
            <v>1.0000658245057166E-4</v>
          </cell>
          <cell r="N131">
            <v>1.0000693541659874E-4</v>
          </cell>
          <cell r="O131">
            <v>1.0000623344067116E-4</v>
          </cell>
          <cell r="P131">
            <v>1.0000658245057166E-4</v>
          </cell>
          <cell r="Q131">
            <v>1.0000588835434034E-4</v>
          </cell>
          <cell r="R131">
            <v>1.0000623344067116E-4</v>
          </cell>
          <cell r="S131">
            <v>1.0000554715861627E-4</v>
          </cell>
          <cell r="T131">
            <v>1.0000588835434034E-4</v>
          </cell>
          <cell r="U131">
            <v>1.0000520982017751E-4</v>
          </cell>
          <cell r="V131">
            <v>1.0000504258694034E-4</v>
          </cell>
        </row>
        <row r="132">
          <cell r="B132">
            <v>1.6183453003965764E-4</v>
          </cell>
          <cell r="C132">
            <v>1.6186552659029843E-4</v>
          </cell>
          <cell r="D132">
            <v>1.6186555909310097E-4</v>
          </cell>
          <cell r="E132">
            <v>1.6186559141254223E-4</v>
          </cell>
          <cell r="F132">
            <v>1.6186552659029843E-4</v>
          </cell>
          <cell r="G132">
            <v>1.6186565552178897E-4</v>
          </cell>
          <cell r="H132">
            <v>1.6186559141254223E-4</v>
          </cell>
          <cell r="I132">
            <v>1.6186571895758105E-4</v>
          </cell>
          <cell r="J132">
            <v>1.6186565552178897E-4</v>
          </cell>
          <cell r="K132">
            <v>1.6186578175737774E-4</v>
          </cell>
          <cell r="L132">
            <v>1.6186571895758105E-4</v>
          </cell>
          <cell r="M132">
            <v>1.6186584395666841E-4</v>
          </cell>
          <cell r="N132">
            <v>1.6186578175737774E-4</v>
          </cell>
          <cell r="O132">
            <v>1.6186590558907727E-4</v>
          </cell>
          <cell r="P132">
            <v>1.6186584395666841E-4</v>
          </cell>
          <cell r="Q132">
            <v>1.6186596668646362E-4</v>
          </cell>
          <cell r="R132">
            <v>1.6186590558907727E-4</v>
          </cell>
          <cell r="S132">
            <v>1.6186602727901684E-4</v>
          </cell>
          <cell r="T132">
            <v>1.6186596668646362E-4</v>
          </cell>
          <cell r="U132">
            <v>1.6186608739534545E-4</v>
          </cell>
          <cell r="V132">
            <v>1.618661172834545E-4</v>
          </cell>
        </row>
        <row r="133">
          <cell r="B133">
            <v>1.8360735481811445E-3</v>
          </cell>
          <cell r="C133">
            <v>1.8360950855663795E-3</v>
          </cell>
          <cell r="D133">
            <v>1.8360952131298684E-3</v>
          </cell>
          <cell r="E133">
            <v>1.8360953384372492E-3</v>
          </cell>
          <cell r="F133">
            <v>1.8360950855663795E-3</v>
          </cell>
          <cell r="G133">
            <v>1.8360955825151213E-3</v>
          </cell>
          <cell r="H133">
            <v>1.8360953384372492E-3</v>
          </cell>
          <cell r="I133">
            <v>1.8360958182475141E-3</v>
          </cell>
          <cell r="J133">
            <v>1.8360955825151213E-3</v>
          </cell>
          <cell r="K133">
            <v>1.8360960460583149E-3</v>
          </cell>
          <cell r="L133">
            <v>1.8360958182475141E-3</v>
          </cell>
          <cell r="M133">
            <v>1.8360962663490625E-3</v>
          </cell>
          <cell r="N133">
            <v>1.8360960460583149E-3</v>
          </cell>
          <cell r="O133">
            <v>1.8360964795001383E-3</v>
          </cell>
          <cell r="P133">
            <v>1.8360962663490625E-3</v>
          </cell>
          <cell r="Q133">
            <v>1.8360966858719015E-3</v>
          </cell>
          <cell r="R133">
            <v>1.8360964795001383E-3</v>
          </cell>
          <cell r="S133">
            <v>1.8360968858057668E-3</v>
          </cell>
          <cell r="T133">
            <v>1.8360966858719015E-3</v>
          </cell>
          <cell r="U133">
            <v>1.8360970796252145E-3</v>
          </cell>
          <cell r="V133">
            <v>1.8360971743384546E-3</v>
          </cell>
        </row>
        <row r="134">
          <cell r="B134">
            <v>2.6017473218080799E-3</v>
          </cell>
          <cell r="C134">
            <v>2.6017643180733271E-3</v>
          </cell>
          <cell r="D134">
            <v>2.6017642750548499E-3</v>
          </cell>
          <cell r="E134">
            <v>2.6017642299631743E-3</v>
          </cell>
          <cell r="F134">
            <v>2.6017643180733271E-3</v>
          </cell>
          <cell r="G134">
            <v>2.6017641338605194E-3</v>
          </cell>
          <cell r="H134">
            <v>2.6017642299631743E-3</v>
          </cell>
          <cell r="I134">
            <v>2.6017640303445996E-3</v>
          </cell>
          <cell r="J134">
            <v>2.6017641338605194E-3</v>
          </cell>
          <cell r="K134">
            <v>2.6017639199618246E-3</v>
          </cell>
          <cell r="L134">
            <v>2.6017640303445996E-3</v>
          </cell>
          <cell r="M134">
            <v>2.6017638032275847E-3</v>
          </cell>
          <cell r="N134">
            <v>2.6017639199618246E-3</v>
          </cell>
          <cell r="O134">
            <v>2.6017636806279286E-3</v>
          </cell>
          <cell r="P134">
            <v>2.6017638032275847E-3</v>
          </cell>
          <cell r="Q134">
            <v>2.6017635526211684E-3</v>
          </cell>
          <cell r="R134">
            <v>2.6017636806279286E-3</v>
          </cell>
          <cell r="S134">
            <v>2.601763419639397E-3</v>
          </cell>
          <cell r="T134">
            <v>2.6017635526211684E-3</v>
          </cell>
          <cell r="U134">
            <v>2.6017632820899113E-3</v>
          </cell>
          <cell r="V134">
            <v>2.6017632117231134E-3</v>
          </cell>
        </row>
        <row r="135">
          <cell r="B135">
            <v>1.0116529046901027E-2</v>
          </cell>
          <cell r="C135">
            <v>1.0116503062258971E-2</v>
          </cell>
          <cell r="D135">
            <v>1.0116502937150825E-2</v>
          </cell>
          <cell r="E135">
            <v>1.0116502815215317E-2</v>
          </cell>
          <cell r="F135">
            <v>1.0116503062258971E-2</v>
          </cell>
          <cell r="G135">
            <v>1.0116502580736025E-2</v>
          </cell>
          <cell r="H135">
            <v>1.0116502815215317E-2</v>
          </cell>
          <cell r="I135">
            <v>1.0116502358562101E-2</v>
          </cell>
          <cell r="J135">
            <v>1.0116502580736025E-2</v>
          </cell>
          <cell r="K135">
            <v>1.0116502148425242E-2</v>
          </cell>
          <cell r="L135">
            <v>1.0116502358562101E-2</v>
          </cell>
          <cell r="M135">
            <v>1.0116501950049527E-2</v>
          </cell>
          <cell r="N135">
            <v>1.0116502148425242E-2</v>
          </cell>
          <cell r="O135">
            <v>1.0116501763152864E-2</v>
          </cell>
          <cell r="P135">
            <v>1.0116501950049527E-2</v>
          </cell>
          <cell r="Q135">
            <v>1.0116501587448333E-2</v>
          </cell>
          <cell r="R135">
            <v>1.0116501763152864E-2</v>
          </cell>
          <cell r="S135">
            <v>1.0116501422645457E-2</v>
          </cell>
          <cell r="T135">
            <v>1.0116501587448333E-2</v>
          </cell>
          <cell r="U135">
            <v>1.0116501268451285E-2</v>
          </cell>
          <cell r="V135">
            <v>1.0116501195240503E-2</v>
          </cell>
        </row>
        <row r="136">
          <cell r="B136">
            <v>1.669678652049329E-3</v>
          </cell>
          <cell r="C136">
            <v>1.6697001866456693E-3</v>
          </cell>
          <cell r="D136">
            <v>1.6696993883726222E-3</v>
          </cell>
          <cell r="E136">
            <v>1.6696986137874977E-3</v>
          </cell>
          <cell r="F136">
            <v>1.6697001866456693E-3</v>
          </cell>
          <cell r="G136">
            <v>1.6696971329419016E-3</v>
          </cell>
          <cell r="H136">
            <v>1.6696986137874977E-3</v>
          </cell>
          <cell r="I136">
            <v>1.6696957388271942E-3</v>
          </cell>
          <cell r="J136">
            <v>1.6696971329419016E-3</v>
          </cell>
          <cell r="K136">
            <v>1.6696944264635671E-3</v>
          </cell>
          <cell r="L136">
            <v>1.6696957388271942E-3</v>
          </cell>
          <cell r="M136">
            <v>1.6696931911558733E-3</v>
          </cell>
          <cell r="N136">
            <v>1.6696944264635671E-3</v>
          </cell>
          <cell r="O136">
            <v>1.6696920284773739E-3</v>
          </cell>
          <cell r="P136">
            <v>1.6696931911558733E-3</v>
          </cell>
          <cell r="Q136">
            <v>1.669690934254419E-3</v>
          </cell>
          <cell r="R136">
            <v>1.6696920284773739E-3</v>
          </cell>
          <cell r="S136">
            <v>1.669689904552006E-3</v>
          </cell>
          <cell r="T136">
            <v>1.669690934254419E-3</v>
          </cell>
          <cell r="U136">
            <v>1.6696889356601541E-3</v>
          </cell>
          <cell r="V136">
            <v>1.6696884729171736E-3</v>
          </cell>
        </row>
        <row r="137">
          <cell r="B137">
            <v>2.2490790106811957E-3</v>
          </cell>
          <cell r="C137">
            <v>2.2490980796284468E-3</v>
          </cell>
          <cell r="D137">
            <v>2.2490980959887761E-3</v>
          </cell>
          <cell r="E137">
            <v>2.2490981099547724E-3</v>
          </cell>
          <cell r="F137">
            <v>2.2490980796284468E-3</v>
          </cell>
          <cell r="G137">
            <v>2.2490981309817369E-3</v>
          </cell>
          <cell r="H137">
            <v>2.2490981099547724E-3</v>
          </cell>
          <cell r="I137">
            <v>2.249098143246525E-3</v>
          </cell>
          <cell r="J137">
            <v>2.2490981309817369E-3</v>
          </cell>
          <cell r="K137">
            <v>2.2490981472574507E-3</v>
          </cell>
          <cell r="L137">
            <v>2.249098143246525E-3</v>
          </cell>
          <cell r="M137">
            <v>2.2490981434955281E-3</v>
          </cell>
          <cell r="N137">
            <v>2.2490981472574507E-3</v>
          </cell>
          <cell r="O137">
            <v>2.2490981324159286E-3</v>
          </cell>
          <cell r="P137">
            <v>2.2490981434955281E-3</v>
          </cell>
          <cell r="Q137">
            <v>2.2490981144493711E-3</v>
          </cell>
          <cell r="R137">
            <v>2.2490981324159286E-3</v>
          </cell>
          <cell r="S137">
            <v>2.2490980900034445E-3</v>
          </cell>
          <cell r="T137">
            <v>2.2490981144493711E-3</v>
          </cell>
          <cell r="U137">
            <v>2.2490980594638407E-3</v>
          </cell>
          <cell r="V137">
            <v>2.2490980420237444E-3</v>
          </cell>
        </row>
        <row r="138">
          <cell r="B138">
            <v>2.5110077298205261E-3</v>
          </cell>
          <cell r="C138">
            <v>2.5110247150790395E-3</v>
          </cell>
          <cell r="D138">
            <v>2.5110241581412255E-3</v>
          </cell>
          <cell r="E138">
            <v>2.5110236137918635E-3</v>
          </cell>
          <cell r="F138">
            <v>2.5110247150790395E-3</v>
          </cell>
          <cell r="G138">
            <v>2.5110225617738552E-3</v>
          </cell>
          <cell r="H138">
            <v>2.5110236137918635E-3</v>
          </cell>
          <cell r="I138">
            <v>2.5110215569127204E-3</v>
          </cell>
          <cell r="J138">
            <v>2.5110225617738552E-3</v>
          </cell>
          <cell r="K138">
            <v>2.5110205971847358E-3</v>
          </cell>
          <cell r="L138">
            <v>2.5110215569127204E-3</v>
          </cell>
          <cell r="M138">
            <v>2.5110196806511398E-3</v>
          </cell>
          <cell r="N138">
            <v>2.5110205971847358E-3</v>
          </cell>
          <cell r="O138">
            <v>2.511018805454633E-3</v>
          </cell>
          <cell r="P138">
            <v>2.5110196806511398E-3</v>
          </cell>
          <cell r="Q138">
            <v>2.5110179698160321E-3</v>
          </cell>
          <cell r="R138">
            <v>2.511018805454633E-3</v>
          </cell>
          <cell r="S138">
            <v>2.5110171720310629E-3</v>
          </cell>
          <cell r="T138">
            <v>2.5110179698160321E-3</v>
          </cell>
          <cell r="U138">
            <v>2.5110164104672687E-3</v>
          </cell>
          <cell r="V138">
            <v>2.5110160427770775E-3</v>
          </cell>
        </row>
        <row r="139">
          <cell r="B139">
            <v>5.5509477668530371E-2</v>
          </cell>
          <cell r="C139">
            <v>5.5509195221456954E-2</v>
          </cell>
          <cell r="D139">
            <v>5.5509197673689802E-2</v>
          </cell>
          <cell r="E139">
            <v>5.5509200072897752E-2</v>
          </cell>
          <cell r="F139">
            <v>5.5509195221456954E-2</v>
          </cell>
          <cell r="G139">
            <v>5.5509204717833216E-2</v>
          </cell>
          <cell r="H139">
            <v>5.5509200072897752E-2</v>
          </cell>
          <cell r="I139">
            <v>5.5509209167065622E-2</v>
          </cell>
          <cell r="J139">
            <v>5.5509204717833216E-2</v>
          </cell>
          <cell r="K139">
            <v>5.5509213430803728E-2</v>
          </cell>
          <cell r="L139">
            <v>5.5509209167065622E-2</v>
          </cell>
          <cell r="M139">
            <v>5.5509217518696169E-2</v>
          </cell>
          <cell r="N139">
            <v>5.5509213430803728E-2</v>
          </cell>
          <cell r="O139">
            <v>5.5509221439862325E-2</v>
          </cell>
          <cell r="P139">
            <v>5.5509217518696169E-2</v>
          </cell>
          <cell r="Q139">
            <v>5.5509225202921765E-2</v>
          </cell>
          <cell r="R139">
            <v>5.5509221439862325E-2</v>
          </cell>
          <cell r="S139">
            <v>5.5509228816022139E-2</v>
          </cell>
          <cell r="T139">
            <v>5.5509225202921765E-2</v>
          </cell>
          <cell r="U139">
            <v>5.5509232286865218E-2</v>
          </cell>
          <cell r="V139">
            <v>5.5509233971231343E-2</v>
          </cell>
        </row>
        <row r="140">
          <cell r="B140">
            <v>1.8943059152040852E-5</v>
          </cell>
          <cell r="C140">
            <v>1.8974727987727749E-5</v>
          </cell>
          <cell r="D140">
            <v>1.897461772440756E-5</v>
          </cell>
          <cell r="E140">
            <v>1.8974507827714689E-5</v>
          </cell>
          <cell r="F140">
            <v>1.8974727987727749E-5</v>
          </cell>
          <cell r="G140">
            <v>1.8974289131140753E-5</v>
          </cell>
          <cell r="H140">
            <v>1.8974507827714689E-5</v>
          </cell>
          <cell r="I140">
            <v>1.8974071891754643E-5</v>
          </cell>
          <cell r="J140">
            <v>1.8974289131140753E-5</v>
          </cell>
          <cell r="K140">
            <v>1.8973856103136711E-5</v>
          </cell>
          <cell r="L140">
            <v>1.8974071891754643E-5</v>
          </cell>
          <cell r="M140">
            <v>1.8973641758711693E-5</v>
          </cell>
          <cell r="N140">
            <v>1.8973856103136711E-5</v>
          </cell>
          <cell r="O140">
            <v>1.8973428851760489E-5</v>
          </cell>
          <cell r="P140">
            <v>1.8973641758711693E-5</v>
          </cell>
          <cell r="Q140">
            <v>1.8973217375431399E-5</v>
          </cell>
          <cell r="R140">
            <v>1.8973428851760489E-5</v>
          </cell>
          <cell r="S140">
            <v>1.8973007322750763E-5</v>
          </cell>
          <cell r="T140">
            <v>1.8973217375431399E-5</v>
          </cell>
          <cell r="U140">
            <v>1.8972798686632859E-5</v>
          </cell>
          <cell r="V140">
            <v>1.8972694897542365E-5</v>
          </cell>
        </row>
        <row r="141">
          <cell r="B141">
            <v>1.4811250540081818E-2</v>
          </cell>
          <cell r="C141">
            <v>1.4811198634898692E-2</v>
          </cell>
          <cell r="D141">
            <v>1.4811199364519575E-2</v>
          </cell>
          <cell r="E141">
            <v>1.4811200076193864E-2</v>
          </cell>
          <cell r="F141">
            <v>1.4811198634898692E-2</v>
          </cell>
          <cell r="G141">
            <v>1.4811201447563711E-2</v>
          </cell>
          <cell r="H141">
            <v>1.4811200076193864E-2</v>
          </cell>
          <cell r="I141">
            <v>1.4811202752606547E-2</v>
          </cell>
          <cell r="J141">
            <v>1.4811201447563711E-2</v>
          </cell>
          <cell r="K141">
            <v>1.481120399473014E-2</v>
          </cell>
          <cell r="L141">
            <v>1.4811202752606547E-2</v>
          </cell>
          <cell r="M141">
            <v>1.4811205177162052E-2</v>
          </cell>
          <cell r="N141">
            <v>1.481120399473014E-2</v>
          </cell>
          <cell r="O141">
            <v>1.4811206302959245E-2</v>
          </cell>
          <cell r="P141">
            <v>1.4811205177162052E-2</v>
          </cell>
          <cell r="Q141">
            <v>1.4811207375017245E-2</v>
          </cell>
          <cell r="R141">
            <v>1.4811206302959245E-2</v>
          </cell>
          <cell r="S141">
            <v>1.4811208396078825E-2</v>
          </cell>
          <cell r="T141">
            <v>1.4811207375017245E-2</v>
          </cell>
          <cell r="U141">
            <v>1.4811209368742166E-2</v>
          </cell>
          <cell r="V141">
            <v>1.4811209837698817E-2</v>
          </cell>
        </row>
        <row r="142">
          <cell r="B142">
            <v>2.2509499301036196E-4</v>
          </cell>
          <cell r="C142">
            <v>2.2512549712272085E-4</v>
          </cell>
          <cell r="D142">
            <v>2.2512539856438672E-4</v>
          </cell>
          <cell r="E142">
            <v>2.25125300117459E-4</v>
          </cell>
          <cell r="F142">
            <v>2.2512549712272085E-4</v>
          </cell>
          <cell r="G142">
            <v>2.2512510358073184E-4</v>
          </cell>
          <cell r="H142">
            <v>2.25125300117459E-4</v>
          </cell>
          <cell r="I142">
            <v>2.2512490755652293E-4</v>
          </cell>
          <cell r="J142">
            <v>2.2512510358073184E-4</v>
          </cell>
          <cell r="K142">
            <v>2.2512471208599411E-4</v>
          </cell>
          <cell r="L142">
            <v>2.2512490755652293E-4</v>
          </cell>
          <cell r="M142">
            <v>2.2512451720764246E-4</v>
          </cell>
          <cell r="N142">
            <v>2.2512471208599411E-4</v>
          </cell>
          <cell r="O142">
            <v>2.2512432295744572E-4</v>
          </cell>
          <cell r="P142">
            <v>2.2512451720764246E-4</v>
          </cell>
          <cell r="Q142">
            <v>2.2512412936900086E-4</v>
          </cell>
          <cell r="R142">
            <v>2.2512432295744572E-4</v>
          </cell>
          <cell r="S142">
            <v>2.2512393647365595E-4</v>
          </cell>
          <cell r="T142">
            <v>2.2512412936900086E-4</v>
          </cell>
          <cell r="U142">
            <v>2.2512374430063339E-4</v>
          </cell>
          <cell r="V142">
            <v>2.2512364849357292E-4</v>
          </cell>
        </row>
        <row r="143">
          <cell r="B143">
            <v>1.4656315025412348E-3</v>
          </cell>
          <cell r="C143">
            <v>1.4656543939974525E-3</v>
          </cell>
          <cell r="D143">
            <v>1.4656537777048026E-3</v>
          </cell>
          <cell r="E143">
            <v>1.4656531752948049E-3</v>
          </cell>
          <cell r="F143">
            <v>1.4656543939974525E-3</v>
          </cell>
          <cell r="G143">
            <v>1.465652010906388E-3</v>
          </cell>
          <cell r="H143">
            <v>1.4656531752948049E-3</v>
          </cell>
          <cell r="I143">
            <v>1.4656508984651716E-3</v>
          </cell>
          <cell r="J143">
            <v>1.465652010906388E-3</v>
          </cell>
          <cell r="K143">
            <v>1.4656498357061513E-3</v>
          </cell>
          <cell r="L143">
            <v>1.4656508984651716E-3</v>
          </cell>
          <cell r="M143">
            <v>1.4656488204620075E-3</v>
          </cell>
          <cell r="N143">
            <v>1.4656498357061513E-3</v>
          </cell>
          <cell r="O143">
            <v>1.4656478506589294E-3</v>
          </cell>
          <cell r="P143">
            <v>1.4656488204620075E-3</v>
          </cell>
          <cell r="Q143">
            <v>1.4656469243126227E-3</v>
          </cell>
          <cell r="R143">
            <v>1.4656478506589294E-3</v>
          </cell>
          <cell r="S143">
            <v>1.4656460395244878E-3</v>
          </cell>
          <cell r="T143">
            <v>1.4656469243126227E-3</v>
          </cell>
          <cell r="U143">
            <v>1.4656451944779524E-3</v>
          </cell>
          <cell r="V143">
            <v>1.4656447863116704E-3</v>
          </cell>
        </row>
        <row r="144">
          <cell r="B144">
            <v>2.2451033069085453E-5</v>
          </cell>
          <cell r="C144">
            <v>2.2482682085316968E-5</v>
          </cell>
          <cell r="D144">
            <v>2.2482572021174079E-5</v>
          </cell>
          <cell r="E144">
            <v>2.2482462319315554E-5</v>
          </cell>
          <cell r="F144">
            <v>2.2482682085316968E-5</v>
          </cell>
          <cell r="G144">
            <v>2.2482243999823526E-5</v>
          </cell>
          <cell r="H144">
            <v>2.2482462319315554E-5</v>
          </cell>
          <cell r="I144">
            <v>2.2482027121444402E-5</v>
          </cell>
          <cell r="J144">
            <v>2.2482243999823526E-5</v>
          </cell>
          <cell r="K144">
            <v>2.2481811678568203E-5</v>
          </cell>
          <cell r="L144">
            <v>2.2482027121444402E-5</v>
          </cell>
          <cell r="M144">
            <v>2.2481597665386637E-5</v>
          </cell>
          <cell r="N144">
            <v>2.2481811678568203E-5</v>
          </cell>
          <cell r="O144">
            <v>2.2481385075907146E-5</v>
          </cell>
          <cell r="P144">
            <v>2.2481597665386637E-5</v>
          </cell>
          <cell r="Q144">
            <v>2.2481173903966331E-5</v>
          </cell>
          <cell r="R144">
            <v>2.2481385075907146E-5</v>
          </cell>
          <cell r="S144">
            <v>2.2480964143242625E-5</v>
          </cell>
          <cell r="T144">
            <v>2.2481173903966331E-5</v>
          </cell>
          <cell r="U144">
            <v>2.2480755787268149E-5</v>
          </cell>
          <cell r="V144">
            <v>2.2480652134003463E-5</v>
          </cell>
        </row>
        <row r="145">
          <cell r="B145">
            <v>2.1983303213479504E-5</v>
          </cell>
          <cell r="C145">
            <v>2.2014954872305072E-5</v>
          </cell>
          <cell r="D145">
            <v>2.201484478160521E-5</v>
          </cell>
          <cell r="E145">
            <v>2.2014735053768771E-5</v>
          </cell>
          <cell r="F145">
            <v>2.2014954872305072E-5</v>
          </cell>
          <cell r="G145">
            <v>2.2014516683999157E-5</v>
          </cell>
          <cell r="H145">
            <v>2.2014735053768771E-5</v>
          </cell>
          <cell r="I145">
            <v>2.201429975748577E-5</v>
          </cell>
          <cell r="J145">
            <v>2.2014516683999157E-5</v>
          </cell>
          <cell r="K145">
            <v>2.201408426851067E-5</v>
          </cell>
          <cell r="L145">
            <v>2.201429975748577E-5</v>
          </cell>
          <cell r="M145">
            <v>2.2013870211163312E-5</v>
          </cell>
          <cell r="N145">
            <v>2.201408426851067E-5</v>
          </cell>
          <cell r="O145">
            <v>2.2013657579354257E-5</v>
          </cell>
          <cell r="P145">
            <v>2.2013870211163312E-5</v>
          </cell>
          <cell r="Q145">
            <v>2.201344636682834E-5</v>
          </cell>
          <cell r="R145">
            <v>2.2013657579354257E-5</v>
          </cell>
          <cell r="S145">
            <v>2.2013236567177042E-5</v>
          </cell>
          <cell r="T145">
            <v>2.201344636682834E-5</v>
          </cell>
          <cell r="U145">
            <v>2.2013028173850108E-5</v>
          </cell>
          <cell r="V145">
            <v>2.2012924502475316E-5</v>
          </cell>
        </row>
        <row r="146">
          <cell r="B146">
            <v>4.3112999440478154E-4</v>
          </cell>
          <cell r="C146">
            <v>4.3115925428837174E-4</v>
          </cell>
          <cell r="D146">
            <v>4.3115908802561964E-4</v>
          </cell>
          <cell r="E146">
            <v>4.3115892237694463E-4</v>
          </cell>
          <cell r="F146">
            <v>4.3115925428837174E-4</v>
          </cell>
          <cell r="G146">
            <v>4.3115859294857415E-4</v>
          </cell>
          <cell r="H146">
            <v>4.3115892237694463E-4</v>
          </cell>
          <cell r="I146">
            <v>4.3115826605356553E-4</v>
          </cell>
          <cell r="J146">
            <v>4.3115859294857415E-4</v>
          </cell>
          <cell r="K146">
            <v>4.3115794173733161E-4</v>
          </cell>
          <cell r="L146">
            <v>4.3115826605356553E-4</v>
          </cell>
          <cell r="M146">
            <v>4.3115762004068621E-4</v>
          </cell>
          <cell r="N146">
            <v>4.3115794173733161E-4</v>
          </cell>
          <cell r="O146">
            <v>4.3115730100011556E-4</v>
          </cell>
          <cell r="P146">
            <v>4.3115762004068621E-4</v>
          </cell>
          <cell r="Q146">
            <v>4.3115698464803783E-4</v>
          </cell>
          <cell r="R146">
            <v>4.3115730100011556E-4</v>
          </cell>
          <cell r="S146">
            <v>4.3115667101304816E-4</v>
          </cell>
          <cell r="T146">
            <v>4.3115698464803783E-4</v>
          </cell>
          <cell r="U146">
            <v>4.3115636012014885E-4</v>
          </cell>
          <cell r="V146">
            <v>4.3115620570886799E-4</v>
          </cell>
        </row>
        <row r="147">
          <cell r="B147">
            <v>1.1509662421823341E-3</v>
          </cell>
          <cell r="C147">
            <v>1.1509909114436998E-3</v>
          </cell>
          <cell r="D147">
            <v>1.1509902772848459E-3</v>
          </cell>
          <cell r="E147">
            <v>1.1509896573982073E-3</v>
          </cell>
          <cell r="F147">
            <v>1.1509909114436998E-3</v>
          </cell>
          <cell r="G147">
            <v>1.1509884591855432E-3</v>
          </cell>
          <cell r="H147">
            <v>1.1509896573982073E-3</v>
          </cell>
          <cell r="I147">
            <v>1.1509873143620002E-3</v>
          </cell>
          <cell r="J147">
            <v>1.1509884591855432E-3</v>
          </cell>
          <cell r="K147">
            <v>1.1509862205899464E-3</v>
          </cell>
          <cell r="L147">
            <v>1.1509873143620002E-3</v>
          </cell>
          <cell r="M147">
            <v>1.1509851756332653E-3</v>
          </cell>
          <cell r="N147">
            <v>1.1509862205899464E-3</v>
          </cell>
          <cell r="O147">
            <v>1.1509841773529744E-3</v>
          </cell>
          <cell r="P147">
            <v>1.1509851756332653E-3</v>
          </cell>
          <cell r="Q147">
            <v>1.1509832237030393E-3</v>
          </cell>
          <cell r="R147">
            <v>1.1509841773529744E-3</v>
          </cell>
          <cell r="S147">
            <v>1.1509823127263676E-3</v>
          </cell>
          <cell r="T147">
            <v>1.1509832237030393E-3</v>
          </cell>
          <cell r="U147">
            <v>1.1509814425509671E-3</v>
          </cell>
          <cell r="V147">
            <v>1.15098102220111E-3</v>
          </cell>
        </row>
        <row r="148">
          <cell r="B148">
            <v>4.8877769910821449E-4</v>
          </cell>
          <cell r="C148">
            <v>4.888061096221081E-4</v>
          </cell>
          <cell r="D148">
            <v>4.8880543786521905E-4</v>
          </cell>
          <cell r="E148">
            <v>4.888047812003503E-4</v>
          </cell>
          <cell r="F148">
            <v>4.888061096221081E-4</v>
          </cell>
          <cell r="G148">
            <v>4.8880351180719125E-4</v>
          </cell>
          <cell r="H148">
            <v>4.888047812003503E-4</v>
          </cell>
          <cell r="I148">
            <v>4.8880229883756297E-4</v>
          </cell>
          <cell r="J148">
            <v>4.8880351180719125E-4</v>
          </cell>
          <cell r="K148">
            <v>4.8880113980099508E-4</v>
          </cell>
          <cell r="L148">
            <v>4.8880229883756297E-4</v>
          </cell>
          <cell r="M148">
            <v>4.8880003231659196E-4</v>
          </cell>
          <cell r="N148">
            <v>4.8880113980099508E-4</v>
          </cell>
          <cell r="O148">
            <v>4.8879897410822369E-4</v>
          </cell>
          <cell r="P148">
            <v>4.8880003231659196E-4</v>
          </cell>
          <cell r="Q148">
            <v>4.8879796299992884E-4</v>
          </cell>
          <cell r="R148">
            <v>4.8879897410822369E-4</v>
          </cell>
          <cell r="S148">
            <v>4.8879699691152002E-4</v>
          </cell>
          <cell r="T148">
            <v>4.8879796299992884E-4</v>
          </cell>
          <cell r="U148">
            <v>4.8879607385437888E-4</v>
          </cell>
          <cell r="V148">
            <v>4.8879562786513649E-4</v>
          </cell>
        </row>
        <row r="149">
          <cell r="B149">
            <v>1.9410789007646797E-5</v>
          </cell>
          <cell r="C149">
            <v>1.9442455200739645E-5</v>
          </cell>
          <cell r="D149">
            <v>1.9442344963976429E-5</v>
          </cell>
          <cell r="E149">
            <v>1.9442235093261469E-5</v>
          </cell>
          <cell r="F149">
            <v>1.9442455200739645E-5</v>
          </cell>
          <cell r="G149">
            <v>1.9442016446965122E-5</v>
          </cell>
          <cell r="H149">
            <v>1.9442235093261469E-5</v>
          </cell>
          <cell r="I149">
            <v>1.9441799255713278E-5</v>
          </cell>
          <cell r="J149">
            <v>1.9442016446965122E-5</v>
          </cell>
          <cell r="K149">
            <v>1.9441583513194244E-5</v>
          </cell>
          <cell r="L149">
            <v>1.9441799255713278E-5</v>
          </cell>
          <cell r="M149">
            <v>1.9441369212935021E-5</v>
          </cell>
          <cell r="N149">
            <v>1.9441583513194244E-5</v>
          </cell>
          <cell r="O149">
            <v>1.9441156348313378E-5</v>
          </cell>
          <cell r="P149">
            <v>1.9441369212935021E-5</v>
          </cell>
          <cell r="Q149">
            <v>1.944094491256939E-5</v>
          </cell>
          <cell r="R149">
            <v>1.9441156348313378E-5</v>
          </cell>
          <cell r="S149">
            <v>1.9440734898816345E-5</v>
          </cell>
          <cell r="T149">
            <v>1.944094491256939E-5</v>
          </cell>
          <cell r="U149">
            <v>1.9440526300050897E-5</v>
          </cell>
          <cell r="V149">
            <v>1.9440422529070512E-5</v>
          </cell>
        </row>
        <row r="150">
          <cell r="B150">
            <v>1.4672334772966851E-2</v>
          </cell>
          <cell r="C150">
            <v>1.467228365263416E-2</v>
          </cell>
          <cell r="D150">
            <v>1.4672284374367619E-2</v>
          </cell>
          <cell r="E150">
            <v>1.4672285078326469E-2</v>
          </cell>
          <cell r="F150">
            <v>1.467228365263416E-2</v>
          </cell>
          <cell r="G150">
            <v>1.4672286434763874E-2</v>
          </cell>
          <cell r="H150">
            <v>1.4672285078326469E-2</v>
          </cell>
          <cell r="I150">
            <v>1.4672287725510833E-2</v>
          </cell>
          <cell r="J150">
            <v>1.4672286434763874E-2</v>
          </cell>
          <cell r="K150">
            <v>1.4672288953943053E-2</v>
          </cell>
          <cell r="L150">
            <v>1.4672287725510833E-2</v>
          </cell>
          <cell r="M150">
            <v>1.4672290123257724E-2</v>
          </cell>
          <cell r="N150">
            <v>1.4672288953943053E-2</v>
          </cell>
          <cell r="O150">
            <v>1.4672291236483037E-2</v>
          </cell>
          <cell r="P150">
            <v>1.4672290123257724E-2</v>
          </cell>
          <cell r="Q150">
            <v>1.467229229648726E-2</v>
          </cell>
          <cell r="R150">
            <v>1.4672291236483037E-2</v>
          </cell>
          <cell r="S150">
            <v>1.4672293305987348E-2</v>
          </cell>
          <cell r="T150">
            <v>1.467229229648726E-2</v>
          </cell>
          <cell r="U150">
            <v>1.4672294267557008E-2</v>
          </cell>
          <cell r="V150">
            <v>1.4672294731134959E-2</v>
          </cell>
        </row>
        <row r="151">
          <cell r="B151">
            <v>8.5993303277792366E-3</v>
          </cell>
          <cell r="C151">
            <v>8.5993127110234133E-3</v>
          </cell>
          <cell r="D151">
            <v>8.5993123062052049E-3</v>
          </cell>
          <cell r="E151">
            <v>8.5993119164958498E-3</v>
          </cell>
          <cell r="F151">
            <v>8.5993127110234133E-3</v>
          </cell>
          <cell r="G151">
            <v>8.5993111805378556E-3</v>
          </cell>
          <cell r="H151">
            <v>8.5993119164958498E-3</v>
          </cell>
          <cell r="I151">
            <v>8.5993104995563466E-3</v>
          </cell>
          <cell r="J151">
            <v>8.5993111805378556E-3</v>
          </cell>
          <cell r="K151">
            <v>8.5993098701709382E-3</v>
          </cell>
          <cell r="L151">
            <v>8.5993104995563466E-3</v>
          </cell>
          <cell r="M151">
            <v>8.5993092892015545E-3</v>
          </cell>
          <cell r="N151">
            <v>8.5993098701709382E-3</v>
          </cell>
          <cell r="O151">
            <v>8.5993087536566804E-3</v>
          </cell>
          <cell r="P151">
            <v>8.5993092892015545E-3</v>
          </cell>
          <cell r="Q151">
            <v>8.5993082607223204E-3</v>
          </cell>
          <cell r="R151">
            <v>8.5993087536566804E-3</v>
          </cell>
          <cell r="S151">
            <v>8.5993078077516352E-3</v>
          </cell>
          <cell r="T151">
            <v>8.5993082607223204E-3</v>
          </cell>
          <cell r="U151">
            <v>8.5993073922551056E-3</v>
          </cell>
          <cell r="V151">
            <v>8.5993071978224273E-3</v>
          </cell>
        </row>
        <row r="152">
          <cell r="B152">
            <v>4.0528791988255299E-4</v>
          </cell>
          <cell r="C152">
            <v>4.0531732576946455E-4</v>
          </cell>
          <cell r="D152">
            <v>4.0531715803943964E-4</v>
          </cell>
          <cell r="E152">
            <v>4.0531699095548495E-4</v>
          </cell>
          <cell r="F152">
            <v>4.0531732576946455E-4</v>
          </cell>
          <cell r="G152">
            <v>4.0531665874927775E-4</v>
          </cell>
          <cell r="H152">
            <v>4.0531699095548495E-4</v>
          </cell>
          <cell r="I152">
            <v>4.0531632919485098E-4</v>
          </cell>
          <cell r="J152">
            <v>4.0531665874927775E-4</v>
          </cell>
          <cell r="K152">
            <v>4.0531600233165296E-4</v>
          </cell>
          <cell r="L152">
            <v>4.0531632919485098E-4</v>
          </cell>
          <cell r="M152">
            <v>4.0531567819484751E-4</v>
          </cell>
          <cell r="N152">
            <v>4.0531600233165296E-4</v>
          </cell>
          <cell r="O152">
            <v>4.0531535681556852E-4</v>
          </cell>
          <cell r="P152">
            <v>4.0531567819484751E-4</v>
          </cell>
          <cell r="Q152">
            <v>4.0531503822116387E-4</v>
          </cell>
          <cell r="R152">
            <v>4.0531535681556852E-4</v>
          </cell>
          <cell r="S152">
            <v>4.0531472243542479E-4</v>
          </cell>
          <cell r="T152">
            <v>4.0531503822116387E-4</v>
          </cell>
          <cell r="U152">
            <v>4.0531440947880225E-4</v>
          </cell>
          <cell r="V152">
            <v>4.0531425406693794E-4</v>
          </cell>
        </row>
        <row r="153">
          <cell r="B153">
            <v>4.5194397297924622E-4</v>
          </cell>
          <cell r="C153">
            <v>4.5197319543349029E-4</v>
          </cell>
          <cell r="D153">
            <v>4.5197310975528829E-4</v>
          </cell>
          <cell r="E153">
            <v>4.5197302390764837E-4</v>
          </cell>
          <cell r="F153">
            <v>4.5197319543349029E-4</v>
          </cell>
          <cell r="G153">
            <v>4.5197285175555132E-4</v>
          </cell>
          <cell r="H153">
            <v>4.5197302390764837E-4</v>
          </cell>
          <cell r="I153">
            <v>4.5197267907646078E-4</v>
          </cell>
          <cell r="J153">
            <v>4.5197285175555132E-4</v>
          </cell>
          <cell r="K153">
            <v>4.5197250596389733E-4</v>
          </cell>
          <cell r="L153">
            <v>4.5197267907646078E-4</v>
          </cell>
          <cell r="M153">
            <v>4.5197233250595536E-4</v>
          </cell>
          <cell r="N153">
            <v>4.5197250596389733E-4</v>
          </cell>
          <cell r="O153">
            <v>4.5197215878559614E-4</v>
          </cell>
          <cell r="P153">
            <v>4.5197233250595536E-4</v>
          </cell>
          <cell r="Q153">
            <v>4.5197198488092634E-4</v>
          </cell>
          <cell r="R153">
            <v>4.5197215878559614E-4</v>
          </cell>
          <cell r="S153">
            <v>4.5197181086546311E-4</v>
          </cell>
          <cell r="T153">
            <v>4.5197198488092634E-4</v>
          </cell>
          <cell r="U153">
            <v>4.5197163680838208E-4</v>
          </cell>
          <cell r="V153">
            <v>4.5197154978472389E-4</v>
          </cell>
        </row>
        <row r="154">
          <cell r="B154">
            <v>7.6006101535966379E-5</v>
          </cell>
          <cell r="C154">
            <v>7.6037583002615575E-5</v>
          </cell>
          <cell r="D154">
            <v>7.6037610632213445E-5</v>
          </cell>
          <cell r="E154">
            <v>7.6037638184707707E-5</v>
          </cell>
          <cell r="F154">
            <v>7.6037583002615575E-5</v>
          </cell>
          <cell r="G154">
            <v>7.6037693068017098E-5</v>
          </cell>
          <cell r="H154">
            <v>7.6037638184707707E-5</v>
          </cell>
          <cell r="I154">
            <v>7.6037747671171588E-5</v>
          </cell>
          <cell r="J154">
            <v>7.6037693068017098E-5</v>
          </cell>
          <cell r="K154">
            <v>7.6037802011820593E-5</v>
          </cell>
          <cell r="L154">
            <v>7.6037747671171588E-5</v>
          </cell>
          <cell r="M154">
            <v>7.6037856106688176E-5</v>
          </cell>
          <cell r="N154">
            <v>7.6037802011820593E-5</v>
          </cell>
          <cell r="O154">
            <v>7.6037909971622404E-5</v>
          </cell>
          <cell r="P154">
            <v>7.6037856106688176E-5</v>
          </cell>
          <cell r="Q154">
            <v>7.6037963621642323E-5</v>
          </cell>
          <cell r="R154">
            <v>7.6037909971622404E-5</v>
          </cell>
          <cell r="S154">
            <v>7.60380170709826E-5</v>
          </cell>
          <cell r="T154">
            <v>7.6037963621642323E-5</v>
          </cell>
          <cell r="U154">
            <v>7.6038070333135413E-5</v>
          </cell>
          <cell r="V154">
            <v>7.6038096898039661E-5</v>
          </cell>
        </row>
        <row r="155">
          <cell r="B155">
            <v>3.2624157428514796E-5</v>
          </cell>
          <cell r="C155">
            <v>3.2655748968325705E-5</v>
          </cell>
          <cell r="D155">
            <v>3.2655639481796988E-5</v>
          </cell>
          <cell r="E155">
            <v>3.2655530344958066E-5</v>
          </cell>
          <cell r="F155">
            <v>3.2655748968325705E-5</v>
          </cell>
          <cell r="G155">
            <v>3.2655313119003577E-5</v>
          </cell>
          <cell r="H155">
            <v>3.2655530344958066E-5</v>
          </cell>
          <cell r="I155">
            <v>3.2655097287544704E-5</v>
          </cell>
          <cell r="J155">
            <v>3.2655313119003577E-5</v>
          </cell>
          <cell r="K155">
            <v>3.2654882847319538E-5</v>
          </cell>
          <cell r="L155">
            <v>3.2655097287544704E-5</v>
          </cell>
          <cell r="M155">
            <v>3.2654669794743963E-5</v>
          </cell>
          <cell r="N155">
            <v>3.2654882847319538E-5</v>
          </cell>
          <cell r="O155">
            <v>3.265445812593245E-5</v>
          </cell>
          <cell r="P155">
            <v>3.2654669794743963E-5</v>
          </cell>
          <cell r="Q155">
            <v>3.2654247836717629E-5</v>
          </cell>
          <cell r="R155">
            <v>3.265445812593245E-5</v>
          </cell>
          <cell r="S155">
            <v>3.2654038922669025E-5</v>
          </cell>
          <cell r="T155">
            <v>3.2654247836717629E-5</v>
          </cell>
          <cell r="U155">
            <v>3.265383137911048E-5</v>
          </cell>
          <cell r="V155">
            <v>3.2653728119740649E-5</v>
          </cell>
        </row>
        <row r="156">
          <cell r="B156">
            <v>1.6745898155331915E-3</v>
          </cell>
          <cell r="C156">
            <v>1.6746113223822944E-3</v>
          </cell>
          <cell r="D156">
            <v>1.6746105243880954E-3</v>
          </cell>
          <cell r="E156">
            <v>1.674609750075739E-3</v>
          </cell>
          <cell r="F156">
            <v>1.6746113223822944E-3</v>
          </cell>
          <cell r="G156">
            <v>1.6746082697580574E-3</v>
          </cell>
          <cell r="H156">
            <v>1.674609750075739E-3</v>
          </cell>
          <cell r="I156">
            <v>1.67460687614876E-3</v>
          </cell>
          <cell r="J156">
            <v>1.6746082697580574E-3</v>
          </cell>
          <cell r="K156">
            <v>1.6746055642691713E-3</v>
          </cell>
          <cell r="L156">
            <v>1.67460687614876E-3</v>
          </cell>
          <cell r="M156">
            <v>1.6746043294252183E-3</v>
          </cell>
          <cell r="N156">
            <v>1.6746055642691713E-3</v>
          </cell>
          <cell r="O156">
            <v>1.6746031671911793E-3</v>
          </cell>
          <cell r="P156">
            <v>1.6746043294252183E-3</v>
          </cell>
          <cell r="Q156">
            <v>1.6746020733943679E-3</v>
          </cell>
          <cell r="R156">
            <v>1.6746031671911793E-3</v>
          </cell>
          <cell r="S156">
            <v>1.6746010441006948E-3</v>
          </cell>
          <cell r="T156">
            <v>1.6746020733943679E-3</v>
          </cell>
          <cell r="U156">
            <v>1.6746000756010437E-3</v>
          </cell>
          <cell r="V156">
            <v>1.6745996130482193E-3</v>
          </cell>
        </row>
        <row r="157">
          <cell r="B157">
            <v>1.2358592109748133E-3</v>
          </cell>
          <cell r="C157">
            <v>1.235883196577136E-3</v>
          </cell>
          <cell r="D157">
            <v>1.2358823736724962E-3</v>
          </cell>
          <cell r="E157">
            <v>1.2358815749928572E-3</v>
          </cell>
          <cell r="F157">
            <v>1.235883196577136E-3</v>
          </cell>
          <cell r="G157">
            <v>1.2358800475147983E-3</v>
          </cell>
          <cell r="H157">
            <v>1.2358815749928572E-3</v>
          </cell>
          <cell r="I157">
            <v>1.2358786087555604E-3</v>
          </cell>
          <cell r="J157">
            <v>1.2358800475147983E-3</v>
          </cell>
          <cell r="K157">
            <v>1.235877253635206E-3</v>
          </cell>
          <cell r="L157">
            <v>1.2358786087555604E-3</v>
          </cell>
          <cell r="M157">
            <v>1.2358759773637388E-3</v>
          </cell>
          <cell r="N157">
            <v>1.235877253635206E-3</v>
          </cell>
          <cell r="O157">
            <v>1.2358747754245706E-3</v>
          </cell>
          <cell r="P157">
            <v>1.2358759773637388E-3</v>
          </cell>
          <cell r="Q157">
            <v>1.2358736435589327E-3</v>
          </cell>
          <cell r="R157">
            <v>1.2358747754245706E-3</v>
          </cell>
          <cell r="S157">
            <v>1.235872577751179E-3</v>
          </cell>
          <cell r="T157">
            <v>1.2358736435589327E-3</v>
          </cell>
          <cell r="U157">
            <v>1.2358715742149234E-3</v>
          </cell>
          <cell r="V157">
            <v>1.2358710946748178E-3</v>
          </cell>
        </row>
        <row r="158">
          <cell r="B158">
            <v>1.9725337335541795E-3</v>
          </cell>
          <cell r="C158">
            <v>1.9725543649351637E-3</v>
          </cell>
          <cell r="D158">
            <v>1.9725543655936826E-3</v>
          </cell>
          <cell r="E158">
            <v>1.9725543642002373E-3</v>
          </cell>
          <cell r="F158">
            <v>1.9725543649351637E-3</v>
          </cell>
          <cell r="G158">
            <v>1.9725543555005783E-3</v>
          </cell>
          <cell r="H158">
            <v>1.9725543642002373E-3</v>
          </cell>
          <cell r="I158">
            <v>1.9725543393059827E-3</v>
          </cell>
          <cell r="J158">
            <v>1.9725543555005783E-3</v>
          </cell>
          <cell r="K158">
            <v>1.9725543160609349E-3</v>
          </cell>
          <cell r="L158">
            <v>1.9725543393059827E-3</v>
          </cell>
          <cell r="M158">
            <v>1.9725542861859869E-3</v>
          </cell>
          <cell r="N158">
            <v>1.9725543160609349E-3</v>
          </cell>
          <cell r="O158">
            <v>1.9725542500790339E-3</v>
          </cell>
          <cell r="P158">
            <v>1.9725542861859869E-3</v>
          </cell>
          <cell r="Q158">
            <v>1.9725542081165345E-3</v>
          </cell>
          <cell r="R158">
            <v>1.9725542500790339E-3</v>
          </cell>
          <cell r="S158">
            <v>1.9725541606546697E-3</v>
          </cell>
          <cell r="T158">
            <v>1.9725542081165345E-3</v>
          </cell>
          <cell r="U158">
            <v>1.9725541080304254E-3</v>
          </cell>
          <cell r="V158">
            <v>1.9725540798827277E-3</v>
          </cell>
        </row>
        <row r="159">
          <cell r="B159">
            <v>9.1207321843159663E-5</v>
          </cell>
          <cell r="C159">
            <v>9.1237978561996646E-5</v>
          </cell>
          <cell r="D159">
            <v>9.1237284231680151E-5</v>
          </cell>
          <cell r="E159">
            <v>9.1236605485585354E-5</v>
          </cell>
          <cell r="F159">
            <v>9.1237978561996646E-5</v>
          </cell>
          <cell r="G159">
            <v>9.1235293356476809E-5</v>
          </cell>
          <cell r="H159">
            <v>9.1236605485585354E-5</v>
          </cell>
          <cell r="I159">
            <v>9.1234039472723458E-5</v>
          </cell>
          <cell r="J159">
            <v>9.1235293356476809E-5</v>
          </cell>
          <cell r="K159">
            <v>9.1232841252092547E-5</v>
          </cell>
          <cell r="L159">
            <v>9.1234039472723458E-5</v>
          </cell>
          <cell r="M159">
            <v>9.1231696226765213E-5</v>
          </cell>
          <cell r="N159">
            <v>9.1232841252092547E-5</v>
          </cell>
          <cell r="O159">
            <v>9.1230602038269286E-5</v>
          </cell>
          <cell r="P159">
            <v>9.1231696226765213E-5</v>
          </cell>
          <cell r="Q159">
            <v>9.1229556432636705E-5</v>
          </cell>
          <cell r="R159">
            <v>9.1230602038269286E-5</v>
          </cell>
          <cell r="S159">
            <v>9.1228557255775488E-5</v>
          </cell>
          <cell r="T159">
            <v>9.1229556432636705E-5</v>
          </cell>
          <cell r="U159">
            <v>9.1227602449046107E-5</v>
          </cell>
          <cell r="V159">
            <v>9.122714106621211E-5</v>
          </cell>
        </row>
        <row r="160">
          <cell r="B160">
            <v>2.1831291010407573E-4</v>
          </cell>
          <cell r="C160">
            <v>2.1834345253404834E-4</v>
          </cell>
          <cell r="D160">
            <v>2.183433535906381E-4</v>
          </cell>
          <cell r="E160">
            <v>2.1834325476703063E-4</v>
          </cell>
          <cell r="F160">
            <v>2.1834345253404834E-4</v>
          </cell>
          <cell r="G160">
            <v>2.1834305750127847E-4</v>
          </cell>
          <cell r="H160">
            <v>2.1834325476703063E-4</v>
          </cell>
          <cell r="I160">
            <v>2.1834286077912271E-4</v>
          </cell>
          <cell r="J160">
            <v>2.1834305750127847E-4</v>
          </cell>
          <cell r="K160">
            <v>2.1834266464015989E-4</v>
          </cell>
          <cell r="L160">
            <v>2.1834286077912271E-4</v>
          </cell>
          <cell r="M160">
            <v>2.1834246912140422E-4</v>
          </cell>
          <cell r="N160">
            <v>2.1834266464015989E-4</v>
          </cell>
          <cell r="O160">
            <v>2.1834227425742884E-4</v>
          </cell>
          <cell r="P160">
            <v>2.1834246912140422E-4</v>
          </cell>
          <cell r="Q160">
            <v>2.1834208008049999E-4</v>
          </cell>
          <cell r="R160">
            <v>2.1834227425742884E-4</v>
          </cell>
          <cell r="S160">
            <v>2.1834188662070498E-4</v>
          </cell>
          <cell r="T160">
            <v>2.1834208008049999E-4</v>
          </cell>
          <cell r="U160">
            <v>2.1834169390607181E-4</v>
          </cell>
          <cell r="V160">
            <v>2.1834159783641477E-4</v>
          </cell>
        </row>
        <row r="161">
          <cell r="B161">
            <v>9.415869723203317E-3</v>
          </cell>
          <cell r="C161">
            <v>9.4158482208371308E-3</v>
          </cell>
          <cell r="D161">
            <v>9.4158485647139207E-3</v>
          </cell>
          <cell r="E161">
            <v>9.4158488980814713E-3</v>
          </cell>
          <cell r="F161">
            <v>9.4158482208371308E-3</v>
          </cell>
          <cell r="G161">
            <v>9.4158495344478545E-3</v>
          </cell>
          <cell r="H161">
            <v>9.4158488980814713E-3</v>
          </cell>
          <cell r="I161">
            <v>9.4158501321759697E-3</v>
          </cell>
          <cell r="J161">
            <v>9.4158495344478545E-3</v>
          </cell>
          <cell r="K161">
            <v>9.4158506933849848E-3</v>
          </cell>
          <cell r="L161">
            <v>9.4158501321759697E-3</v>
          </cell>
          <cell r="M161">
            <v>9.4158512200801028E-3</v>
          </cell>
          <cell r="N161">
            <v>9.4158506933849848E-3</v>
          </cell>
          <cell r="O161">
            <v>9.4158517141586708E-3</v>
          </cell>
          <cell r="P161">
            <v>9.4158512200801028E-3</v>
          </cell>
          <cell r="Q161">
            <v>9.415852177415987E-3</v>
          </cell>
          <cell r="R161">
            <v>9.4158517141586708E-3</v>
          </cell>
          <cell r="S161">
            <v>9.4158526115508245E-3</v>
          </cell>
          <cell r="T161">
            <v>9.415852177415987E-3</v>
          </cell>
          <cell r="U161">
            <v>9.4158530181706057E-3</v>
          </cell>
          <cell r="V161">
            <v>9.4158532116409132E-3</v>
          </cell>
        </row>
        <row r="162">
          <cell r="B162">
            <v>5.8466231950743361E-6</v>
          </cell>
          <cell r="C162">
            <v>5.878285857305523E-6</v>
          </cell>
          <cell r="D162">
            <v>5.8780954476252973E-6</v>
          </cell>
          <cell r="E162">
            <v>5.877906178532906E-6</v>
          </cell>
          <cell r="F162">
            <v>5.878285857305523E-6</v>
          </cell>
          <cell r="G162">
            <v>5.8775310352657202E-6</v>
          </cell>
          <cell r="H162">
            <v>5.877906178532906E-6</v>
          </cell>
          <cell r="I162">
            <v>5.87716037417689E-6</v>
          </cell>
          <cell r="J162">
            <v>5.8775310352657202E-6</v>
          </cell>
          <cell r="K162">
            <v>5.8767941425203666E-6</v>
          </cell>
          <cell r="L162">
            <v>5.87716037417689E-6</v>
          </cell>
          <cell r="M162">
            <v>5.8764322881273874E-6</v>
          </cell>
          <cell r="N162">
            <v>5.8767941425203666E-6</v>
          </cell>
          <cell r="O162">
            <v>5.8760747594025354E-6</v>
          </cell>
          <cell r="P162">
            <v>5.8764322881273874E-6</v>
          </cell>
          <cell r="Q162">
            <v>5.875721505319693E-6</v>
          </cell>
          <cell r="R162">
            <v>5.8760747594025354E-6</v>
          </cell>
          <cell r="S162">
            <v>5.8753724754179327E-6</v>
          </cell>
          <cell r="T162">
            <v>5.875721505319693E-6</v>
          </cell>
          <cell r="U162">
            <v>5.8750276197972503E-6</v>
          </cell>
          <cell r="V162">
            <v>5.874856741900883E-6</v>
          </cell>
        </row>
        <row r="163">
          <cell r="B163">
            <v>4.911163483862443E-5</v>
          </cell>
          <cell r="C163">
            <v>4.9143133226995029E-5</v>
          </cell>
          <cell r="D163">
            <v>4.9143024676599638E-5</v>
          </cell>
          <cell r="E163">
            <v>4.9142916455482152E-5</v>
          </cell>
          <cell r="F163">
            <v>4.9143133226995029E-5</v>
          </cell>
          <cell r="G163">
            <v>4.9142701001812619E-5</v>
          </cell>
          <cell r="H163">
            <v>4.9142916455482152E-5</v>
          </cell>
          <cell r="I163">
            <v>4.9142486867086589E-5</v>
          </cell>
          <cell r="J163">
            <v>4.9142701001812619E-5</v>
          </cell>
          <cell r="K163">
            <v>4.9142274051847552E-5</v>
          </cell>
          <cell r="L163">
            <v>4.9142486867086589E-5</v>
          </cell>
          <cell r="M163">
            <v>4.9142062556116203E-5</v>
          </cell>
          <cell r="N163">
            <v>4.9142274051847552E-5</v>
          </cell>
          <cell r="O163">
            <v>4.9141852379421748E-5</v>
          </cell>
          <cell r="P163">
            <v>4.9142062556116203E-5</v>
          </cell>
          <cell r="Q163">
            <v>4.9141643520831813E-5</v>
          </cell>
          <cell r="R163">
            <v>4.9141852379421748E-5</v>
          </cell>
          <cell r="S163">
            <v>4.9141435978980791E-5</v>
          </cell>
          <cell r="T163">
            <v>4.9141643520831813E-5</v>
          </cell>
          <cell r="U163">
            <v>4.9141229752096352E-5</v>
          </cell>
          <cell r="V163">
            <v>4.9141127131107808E-5</v>
          </cell>
        </row>
        <row r="164">
          <cell r="B164">
            <v>5.0280959477639297E-6</v>
          </cell>
          <cell r="C164">
            <v>5.0597632345347061E-6</v>
          </cell>
          <cell r="D164">
            <v>5.0595727783797765E-6</v>
          </cell>
          <cell r="E164">
            <v>5.0593834638260376E-6</v>
          </cell>
          <cell r="F164">
            <v>5.0597632345347061E-6</v>
          </cell>
          <cell r="G164">
            <v>5.0590082325730732E-6</v>
          </cell>
          <cell r="H164">
            <v>5.0593834638260376E-6</v>
          </cell>
          <cell r="I164">
            <v>5.0586374872492795E-6</v>
          </cell>
          <cell r="J164">
            <v>5.0590082325730732E-6</v>
          </cell>
          <cell r="K164">
            <v>5.0582711749196848E-6</v>
          </cell>
          <cell r="L164">
            <v>5.0586374872492795E-6</v>
          </cell>
          <cell r="M164">
            <v>5.0579092432365687E-6</v>
          </cell>
          <cell r="N164">
            <v>5.0582711749196848E-6</v>
          </cell>
          <cell r="O164">
            <v>5.0575516404349823E-6</v>
          </cell>
          <cell r="P164">
            <v>5.0579092432365687E-6</v>
          </cell>
          <cell r="Q164">
            <v>5.0571983153282104E-6</v>
          </cell>
          <cell r="R164">
            <v>5.0575516404349823E-6</v>
          </cell>
          <cell r="S164">
            <v>5.0568492173031647E-6</v>
          </cell>
          <cell r="T164">
            <v>5.0571983153282104E-6</v>
          </cell>
          <cell r="U164">
            <v>5.0565042963156834E-6</v>
          </cell>
          <cell r="V164">
            <v>5.0563333867266272E-6</v>
          </cell>
        </row>
        <row r="165">
          <cell r="B165">
            <v>1.6161235835824483E-3</v>
          </cell>
          <cell r="C165">
            <v>1.6161463636475356E-3</v>
          </cell>
          <cell r="D165">
            <v>1.6161464787226077E-3</v>
          </cell>
          <cell r="E165">
            <v>1.616146591813875E-3</v>
          </cell>
          <cell r="F165">
            <v>1.6161463636475356E-3</v>
          </cell>
          <cell r="G165">
            <v>1.6161468122487116E-3</v>
          </cell>
          <cell r="H165">
            <v>1.616146591813875E-3</v>
          </cell>
          <cell r="I165">
            <v>1.6161470253459663E-3</v>
          </cell>
          <cell r="J165">
            <v>1.6161468122487116E-3</v>
          </cell>
          <cell r="K165">
            <v>1.6161472314787605E-3</v>
          </cell>
          <cell r="L165">
            <v>1.6161470253459663E-3</v>
          </cell>
          <cell r="M165">
            <v>1.6161474310005439E-3</v>
          </cell>
          <cell r="N165">
            <v>1.6161472314787605E-3</v>
          </cell>
          <cell r="O165">
            <v>1.6161476242461431E-3</v>
          </cell>
          <cell r="P165">
            <v>1.6161474310005439E-3</v>
          </cell>
          <cell r="Q165">
            <v>1.6161478115327614E-3</v>
          </cell>
          <cell r="R165">
            <v>1.6161476242461431E-3</v>
          </cell>
          <cell r="S165">
            <v>1.6161479931609273E-3</v>
          </cell>
          <cell r="T165">
            <v>1.6161478115327614E-3</v>
          </cell>
          <cell r="U165">
            <v>1.6161481694153821E-3</v>
          </cell>
          <cell r="V165">
            <v>1.6161482556123438E-3</v>
          </cell>
        </row>
        <row r="166">
          <cell r="B166">
            <v>8.2519239775279184E-4</v>
          </cell>
          <cell r="C166">
            <v>8.2521951141698317E-4</v>
          </cell>
          <cell r="D166">
            <v>8.25219446931246E-4</v>
          </cell>
          <cell r="E166">
            <v>8.2521938181398058E-4</v>
          </cell>
          <cell r="F166">
            <v>8.2521951141698317E-4</v>
          </cell>
          <cell r="G166">
            <v>8.2521924978339858E-4</v>
          </cell>
          <cell r="H166">
            <v>8.2521938181398058E-4</v>
          </cell>
          <cell r="I166">
            <v>8.2521911551545135E-4</v>
          </cell>
          <cell r="J166">
            <v>8.2521924978339858E-4</v>
          </cell>
          <cell r="K166">
            <v>8.2521897918980819E-4</v>
          </cell>
          <cell r="L166">
            <v>8.2521911551545135E-4</v>
          </cell>
          <cell r="M166">
            <v>8.252188409761692E-4</v>
          </cell>
          <cell r="N166">
            <v>8.2521897918980819E-4</v>
          </cell>
          <cell r="O166">
            <v>8.2521870103480048E-4</v>
          </cell>
          <cell r="P166">
            <v>8.252188409761692E-4</v>
          </cell>
          <cell r="Q166">
            <v>8.2521855951704301E-4</v>
          </cell>
          <cell r="R166">
            <v>8.2521870103480048E-4</v>
          </cell>
          <cell r="S166">
            <v>8.2521841656579744E-4</v>
          </cell>
          <cell r="T166">
            <v>8.2521855951704301E-4</v>
          </cell>
          <cell r="U166">
            <v>8.252182723159768E-4</v>
          </cell>
          <cell r="V166">
            <v>8.252181997441848E-4</v>
          </cell>
        </row>
        <row r="167">
          <cell r="B167">
            <v>9.5026336114182215E-3</v>
          </cell>
          <cell r="C167">
            <v>9.5026108911526377E-3</v>
          </cell>
          <cell r="D167">
            <v>9.5026105376225835E-3</v>
          </cell>
          <cell r="E167">
            <v>9.5026101980830741E-3</v>
          </cell>
          <cell r="F167">
            <v>9.5026108911526377E-3</v>
          </cell>
          <cell r="G167">
            <v>9.5026095592236712E-3</v>
          </cell>
          <cell r="H167">
            <v>9.5026101980830741E-3</v>
          </cell>
          <cell r="I167">
            <v>9.5026089712014605E-3</v>
          </cell>
          <cell r="J167">
            <v>9.5026095592236712E-3</v>
          </cell>
          <cell r="K167">
            <v>9.5026084308445485E-3</v>
          </cell>
          <cell r="L167">
            <v>9.5026089712014605E-3</v>
          </cell>
          <cell r="M167">
            <v>9.5026079351703523E-3</v>
          </cell>
          <cell r="N167">
            <v>9.5026084308445485E-3</v>
          </cell>
          <cell r="O167">
            <v>9.5026074813744452E-3</v>
          </cell>
          <cell r="P167">
            <v>9.5026079351703523E-3</v>
          </cell>
          <cell r="Q167">
            <v>9.5026070668200666E-3</v>
          </cell>
          <cell r="R167">
            <v>9.5026074813744452E-3</v>
          </cell>
          <cell r="S167">
            <v>9.5026066890282895E-3</v>
          </cell>
          <cell r="T167">
            <v>9.5026070668200666E-3</v>
          </cell>
          <cell r="U167">
            <v>9.5026063456686918E-3</v>
          </cell>
          <cell r="V167">
            <v>9.5026061862111596E-3</v>
          </cell>
        </row>
        <row r="168">
          <cell r="B168">
            <v>1.6917788877267102E-3</v>
          </cell>
          <cell r="C168">
            <v>1.6918005014887043E-3</v>
          </cell>
          <cell r="D168">
            <v>1.6917998980363511E-3</v>
          </cell>
          <cell r="E168">
            <v>1.6917993081866742E-3</v>
          </cell>
          <cell r="F168">
            <v>1.6918005014887043E-3</v>
          </cell>
          <cell r="G168">
            <v>1.6917981681074711E-3</v>
          </cell>
          <cell r="H168">
            <v>1.6917993081866742E-3</v>
          </cell>
          <cell r="I168">
            <v>1.6917970789391717E-3</v>
          </cell>
          <cell r="J168">
            <v>1.6917981681074711E-3</v>
          </cell>
          <cell r="K168">
            <v>1.6917960384689682E-3</v>
          </cell>
          <cell r="L168">
            <v>1.6917970789391717E-3</v>
          </cell>
          <cell r="M168">
            <v>1.6917950445789855E-3</v>
          </cell>
          <cell r="N168">
            <v>1.6917960384689682E-3</v>
          </cell>
          <cell r="O168">
            <v>1.6917940952422507E-3</v>
          </cell>
          <cell r="P168">
            <v>1.6917950445789855E-3</v>
          </cell>
          <cell r="Q168">
            <v>1.6917931885188412E-3</v>
          </cell>
          <cell r="R168">
            <v>1.6917940952422507E-3</v>
          </cell>
          <cell r="S168">
            <v>1.6917923225521967E-3</v>
          </cell>
          <cell r="T168">
            <v>1.6917931885188412E-3</v>
          </cell>
          <cell r="U168">
            <v>1.6917914955655743E-3</v>
          </cell>
          <cell r="V168">
            <v>1.6917910961555293E-3</v>
          </cell>
        </row>
        <row r="169">
          <cell r="B169">
            <v>1.2067430274633431E-4</v>
          </cell>
          <cell r="C169">
            <v>1.2070539681781509E-4</v>
          </cell>
          <cell r="D169">
            <v>1.2070529233063664E-4</v>
          </cell>
          <cell r="E169">
            <v>1.2070518808413983E-4</v>
          </cell>
          <cell r="F169">
            <v>1.2070539681781509E-4</v>
          </cell>
          <cell r="G169">
            <v>1.2070498032294123E-4</v>
          </cell>
          <cell r="H169">
            <v>1.2070518808413983E-4</v>
          </cell>
          <cell r="I169">
            <v>1.207047735527577E-4</v>
          </cell>
          <cell r="J169">
            <v>1.2070498032294123E-4</v>
          </cell>
          <cell r="K169">
            <v>1.2070456779065E-4</v>
          </cell>
          <cell r="L169">
            <v>1.207047735527577E-4</v>
          </cell>
          <cell r="M169">
            <v>1.2070436305228501E-4</v>
          </cell>
          <cell r="N169">
            <v>1.2070456779065E-4</v>
          </cell>
          <cell r="O169">
            <v>1.2070415935201353E-4</v>
          </cell>
          <cell r="P169">
            <v>1.2070436305228501E-4</v>
          </cell>
          <cell r="Q169">
            <v>1.2070395670294439E-4</v>
          </cell>
          <cell r="R169">
            <v>1.2070415935201353E-4</v>
          </cell>
          <cell r="S169">
            <v>1.2070375511701481E-4</v>
          </cell>
          <cell r="T169">
            <v>1.2070395670294439E-4</v>
          </cell>
          <cell r="U169">
            <v>1.2070355460505624E-4</v>
          </cell>
          <cell r="V169">
            <v>1.2070345475491421E-4</v>
          </cell>
        </row>
        <row r="170">
          <cell r="B170">
            <v>9.7195433319554794E-3</v>
          </cell>
          <cell r="C170">
            <v>9.7195195902151244E-3</v>
          </cell>
          <cell r="D170">
            <v>9.7195194425667465E-3</v>
          </cell>
          <cell r="E170">
            <v>9.7195192985824845E-3</v>
          </cell>
          <cell r="F170">
            <v>9.7195195902151244E-3</v>
          </cell>
          <cell r="G170">
            <v>9.7195190214300897E-3</v>
          </cell>
          <cell r="H170">
            <v>9.7195192985824845E-3</v>
          </cell>
          <cell r="I170">
            <v>9.719518758402209E-3</v>
          </cell>
          <cell r="J170">
            <v>9.7195190214300897E-3</v>
          </cell>
          <cell r="K170">
            <v>9.7195185091389098E-3</v>
          </cell>
          <cell r="L170">
            <v>9.719518758402209E-3</v>
          </cell>
          <cell r="M170">
            <v>9.7195182732774787E-3</v>
          </cell>
          <cell r="N170">
            <v>9.7195185091389098E-3</v>
          </cell>
          <cell r="O170">
            <v>9.7195180504535995E-3</v>
          </cell>
          <cell r="P170">
            <v>9.7195182732774787E-3</v>
          </cell>
          <cell r="Q170">
            <v>9.7195178403024617E-3</v>
          </cell>
          <cell r="R170">
            <v>9.7195180504535995E-3</v>
          </cell>
          <cell r="S170">
            <v>9.7195176424597924E-3</v>
          </cell>
          <cell r="T170">
            <v>9.7195178403024617E-3</v>
          </cell>
          <cell r="U170">
            <v>9.7195174565627238E-3</v>
          </cell>
          <cell r="V170">
            <v>9.7195173679809864E-3</v>
          </cell>
        </row>
        <row r="171">
          <cell r="B171">
            <v>5.3442813301535497E-3</v>
          </cell>
          <cell r="C171">
            <v>5.3442829117346675E-3</v>
          </cell>
          <cell r="D171">
            <v>5.344283103835769E-3</v>
          </cell>
          <cell r="E171">
            <v>5.3442832897106036E-3</v>
          </cell>
          <cell r="F171">
            <v>5.3442829117346675E-3</v>
          </cell>
          <cell r="G171">
            <v>5.3442836434495055E-3</v>
          </cell>
          <cell r="H171">
            <v>5.3442832897106036E-3</v>
          </cell>
          <cell r="I171">
            <v>5.3442839742427906E-3</v>
          </cell>
          <cell r="J171">
            <v>5.3442836434495055E-3</v>
          </cell>
          <cell r="K171">
            <v>5.344284283313171E-3</v>
          </cell>
          <cell r="L171">
            <v>5.3442839742427906E-3</v>
          </cell>
          <cell r="M171">
            <v>5.3442845718183855E-3</v>
          </cell>
          <cell r="N171">
            <v>5.344284283313171E-3</v>
          </cell>
          <cell r="O171">
            <v>5.3442848408546614E-3</v>
          </cell>
          <cell r="P171">
            <v>5.3442845718183855E-3</v>
          </cell>
          <cell r="Q171">
            <v>5.344285091460026E-3</v>
          </cell>
          <cell r="R171">
            <v>5.3442848408546614E-3</v>
          </cell>
          <cell r="S171">
            <v>5.3442853246174326E-3</v>
          </cell>
          <cell r="T171">
            <v>5.344285091460026E-3</v>
          </cell>
          <cell r="U171">
            <v>5.3442855412577112E-3</v>
          </cell>
          <cell r="V171">
            <v>5.3442856436612526E-3</v>
          </cell>
        </row>
        <row r="172">
          <cell r="B172">
            <v>1.5736770991862083E-2</v>
          </cell>
          <cell r="C172">
            <v>1.5736713049781689E-2</v>
          </cell>
          <cell r="D172">
            <v>1.5736713050216258E-2</v>
          </cell>
          <cell r="E172">
            <v>1.5736713056923361E-2</v>
          </cell>
          <cell r="F172">
            <v>1.5736713049781689E-2</v>
          </cell>
          <cell r="G172">
            <v>1.5736713088188786E-2</v>
          </cell>
          <cell r="H172">
            <v>1.5736713056923361E-2</v>
          </cell>
          <cell r="I172">
            <v>1.5736713141724121E-2</v>
          </cell>
          <cell r="J172">
            <v>1.5736713088188786E-2</v>
          </cell>
          <cell r="K172">
            <v>1.5736713215796366E-2</v>
          </cell>
          <cell r="L172">
            <v>1.5736713141724121E-2</v>
          </cell>
          <cell r="M172">
            <v>1.5736713308785948E-2</v>
          </cell>
          <cell r="N172">
            <v>1.5736713215796366E-2</v>
          </cell>
          <cell r="O172">
            <v>1.5736713419179607E-2</v>
          </cell>
          <cell r="P172">
            <v>1.5736713308785948E-2</v>
          </cell>
          <cell r="Q172">
            <v>1.5736713545563774E-2</v>
          </cell>
          <cell r="R172">
            <v>1.5736713419179607E-2</v>
          </cell>
          <cell r="S172">
            <v>1.5736713686618397E-2</v>
          </cell>
          <cell r="T172">
            <v>1.5736713545563774E-2</v>
          </cell>
          <cell r="U172">
            <v>1.5736713841111017E-2</v>
          </cell>
          <cell r="V172">
            <v>1.5736713923034058E-2</v>
          </cell>
        </row>
        <row r="173">
          <cell r="B173">
            <v>0.17324807397615397</v>
          </cell>
          <cell r="C173">
            <v>0.17324712612202869</v>
          </cell>
          <cell r="D173">
            <v>0.17324713506570999</v>
          </cell>
          <cell r="E173">
            <v>0.17324714382066111</v>
          </cell>
          <cell r="F173">
            <v>0.17324712612202869</v>
          </cell>
          <cell r="G173">
            <v>0.17324716078325617</v>
          </cell>
          <cell r="H173">
            <v>0.17324714382066111</v>
          </cell>
          <cell r="I173">
            <v>0.17324717704634213</v>
          </cell>
          <cell r="J173">
            <v>0.17324716078325617</v>
          </cell>
          <cell r="K173">
            <v>0.1732471926445408</v>
          </cell>
          <cell r="L173">
            <v>0.17324717704634213</v>
          </cell>
          <cell r="M173">
            <v>0.17324720761067042</v>
          </cell>
          <cell r="N173">
            <v>0.1732471926445408</v>
          </cell>
          <cell r="O173">
            <v>0.17324722197584036</v>
          </cell>
          <cell r="P173">
            <v>0.17324720761067042</v>
          </cell>
          <cell r="Q173">
            <v>0.17324723576954215</v>
          </cell>
          <cell r="R173">
            <v>0.17324722197584036</v>
          </cell>
          <cell r="S173">
            <v>0.17324724901973554</v>
          </cell>
          <cell r="T173">
            <v>0.17324723576954215</v>
          </cell>
          <cell r="U173">
            <v>0.17324726175292945</v>
          </cell>
          <cell r="V173">
            <v>0.17324726793355807</v>
          </cell>
        </row>
        <row r="174">
          <cell r="B174">
            <v>2.1188162458949398E-4</v>
          </cell>
          <cell r="C174">
            <v>2.1191233838257131E-4</v>
          </cell>
          <cell r="D174">
            <v>2.1191237372697E-4</v>
          </cell>
          <cell r="E174">
            <v>2.1191240882604797E-4</v>
          </cell>
          <cell r="F174">
            <v>2.1191233838257131E-4</v>
          </cell>
          <cell r="G174">
            <v>2.1191247831499661E-4</v>
          </cell>
          <cell r="H174">
            <v>2.1191240882604797E-4</v>
          </cell>
          <cell r="I174">
            <v>2.1191254690115501E-4</v>
          </cell>
          <cell r="J174">
            <v>2.1191247831499661E-4</v>
          </cell>
          <cell r="K174">
            <v>2.1191261463353374E-4</v>
          </cell>
          <cell r="L174">
            <v>2.1191254690115501E-4</v>
          </cell>
          <cell r="M174">
            <v>2.1191268155856425E-4</v>
          </cell>
          <cell r="N174">
            <v>2.1191261463353374E-4</v>
          </cell>
          <cell r="O174">
            <v>2.1191274772023626E-4</v>
          </cell>
          <cell r="P174">
            <v>2.1191268155856425E-4</v>
          </cell>
          <cell r="Q174">
            <v>2.1191281316022866E-4</v>
          </cell>
          <cell r="R174">
            <v>2.1191274772023626E-4</v>
          </cell>
          <cell r="S174">
            <v>2.1191287791803411E-4</v>
          </cell>
          <cell r="T174">
            <v>2.1191281316022866E-4</v>
          </cell>
          <cell r="U174">
            <v>2.119129420310756E-4</v>
          </cell>
          <cell r="V174">
            <v>2.1191297385696618E-4</v>
          </cell>
        </row>
        <row r="175">
          <cell r="B175">
            <v>3.3304704368421452E-3</v>
          </cell>
          <cell r="C175">
            <v>3.3304827922758812E-3</v>
          </cell>
          <cell r="D175">
            <v>3.3304822818658849E-3</v>
          </cell>
          <cell r="E175">
            <v>3.330481783029826E-3</v>
          </cell>
          <cell r="F175">
            <v>3.3304827922758812E-3</v>
          </cell>
          <cell r="G175">
            <v>3.3304808190981515E-3</v>
          </cell>
          <cell r="H175">
            <v>3.330481783029826E-3</v>
          </cell>
          <cell r="I175">
            <v>3.3304798985682488E-3</v>
          </cell>
          <cell r="J175">
            <v>3.3304808190981515E-3</v>
          </cell>
          <cell r="K175">
            <v>3.3304790196055328E-3</v>
          </cell>
          <cell r="L175">
            <v>3.3304798985682488E-3</v>
          </cell>
          <cell r="M175">
            <v>3.3304781804504068E-3</v>
          </cell>
          <cell r="N175">
            <v>3.3304790196055328E-3</v>
          </cell>
          <cell r="O175">
            <v>3.3304773794152922E-3</v>
          </cell>
          <cell r="P175">
            <v>3.3304781804504068E-3</v>
          </cell>
          <cell r="Q175">
            <v>3.3304766148817924E-3</v>
          </cell>
          <cell r="R175">
            <v>3.3304773794152922E-3</v>
          </cell>
          <cell r="S175">
            <v>3.3304758852979624E-3</v>
          </cell>
          <cell r="T175">
            <v>3.3304766148817924E-3</v>
          </cell>
          <cell r="U175">
            <v>3.3304751891756724E-3</v>
          </cell>
          <cell r="V175">
            <v>3.3304748532143901E-3</v>
          </cell>
        </row>
        <row r="176">
          <cell r="B176">
            <v>6.4332733664680961E-3</v>
          </cell>
          <cell r="C176">
            <v>6.4332689304570506E-3</v>
          </cell>
          <cell r="D176">
            <v>6.4332693190423925E-3</v>
          </cell>
          <cell r="E176">
            <v>6.4332696996801855E-3</v>
          </cell>
          <cell r="F176">
            <v>6.4332689304570506E-3</v>
          </cell>
          <cell r="G176">
            <v>6.4332704379238981E-3</v>
          </cell>
          <cell r="H176">
            <v>6.4332696996801855E-3</v>
          </cell>
          <cell r="I176">
            <v>6.4332711467559459E-3</v>
          </cell>
          <cell r="J176">
            <v>6.4332704379238981E-3</v>
          </cell>
          <cell r="K176">
            <v>6.4332718276612867E-3</v>
          </cell>
          <cell r="L176">
            <v>6.4332711467559459E-3</v>
          </cell>
          <cell r="M176">
            <v>6.433272482046574E-3</v>
          </cell>
          <cell r="N176">
            <v>6.4332718276612867E-3</v>
          </cell>
          <cell r="O176">
            <v>6.4332731112443321E-3</v>
          </cell>
          <cell r="P176">
            <v>6.433272482046574E-3</v>
          </cell>
          <cell r="Q176">
            <v>6.4332737165169289E-3</v>
          </cell>
          <cell r="R176">
            <v>6.4332731112443321E-3</v>
          </cell>
          <cell r="S176">
            <v>6.4332742990603547E-3</v>
          </cell>
          <cell r="T176">
            <v>6.4332737165169289E-3</v>
          </cell>
          <cell r="U176">
            <v>6.4332748600077613E-3</v>
          </cell>
          <cell r="V176">
            <v>6.4332751327207238E-3</v>
          </cell>
        </row>
        <row r="177">
          <cell r="B177">
            <v>4.7904891811161084E-3</v>
          </cell>
          <cell r="C177">
            <v>4.7904938113624935E-3</v>
          </cell>
          <cell r="D177">
            <v>4.7904938926173731E-3</v>
          </cell>
          <cell r="E177">
            <v>4.7904939690893416E-3</v>
          </cell>
          <cell r="F177">
            <v>4.7904938113624935E-3</v>
          </cell>
          <cell r="G177">
            <v>4.7904941082606584E-3</v>
          </cell>
          <cell r="H177">
            <v>4.7904939690893416E-3</v>
          </cell>
          <cell r="I177">
            <v>4.7904942299890306E-3</v>
          </cell>
          <cell r="J177">
            <v>4.7904941082606584E-3</v>
          </cell>
          <cell r="K177">
            <v>4.7904943353260475E-3</v>
          </cell>
          <cell r="L177">
            <v>4.7904942299890306E-3</v>
          </cell>
          <cell r="M177">
            <v>4.7904944252656362E-3</v>
          </cell>
          <cell r="N177">
            <v>4.7904943353260475E-3</v>
          </cell>
          <cell r="O177">
            <v>4.7904945007471661E-3</v>
          </cell>
          <cell r="P177">
            <v>4.7904944252656362E-3</v>
          </cell>
          <cell r="Q177">
            <v>4.7904945626583957E-3</v>
          </cell>
          <cell r="R177">
            <v>4.7904945007471661E-3</v>
          </cell>
          <cell r="S177">
            <v>4.7904946118382868E-3</v>
          </cell>
          <cell r="T177">
            <v>4.7904945626583957E-3</v>
          </cell>
          <cell r="U177">
            <v>4.7904946490796227E-3</v>
          </cell>
          <cell r="V177">
            <v>4.7904946634590734E-3</v>
          </cell>
        </row>
        <row r="178">
          <cell r="B178">
            <v>6.9680055238895936E-4</v>
          </cell>
          <cell r="C178">
            <v>6.9682839144521774E-4</v>
          </cell>
          <cell r="D178">
            <v>6.9682831966959139E-4</v>
          </cell>
          <cell r="E178">
            <v>6.9682824742138885E-4</v>
          </cell>
          <cell r="F178">
            <v>6.9682839144521774E-4</v>
          </cell>
          <cell r="G178">
            <v>6.9682810158960893E-4</v>
          </cell>
          <cell r="H178">
            <v>6.9682824742138885E-4</v>
          </cell>
          <cell r="I178">
            <v>6.9682795410880597E-4</v>
          </cell>
          <cell r="J178">
            <v>6.9682810158960893E-4</v>
          </cell>
          <cell r="K178">
            <v>6.9682780512901545E-4</v>
          </cell>
          <cell r="L178">
            <v>6.9682795410880597E-4</v>
          </cell>
          <cell r="M178">
            <v>6.9682765479186625E-4</v>
          </cell>
          <cell r="N178">
            <v>6.9682780512901545E-4</v>
          </cell>
          <cell r="O178">
            <v>6.9682750323103281E-4</v>
          </cell>
          <cell r="P178">
            <v>6.9682765479186625E-4</v>
          </cell>
          <cell r="Q178">
            <v>6.9682735057266445E-4</v>
          </cell>
          <cell r="R178">
            <v>6.9682750323103281E-4</v>
          </cell>
          <cell r="S178">
            <v>6.9682719693579516E-4</v>
          </cell>
          <cell r="T178">
            <v>6.9682735057266445E-4</v>
          </cell>
          <cell r="U178">
            <v>6.9682704243272521E-4</v>
          </cell>
          <cell r="V178">
            <v>6.968269648897085E-4</v>
          </cell>
        </row>
        <row r="179">
          <cell r="B179">
            <v>7.7409291102784216E-5</v>
          </cell>
          <cell r="C179">
            <v>7.7440629614214732E-5</v>
          </cell>
          <cell r="D179">
            <v>7.7440522670516233E-5</v>
          </cell>
          <cell r="E179">
            <v>7.7440416021062465E-5</v>
          </cell>
          <cell r="F179">
            <v>7.7440629614214732E-5</v>
          </cell>
          <cell r="G179">
            <v>7.744020360918701E-5</v>
          </cell>
          <cell r="H179">
            <v>7.7440416021062465E-5</v>
          </cell>
          <cell r="I179">
            <v>7.7439992386583989E-5</v>
          </cell>
          <cell r="J179">
            <v>7.744020360918701E-5</v>
          </cell>
          <cell r="K179">
            <v>7.7439782360328257E-5</v>
          </cell>
          <cell r="L179">
            <v>7.7439992386583989E-5</v>
          </cell>
          <cell r="M179">
            <v>7.7439573536627399E-5</v>
          </cell>
          <cell r="N179">
            <v>7.7439782360328257E-5</v>
          </cell>
          <cell r="O179">
            <v>7.7439365920871432E-5</v>
          </cell>
          <cell r="P179">
            <v>7.7439573536627399E-5</v>
          </cell>
          <cell r="Q179">
            <v>7.7439159517680249E-5</v>
          </cell>
          <cell r="R179">
            <v>7.7439365920871432E-5</v>
          </cell>
          <cell r="S179">
            <v>7.7438954330948494E-5</v>
          </cell>
          <cell r="T179">
            <v>7.7439159517680249E-5</v>
          </cell>
          <cell r="U179">
            <v>7.7438750363887683E-5</v>
          </cell>
          <cell r="V179">
            <v>7.7438648838560679E-5</v>
          </cell>
        </row>
        <row r="180">
          <cell r="B180">
            <v>3.0063336469072241E-4</v>
          </cell>
          <cell r="C180">
            <v>3.0066344202414201E-4</v>
          </cell>
          <cell r="D180">
            <v>3.0066334775475908E-4</v>
          </cell>
          <cell r="E180">
            <v>3.0066325350326434E-4</v>
          </cell>
          <cell r="F180">
            <v>3.0066344202414201E-4</v>
          </cell>
          <cell r="G180">
            <v>3.0066306508636762E-4</v>
          </cell>
          <cell r="H180">
            <v>3.0066325350326434E-4</v>
          </cell>
          <cell r="I180">
            <v>3.0066287683584242E-4</v>
          </cell>
          <cell r="J180">
            <v>3.0066306508636762E-4</v>
          </cell>
          <cell r="K180">
            <v>3.006626888102856E-4</v>
          </cell>
          <cell r="L180">
            <v>3.0066287683584242E-4</v>
          </cell>
          <cell r="M180">
            <v>3.0066250106470952E-4</v>
          </cell>
          <cell r="N180">
            <v>3.006626888102856E-4</v>
          </cell>
          <cell r="O180">
            <v>3.0066231365073704E-4</v>
          </cell>
          <cell r="P180">
            <v>3.0066250106470952E-4</v>
          </cell>
          <cell r="Q180">
            <v>3.0066212661678633E-4</v>
          </cell>
          <cell r="R180">
            <v>3.0066231365073704E-4</v>
          </cell>
          <cell r="S180">
            <v>3.0066194000824743E-4</v>
          </cell>
          <cell r="T180">
            <v>3.0066212661678633E-4</v>
          </cell>
          <cell r="U180">
            <v>3.0066175386764661E-4</v>
          </cell>
          <cell r="V180">
            <v>3.0066166098536852E-4</v>
          </cell>
        </row>
      </sheetData>
      <sheetData sheetId="4">
        <row r="3">
          <cell r="A3" t="str">
            <v>Afghanistan</v>
          </cell>
          <cell r="B3" t="str">
            <v>AFG</v>
          </cell>
          <cell r="C3" t="str">
            <v>Low income</v>
          </cell>
          <cell r="D3" t="str">
            <v>South Asia</v>
          </cell>
          <cell r="F3">
            <v>4.1417596264623456E-3</v>
          </cell>
          <cell r="G3">
            <v>4.1910167850371027E-3</v>
          </cell>
          <cell r="H3">
            <v>4.2406022362442199E-3</v>
          </cell>
          <cell r="I3">
            <v>4.2905119858030836E-3</v>
          </cell>
          <cell r="J3">
            <v>4.3407418552263311E-3</v>
          </cell>
          <cell r="K3">
            <v>4.3912874795199392E-3</v>
          </cell>
          <cell r="L3">
            <v>4.4421443049527413E-3</v>
          </cell>
          <cell r="M3">
            <v>4.4933075868998848E-3</v>
          </cell>
          <cell r="N3">
            <v>4.5447723877648687E-3</v>
          </cell>
          <cell r="O3">
            <v>4.5965335749846761E-3</v>
          </cell>
          <cell r="P3">
            <v>4.6485858191227794E-3</v>
          </cell>
          <cell r="Q3">
            <v>4.7009235920548202E-3</v>
          </cell>
          <cell r="R3">
            <v>4.7535411652516197E-3</v>
          </cell>
          <cell r="S3">
            <v>4.8064326081645181E-3</v>
          </cell>
          <cell r="T3">
            <v>4.8595917867178496E-3</v>
          </cell>
          <cell r="U3">
            <v>4.9130123619134398E-3</v>
          </cell>
          <cell r="V3">
            <v>4.9666877885521515E-3</v>
          </cell>
          <cell r="W3">
            <v>5.020611314077307E-3</v>
          </cell>
          <cell r="X3">
            <v>5.0747759775450546E-3</v>
          </cell>
          <cell r="Y3">
            <v>5.1291746087265278E-3</v>
          </cell>
          <cell r="Z3">
            <v>5.1837998273467963E-3</v>
          </cell>
        </row>
        <row r="4">
          <cell r="A4" t="str">
            <v>Albania</v>
          </cell>
          <cell r="B4" t="str">
            <v>ALB</v>
          </cell>
          <cell r="C4" t="str">
            <v>Upper middle income</v>
          </cell>
          <cell r="D4" t="str">
            <v>Europe &amp; Central Asia</v>
          </cell>
          <cell r="F4">
            <v>4.5944156172957875E-4</v>
          </cell>
          <cell r="G4">
            <v>4.5622947548926038E-4</v>
          </cell>
          <cell r="H4">
            <v>4.5301233638097936E-4</v>
          </cell>
          <cell r="I4">
            <v>4.4979037846254086E-4</v>
          </cell>
          <cell r="J4">
            <v>4.4656383770805714E-4</v>
          </cell>
          <cell r="K4">
            <v>4.4333295201824598E-4</v>
          </cell>
          <cell r="L4">
            <v>4.4009796122942638E-4</v>
          </cell>
          <cell r="M4">
            <v>4.3685910712114729E-4</v>
          </cell>
          <cell r="N4">
            <v>4.3361663342238117E-4</v>
          </cell>
          <cell r="O4">
            <v>4.3037078581620639E-4</v>
          </cell>
          <cell r="P4">
            <v>4.2712181194290704E-4</v>
          </cell>
          <cell r="Q4">
            <v>4.2386996140143216E-4</v>
          </cell>
          <cell r="R4">
            <v>4.2061548574912321E-4</v>
          </cell>
          <cell r="S4">
            <v>4.1735863849965966E-4</v>
          </cell>
          <cell r="T4">
            <v>4.1409967511913911E-4</v>
          </cell>
          <cell r="U4">
            <v>4.1083885302022668E-4</v>
          </cell>
          <cell r="V4">
            <v>4.0757643155430579E-4</v>
          </cell>
          <cell r="W4">
            <v>4.0431267200156007E-4</v>
          </cell>
          <cell r="X4">
            <v>4.0104783755891987E-4</v>
          </cell>
          <cell r="Y4">
            <v>3.9778219332580589E-4</v>
          </cell>
          <cell r="Z4">
            <v>3.9451600628760436E-4</v>
          </cell>
        </row>
        <row r="5">
          <cell r="A5" t="str">
            <v>Algeria</v>
          </cell>
          <cell r="B5" t="str">
            <v>DZA</v>
          </cell>
          <cell r="C5" t="str">
            <v>Upper middle income</v>
          </cell>
          <cell r="D5" t="str">
            <v>Middle East &amp; North Africa</v>
          </cell>
          <cell r="F5">
            <v>5.4055323529446963E-3</v>
          </cell>
          <cell r="G5">
            <v>5.4272594836925914E-3</v>
          </cell>
          <cell r="H5">
            <v>5.4487430664824244E-3</v>
          </cell>
          <cell r="I5">
            <v>5.4699772014883945E-3</v>
          </cell>
          <cell r="J5">
            <v>5.49095596720558E-3</v>
          </cell>
          <cell r="K5">
            <v>5.5116734225734276E-3</v>
          </cell>
          <cell r="L5">
            <v>5.5321236091702992E-3</v>
          </cell>
          <cell r="M5">
            <v>5.5523005534793262E-3</v>
          </cell>
          <cell r="N5">
            <v>5.5721982692257454E-3</v>
          </cell>
          <cell r="O5">
            <v>5.5918107597856381E-3</v>
          </cell>
          <cell r="P5">
            <v>5.61113202066605E-3</v>
          </cell>
          <cell r="Q5">
            <v>5.6301560420564476E-3</v>
          </cell>
          <cell r="R5">
            <v>5.6488768114509964E-3</v>
          </cell>
          <cell r="S5">
            <v>5.6672883163415705E-3</v>
          </cell>
          <cell r="T5">
            <v>5.6853845469808165E-3</v>
          </cell>
          <cell r="U5">
            <v>5.7031594992147348E-3</v>
          </cell>
          <cell r="V5">
            <v>5.7206071773841386E-3</v>
          </cell>
          <cell r="W5">
            <v>5.7377215972940349E-3</v>
          </cell>
          <cell r="X5">
            <v>5.7544967892501145E-3</v>
          </cell>
          <cell r="Y5">
            <v>5.7709268011611366E-3</v>
          </cell>
          <cell r="Z5">
            <v>5.7870057017060956E-3</v>
          </cell>
        </row>
        <row r="6">
          <cell r="A6" t="str">
            <v>American Samoa</v>
          </cell>
          <cell r="B6" t="str">
            <v>ASM</v>
          </cell>
          <cell r="C6" t="str">
            <v>Upper middle income</v>
          </cell>
          <cell r="D6" t="str">
            <v>East Asia &amp; Pacific</v>
          </cell>
          <cell r="F6">
            <v>8.1143905938196584E-6</v>
          </cell>
          <cell r="G6">
            <v>8.0746771037009321E-6</v>
          </cell>
          <cell r="H6">
            <v>8.0346700688863664E-6</v>
          </cell>
          <cell r="I6">
            <v>7.9943723974316495E-6</v>
          </cell>
          <cell r="J6">
            <v>7.953787062286884E-6</v>
          </cell>
          <cell r="K6">
            <v>7.9129171020125755E-6</v>
          </cell>
          <cell r="L6">
            <v>7.8717656214776845E-6</v>
          </cell>
          <cell r="M6">
            <v>7.8303357925382653E-6</v>
          </cell>
          <cell r="N6">
            <v>7.7886308546951504E-6</v>
          </cell>
          <cell r="O6">
            <v>7.7466541157289027E-6</v>
          </cell>
          <cell r="P6">
            <v>7.7044089523104661E-6</v>
          </cell>
          <cell r="Q6">
            <v>7.6618988105859731E-6</v>
          </cell>
          <cell r="R6">
            <v>7.6191272067337121E-6</v>
          </cell>
          <cell r="S6">
            <v>7.5760977274918162E-6</v>
          </cell>
          <cell r="T6">
            <v>7.5328140306547941E-6</v>
          </cell>
          <cell r="U6">
            <v>7.4892798455371164E-6</v>
          </cell>
          <cell r="V6">
            <v>7.4454989734022048E-6</v>
          </cell>
          <cell r="W6">
            <v>7.4014752878548858E-6</v>
          </cell>
          <cell r="X6">
            <v>7.3572127351956771E-6</v>
          </cell>
          <cell r="Y6">
            <v>7.3127153347349377E-6</v>
          </cell>
          <cell r="Z6">
            <v>7.2679871790651825E-6</v>
          </cell>
        </row>
        <row r="7">
          <cell r="A7" t="str">
            <v>Andorra</v>
          </cell>
          <cell r="B7" t="str">
            <v>ADO</v>
          </cell>
          <cell r="C7" t="str">
            <v>High income: nonOECD</v>
          </cell>
          <cell r="D7" t="str">
            <v>Europe &amp; Central Asia</v>
          </cell>
          <cell r="F7">
            <v>1.1362567905541523E-5</v>
          </cell>
          <cell r="G7">
            <v>1.1328457281147554E-5</v>
          </cell>
          <cell r="H7">
            <v>1.1293763236193827E-5</v>
          </cell>
          <cell r="I7">
            <v>1.1258486986106679E-5</v>
          </cell>
          <cell r="J7">
            <v>1.1222629858691811E-5</v>
          </cell>
          <cell r="K7">
            <v>1.1186193296133322E-5</v>
          </cell>
          <cell r="L7">
            <v>1.1149178856984371E-5</v>
          </cell>
          <cell r="M7">
            <v>1.111158821814707E-5</v>
          </cell>
          <cell r="N7">
            <v>1.1073423176839179E-5</v>
          </cell>
          <cell r="O7">
            <v>1.1034685652544749E-5</v>
          </cell>
          <cell r="P7">
            <v>1.0995377688946172E-5</v>
          </cell>
          <cell r="Q7">
            <v>1.0955501455835026E-5</v>
          </cell>
          <cell r="R7">
            <v>1.0915059250998459E-5</v>
          </cell>
          <cell r="S7">
            <v>1.0874053502078676E-5</v>
          </cell>
          <cell r="T7">
            <v>1.083248676840221E-5</v>
          </cell>
          <cell r="U7">
            <v>1.0790361742776054E-5</v>
          </cell>
          <cell r="V7">
            <v>1.0747681253247603E-5</v>
          </cell>
          <cell r="W7">
            <v>1.0704448264825049E-5</v>
          </cell>
          <cell r="X7">
            <v>1.066066588115525E-5</v>
          </cell>
          <cell r="Y7">
            <v>1.0616337346155536E-5</v>
          </cell>
          <cell r="Z7">
            <v>1.0571466045596272E-5</v>
          </cell>
        </row>
        <row r="8">
          <cell r="A8" t="str">
            <v>Angola</v>
          </cell>
          <cell r="B8" t="str">
            <v>AGO</v>
          </cell>
          <cell r="C8" t="str">
            <v>Upper middle income</v>
          </cell>
          <cell r="D8" t="str">
            <v>Sub-Saharan Africa</v>
          </cell>
          <cell r="F8">
            <v>2.8511975681755363E-3</v>
          </cell>
          <cell r="G8">
            <v>2.9067920798212768E-3</v>
          </cell>
          <cell r="H8">
            <v>2.9632906617659831E-3</v>
          </cell>
          <cell r="I8">
            <v>3.0207026760734009E-3</v>
          </cell>
          <cell r="J8">
            <v>3.0790374144909704E-3</v>
          </cell>
          <cell r="K8">
            <v>3.1383040918945638E-3</v>
          </cell>
          <cell r="L8">
            <v>3.1985118395908866E-3</v>
          </cell>
          <cell r="M8">
            <v>3.2596696984794047E-3</v>
          </cell>
          <cell r="N8">
            <v>3.3217866120759435E-3</v>
          </cell>
          <cell r="O8">
            <v>3.3848714194002695E-3</v>
          </cell>
          <cell r="P8">
            <v>3.4489328477303248E-3</v>
          </cell>
          <cell r="Q8">
            <v>3.5139795052260966E-3</v>
          </cell>
          <cell r="R8">
            <v>3.580019873426201E-3</v>
          </cell>
          <cell r="S8">
            <v>3.6470622996208181E-3</v>
          </cell>
          <cell r="T8">
            <v>3.7151149891046743E-3</v>
          </cell>
          <cell r="U8">
            <v>3.7841859973141985E-3</v>
          </cell>
          <cell r="V8">
            <v>3.8542832218532788E-3</v>
          </cell>
          <cell r="W8">
            <v>3.9254143944122766E-3</v>
          </cell>
          <cell r="X8">
            <v>3.9975870725854051E-3</v>
          </cell>
          <cell r="Y8">
            <v>4.0708086315917325E-3</v>
          </cell>
          <cell r="Z8">
            <v>4.1450862559055477E-3</v>
          </cell>
        </row>
        <row r="9">
          <cell r="A9" t="str">
            <v>Antigua and Barbuda</v>
          </cell>
          <cell r="B9" t="str">
            <v>ATG</v>
          </cell>
          <cell r="C9" t="str">
            <v>High income: nonOECD</v>
          </cell>
          <cell r="D9" t="str">
            <v>Latin America &amp; Caribbean</v>
          </cell>
          <cell r="F9">
            <v>1.272274488947211E-5</v>
          </cell>
          <cell r="G9">
            <v>1.2719703719429112E-5</v>
          </cell>
          <cell r="H9">
            <v>1.2715891095433564E-5</v>
          </cell>
          <cell r="I9">
            <v>1.2711302316815246E-5</v>
          </cell>
          <cell r="J9">
            <v>1.2705932792568419E-5</v>
          </cell>
          <cell r="K9">
            <v>1.2699778045340735E-5</v>
          </cell>
          <cell r="L9">
            <v>1.2692833715464949E-5</v>
          </cell>
          <cell r="M9">
            <v>1.2685095565031003E-5</v>
          </cell>
          <cell r="N9">
            <v>1.2676559481995955E-5</v>
          </cell>
          <cell r="O9">
            <v>1.2667221484328608E-5</v>
          </cell>
          <cell r="P9">
            <v>1.2657077724186002E-5</v>
          </cell>
          <cell r="Q9">
            <v>1.2646124492118907E-5</v>
          </cell>
          <cell r="R9">
            <v>1.2634358221302398E-5</v>
          </cell>
          <cell r="S9">
            <v>1.2621775491788711E-5</v>
          </cell>
          <cell r="T9">
            <v>1.2608373034778331E-5</v>
          </cell>
          <cell r="U9">
            <v>1.2594147736905659E-5</v>
          </cell>
          <cell r="V9">
            <v>1.2579096644535429E-5</v>
          </cell>
          <cell r="W9">
            <v>1.2563216968065593E-5</v>
          </cell>
          <cell r="X9">
            <v>1.254650608623262E-5</v>
          </cell>
          <cell r="Y9">
            <v>1.2528961550414613E-5</v>
          </cell>
          <cell r="Z9">
            <v>1.2510581088927856E-5</v>
          </cell>
        </row>
        <row r="10">
          <cell r="A10" t="str">
            <v>Argentina</v>
          </cell>
          <cell r="B10" t="str">
            <v>ARG</v>
          </cell>
          <cell r="C10" t="str">
            <v>Upper middle income</v>
          </cell>
          <cell r="D10" t="str">
            <v>Latin America &amp; Caribbean</v>
          </cell>
          <cell r="F10">
            <v>5.8884934836862454E-3</v>
          </cell>
          <cell r="G10">
            <v>5.8764262688346626E-3</v>
          </cell>
          <cell r="H10">
            <v>5.8640276862139042E-3</v>
          </cell>
          <cell r="I10">
            <v>5.8512974557421759E-3</v>
          </cell>
          <cell r="J10">
            <v>5.8382353564976064E-3</v>
          </cell>
          <cell r="K10">
            <v>5.8248412280415872E-3</v>
          </cell>
          <cell r="L10">
            <v>5.8111149717444939E-3</v>
          </cell>
          <cell r="M10">
            <v>5.797056552112565E-3</v>
          </cell>
          <cell r="N10">
            <v>5.7826659981146658E-3</v>
          </cell>
          <cell r="O10">
            <v>5.7679434045073965E-3</v>
          </cell>
          <cell r="P10">
            <v>5.7528889331571915E-3</v>
          </cell>
          <cell r="Q10">
            <v>5.7375028143579927E-3</v>
          </cell>
          <cell r="R10">
            <v>5.7217853481427551E-3</v>
          </cell>
          <cell r="S10">
            <v>5.7057369055874066E-3</v>
          </cell>
          <cell r="T10">
            <v>5.6893579301055021E-3</v>
          </cell>
          <cell r="U10">
            <v>5.672648938731868E-3</v>
          </cell>
          <cell r="V10">
            <v>5.6556105233936281E-3</v>
          </cell>
          <cell r="W10">
            <v>5.6382433521666581E-3</v>
          </cell>
          <cell r="X10">
            <v>5.620548170515831E-3</v>
          </cell>
          <cell r="Y10">
            <v>5.6025258025170178E-3</v>
          </cell>
          <cell r="Z10">
            <v>5.5841771520590599E-3</v>
          </cell>
        </row>
        <row r="11">
          <cell r="A11" t="str">
            <v>Armenia</v>
          </cell>
          <cell r="B11" t="str">
            <v>ARM</v>
          </cell>
          <cell r="C11" t="str">
            <v>Lower middle income</v>
          </cell>
          <cell r="D11" t="str">
            <v>Europe &amp; Central Asia</v>
          </cell>
          <cell r="F11">
            <v>4.3221949937490445E-4</v>
          </cell>
          <cell r="G11">
            <v>4.2817866596322953E-4</v>
          </cell>
          <cell r="H11">
            <v>4.2414985364721701E-4</v>
          </cell>
          <cell r="I11">
            <v>4.2013325798064791E-4</v>
          </cell>
          <cell r="J11">
            <v>4.161290742417595E-4</v>
          </cell>
          <cell r="K11">
            <v>4.1213749743406559E-4</v>
          </cell>
          <cell r="L11">
            <v>4.0815872228592507E-4</v>
          </cell>
          <cell r="M11">
            <v>4.0419294324881797E-4</v>
          </cell>
          <cell r="N11">
            <v>4.0024035449428902E-4</v>
          </cell>
          <cell r="O11">
            <v>3.9630114990950928E-4</v>
          </cell>
          <cell r="P11">
            <v>3.9237552309141506E-4</v>
          </cell>
          <cell r="Q11">
            <v>3.8846366733939449E-4</v>
          </cell>
          <cell r="R11">
            <v>3.8456577564646222E-4</v>
          </cell>
          <cell r="S11">
            <v>3.8068204068890458E-4</v>
          </cell>
          <cell r="T11">
            <v>3.7681265481434242E-4</v>
          </cell>
          <cell r="U11">
            <v>3.7295781002818275E-4</v>
          </cell>
          <cell r="V11">
            <v>3.691176979784253E-4</v>
          </cell>
          <cell r="W11">
            <v>3.652925099387861E-4</v>
          </cell>
          <cell r="X11">
            <v>3.6148243679011367E-4</v>
          </cell>
          <cell r="Y11">
            <v>3.5768766900006117E-4</v>
          </cell>
          <cell r="Z11">
            <v>3.5390839660099299E-4</v>
          </cell>
        </row>
        <row r="12">
          <cell r="A12" t="str">
            <v>Aruba</v>
          </cell>
          <cell r="B12" t="str">
            <v>ABW</v>
          </cell>
          <cell r="C12" t="str">
            <v>High income: nonOECD</v>
          </cell>
          <cell r="D12" t="str">
            <v>Latin America &amp; Caribbean</v>
          </cell>
          <cell r="F12">
            <v>1.4817703306497517E-5</v>
          </cell>
          <cell r="G12">
            <v>1.4720717026995632E-5</v>
          </cell>
          <cell r="H12">
            <v>1.4623477531223E-5</v>
          </cell>
          <cell r="I12">
            <v>1.4525992096937575E-5</v>
          </cell>
          <cell r="J12">
            <v>1.4428268077157527E-5</v>
          </cell>
          <cell r="K12">
            <v>1.4330312900648242E-5</v>
          </cell>
          <cell r="L12">
            <v>1.4232134072368296E-5</v>
          </cell>
          <cell r="M12">
            <v>1.4133739173872189E-5</v>
          </cell>
          <cell r="N12">
            <v>1.4035135863667505E-5</v>
          </cell>
          <cell r="O12">
            <v>1.3936331877523849E-5</v>
          </cell>
          <cell r="P12">
            <v>1.3837335028731154E-5</v>
          </cell>
          <cell r="Q12">
            <v>1.3738153208305312E-5</v>
          </cell>
          <cell r="R12">
            <v>1.3638794385137925E-5</v>
          </cell>
          <cell r="S12">
            <v>1.3539266606088481E-5</v>
          </cell>
          <cell r="T12">
            <v>1.3439577996016005E-5</v>
          </cell>
          <cell r="U12">
            <v>1.3339736757747867E-5</v>
          </cell>
          <cell r="V12">
            <v>1.3239751171983392E-5</v>
          </cell>
          <cell r="W12">
            <v>1.3139629597129711E-5</v>
          </cell>
          <cell r="X12">
            <v>1.3039380469067569E-5</v>
          </cell>
          <cell r="Y12">
            <v>1.2939012300844579E-5</v>
          </cell>
          <cell r="Z12">
            <v>1.2838533682293653E-5</v>
          </cell>
        </row>
        <row r="13">
          <cell r="A13" t="str">
            <v>Australia</v>
          </cell>
          <cell r="B13" t="str">
            <v>AUS</v>
          </cell>
          <cell r="C13" t="str">
            <v>High income: OECD</v>
          </cell>
          <cell r="D13" t="str">
            <v>East Asia &amp; Pacific</v>
          </cell>
          <cell r="F13">
            <v>3.2132905076733762E-3</v>
          </cell>
          <cell r="G13">
            <v>3.2232093304151261E-3</v>
          </cell>
          <cell r="H13">
            <v>3.2329624469124045E-3</v>
          </cell>
          <cell r="I13">
            <v>3.2425467933222631E-3</v>
          </cell>
          <cell r="J13">
            <v>3.251959305169954E-3</v>
          </cell>
          <cell r="K13">
            <v>3.2611969186360197E-3</v>
          </cell>
          <cell r="L13">
            <v>3.2702565718783004E-3</v>
          </cell>
          <cell r="M13">
            <v>3.2791352063887098E-3</v>
          </cell>
          <cell r="N13">
            <v>3.2878297683846618E-3</v>
          </cell>
          <cell r="O13">
            <v>3.2963372102348372E-3</v>
          </cell>
          <cell r="P13">
            <v>3.3046544919190378E-3</v>
          </cell>
          <cell r="Q13">
            <v>3.3127785825218408E-3</v>
          </cell>
          <cell r="R13">
            <v>3.320706461759533E-3</v>
          </cell>
          <cell r="S13">
            <v>3.3284351215399788E-3</v>
          </cell>
          <cell r="T13">
            <v>3.335961567554844E-3</v>
          </cell>
          <cell r="U13">
            <v>3.3432828209035729E-3</v>
          </cell>
          <cell r="V13">
            <v>3.3503959197485316E-3</v>
          </cell>
          <cell r="W13">
            <v>3.3572979210005132E-3</v>
          </cell>
          <cell r="X13">
            <v>3.3639859020339218E-3</v>
          </cell>
          <cell r="Y13">
            <v>3.3704569624306781E-3</v>
          </cell>
          <cell r="Z13">
            <v>3.3767082257520034E-3</v>
          </cell>
        </row>
        <row r="14">
          <cell r="A14" t="str">
            <v>Austria</v>
          </cell>
          <cell r="B14" t="str">
            <v>AUT</v>
          </cell>
          <cell r="C14" t="str">
            <v>High income: OECD</v>
          </cell>
          <cell r="D14" t="str">
            <v>Europe &amp; Central Asia</v>
          </cell>
          <cell r="F14">
            <v>1.2236300037152376E-3</v>
          </cell>
          <cell r="G14">
            <v>1.2163604625546837E-3</v>
          </cell>
          <cell r="H14">
            <v>1.2090606884627817E-3</v>
          </cell>
          <cell r="I14">
            <v>1.2017312366985721E-3</v>
          </cell>
          <cell r="J14">
            <v>1.1943726701626445E-3</v>
          </cell>
          <cell r="K14">
            <v>1.1869855594585997E-3</v>
          </cell>
          <cell r="L14">
            <v>1.1795704829512962E-3</v>
          </cell>
          <cell r="M14">
            <v>1.1721280268216852E-3</v>
          </cell>
          <cell r="N14">
            <v>1.1646587851180214E-3</v>
          </cell>
          <cell r="O14">
            <v>1.1571633598032182E-3</v>
          </cell>
          <cell r="P14">
            <v>1.1496423607981253E-3</v>
          </cell>
          <cell r="Q14">
            <v>1.1420964060205447E-3</v>
          </cell>
          <cell r="R14">
            <v>1.1345261214197031E-3</v>
          </cell>
          <cell r="S14">
            <v>1.1269321410060124E-3</v>
          </cell>
          <cell r="T14">
            <v>1.1193151068758544E-3</v>
          </cell>
          <cell r="U14">
            <v>1.1116756692311836E-3</v>
          </cell>
          <cell r="V14">
            <v>1.1040144863937178E-3</v>
          </cell>
          <cell r="W14">
            <v>1.0963322248134857E-3</v>
          </cell>
          <cell r="X14">
            <v>1.0886295590715165E-3</v>
          </cell>
          <cell r="Y14">
            <v>1.0809071718764368E-3</v>
          </cell>
          <cell r="Z14">
            <v>1.0731657540547579E-3</v>
          </cell>
        </row>
        <row r="15">
          <cell r="A15" t="str">
            <v>Azerbaijan</v>
          </cell>
          <cell r="B15" t="str">
            <v>AZE</v>
          </cell>
          <cell r="C15" t="str">
            <v>Upper middle income</v>
          </cell>
          <cell r="D15" t="str">
            <v>Europe &amp; Central Asia</v>
          </cell>
          <cell r="F15">
            <v>1.3205547921151834E-3</v>
          </cell>
          <cell r="G15">
            <v>1.3176330801092423E-3</v>
          </cell>
          <cell r="H15">
            <v>1.3146380000949424E-3</v>
          </cell>
          <cell r="I15">
            <v>1.3115695255154919E-3</v>
          </cell>
          <cell r="J15">
            <v>1.3084276431018342E-3</v>
          </cell>
          <cell r="K15">
            <v>1.3052123531583234E-3</v>
          </cell>
          <cell r="L15">
            <v>1.3019236698486455E-3</v>
          </cell>
          <cell r="M15">
            <v>1.2985616214817185E-3</v>
          </cell>
          <cell r="N15">
            <v>1.2951262507972724E-3</v>
          </cell>
          <cell r="O15">
            <v>1.2916176152507812E-3</v>
          </cell>
          <cell r="P15">
            <v>1.2880357872974281E-3</v>
          </cell>
          <cell r="Q15">
            <v>1.2843808546748009E-3</v>
          </cell>
          <cell r="R15">
            <v>1.2806529206839203E-3</v>
          </cell>
          <cell r="S15">
            <v>1.2768521044683031E-3</v>
          </cell>
          <cell r="T15">
            <v>1.2729785412906505E-3</v>
          </cell>
          <cell r="U15">
            <v>1.2690323828068147E-3</v>
          </cell>
          <cell r="V15">
            <v>1.265013797336647E-3</v>
          </cell>
          <cell r="W15">
            <v>1.2609229701313336E-3</v>
          </cell>
          <cell r="X15">
            <v>1.2567601036368235E-3</v>
          </cell>
          <cell r="Y15">
            <v>1.2525254177529219E-3</v>
          </cell>
          <cell r="Z15">
            <v>1.2482191500876386E-3</v>
          </cell>
        </row>
        <row r="16">
          <cell r="A16" t="str">
            <v>Bahamas, The</v>
          </cell>
          <cell r="B16" t="str">
            <v>BHS</v>
          </cell>
          <cell r="C16" t="str">
            <v>High income: nonOECD</v>
          </cell>
          <cell r="D16" t="str">
            <v>Latin America &amp; Caribbean</v>
          </cell>
          <cell r="F16">
            <v>5.2577855710166071E-5</v>
          </cell>
          <cell r="G16">
            <v>5.2646255398578815E-5</v>
          </cell>
          <cell r="H16">
            <v>5.2711543126334886E-5</v>
          </cell>
          <cell r="I16">
            <v>5.2773684702607266E-5</v>
          </cell>
          <cell r="J16">
            <v>5.2832646226910388E-5</v>
          </cell>
          <cell r="K16">
            <v>5.288839410864417E-5</v>
          </cell>
          <cell r="L16">
            <v>5.294089508698453E-5</v>
          </cell>
          <cell r="M16">
            <v>5.2990116251113268E-5</v>
          </cell>
          <cell r="N16">
            <v>5.3036025060779114E-5</v>
          </cell>
          <cell r="O16">
            <v>5.3078589367179838E-5</v>
          </cell>
          <cell r="P16">
            <v>5.3117777434155599E-5</v>
          </cell>
          <cell r="Q16">
            <v>5.3153557959684007E-5</v>
          </cell>
          <cell r="R16">
            <v>5.3185900097662806E-5</v>
          </cell>
          <cell r="S16">
            <v>5.321477347997022E-5</v>
          </cell>
          <cell r="T16">
            <v>5.3240148238787929E-5</v>
          </cell>
          <cell r="U16">
            <v>5.3261995029173121E-5</v>
          </cell>
          <cell r="V16">
            <v>5.3280285051864916E-5</v>
          </cell>
          <cell r="W16">
            <v>5.3294990076308375E-5</v>
          </cell>
          <cell r="X16">
            <v>5.3306082463880492E-5</v>
          </cell>
          <cell r="Y16">
            <v>5.3313535191299477E-5</v>
          </cell>
          <cell r="Z16">
            <v>5.331732187419933E-5</v>
          </cell>
        </row>
        <row r="17">
          <cell r="A17" t="str">
            <v>Bahrain</v>
          </cell>
          <cell r="B17" t="str">
            <v>BHR</v>
          </cell>
          <cell r="C17" t="str">
            <v>High income: nonOECD</v>
          </cell>
          <cell r="D17" t="str">
            <v>Middle East &amp; North Africa</v>
          </cell>
          <cell r="F17">
            <v>1.8253047155156773E-4</v>
          </cell>
          <cell r="G17">
            <v>1.8327641498164121E-4</v>
          </cell>
          <cell r="H17">
            <v>1.8401423245704811E-4</v>
          </cell>
          <cell r="I17">
            <v>1.8474372307336802E-4</v>
          </cell>
          <cell r="J17">
            <v>1.8546468514032754E-4</v>
          </cell>
          <cell r="K17">
            <v>1.8617691625327451E-4</v>
          </cell>
          <cell r="L17">
            <v>1.8688021336708165E-4</v>
          </cell>
          <cell r="M17">
            <v>1.8757437287248883E-4</v>
          </cell>
          <cell r="N17">
            <v>1.882591906748913E-4</v>
          </cell>
          <cell r="O17">
            <v>1.8893446227557188E-4</v>
          </cell>
          <cell r="P17">
            <v>1.8959998285537793E-4</v>
          </cell>
          <cell r="Q17">
            <v>1.9025554736084251E-4</v>
          </cell>
          <cell r="R17">
            <v>1.9090095059273401E-4</v>
          </cell>
          <cell r="S17">
            <v>1.9153598729703089E-4</v>
          </cell>
          <cell r="T17">
            <v>1.9216045225830169E-4</v>
          </cell>
          <cell r="U17">
            <v>1.9277414039547248E-4</v>
          </cell>
          <cell r="V17">
            <v>1.9337684685995972E-4</v>
          </cell>
          <cell r="W17">
            <v>1.9396836713614054E-4</v>
          </cell>
          <cell r="X17">
            <v>1.9454849714413061E-4</v>
          </cell>
          <cell r="Y17">
            <v>1.9511703334483248E-4</v>
          </cell>
          <cell r="Z17">
            <v>1.9567377284721566E-4</v>
          </cell>
        </row>
        <row r="18">
          <cell r="A18" t="str">
            <v>Bangladesh</v>
          </cell>
          <cell r="B18" t="str">
            <v>BGD</v>
          </cell>
          <cell r="C18" t="str">
            <v>Low income</v>
          </cell>
          <cell r="D18" t="str">
            <v>South Asia</v>
          </cell>
          <cell r="F18">
            <v>2.204132455292487E-2</v>
          </cell>
          <cell r="G18">
            <v>2.2055216946209197E-2</v>
          </cell>
          <cell r="H18">
            <v>2.2067778015295539E-2</v>
          </cell>
          <cell r="I18">
            <v>2.2078996105416492E-2</v>
          </cell>
          <cell r="J18">
            <v>2.2088859717979675E-2</v>
          </cell>
          <cell r="K18">
            <v>2.2097357518266632E-2</v>
          </cell>
          <cell r="L18">
            <v>2.2104478343244621E-2</v>
          </cell>
          <cell r="M18">
            <v>2.2110211209487474E-2</v>
          </cell>
          <cell r="N18">
            <v>2.2114545321201728E-2</v>
          </cell>
          <cell r="O18">
            <v>2.211747007835304E-2</v>
          </cell>
          <cell r="P18">
            <v>2.2118975084888481E-2</v>
          </cell>
          <cell r="Q18">
            <v>2.2119050157049978E-2</v>
          </cell>
          <cell r="R18">
            <v>2.211768533177275E-2</v>
          </cell>
          <cell r="S18">
            <v>2.2114870875163936E-2</v>
          </cell>
          <cell r="T18">
            <v>2.2110597291054846E-2</v>
          </cell>
          <cell r="U18">
            <v>2.2104855329620778E-2</v>
          </cell>
          <cell r="V18">
            <v>2.2097635996061765E-2</v>
          </cell>
          <cell r="W18">
            <v>2.2088930559337097E-2</v>
          </cell>
          <cell r="X18">
            <v>2.2078730560946769E-2</v>
          </cell>
          <cell r="Y18">
            <v>2.2067027823751664E-2</v>
          </cell>
          <cell r="Z18">
            <v>2.2053814460825039E-2</v>
          </cell>
        </row>
        <row r="19">
          <cell r="A19" t="str">
            <v>Barbados</v>
          </cell>
          <cell r="B19" t="str">
            <v>BRB</v>
          </cell>
          <cell r="C19" t="str">
            <v>High income: nonOECD</v>
          </cell>
          <cell r="D19" t="str">
            <v>Latin America &amp; Caribbean</v>
          </cell>
          <cell r="F19">
            <v>4.0895151789213049E-5</v>
          </cell>
          <cell r="G19">
            <v>4.0683950732524517E-5</v>
          </cell>
          <cell r="H19">
            <v>4.0471382762115737E-5</v>
          </cell>
          <cell r="I19">
            <v>4.0257463681732717E-5</v>
          </cell>
          <cell r="J19">
            <v>4.0042209605277065E-5</v>
          </cell>
          <cell r="K19">
            <v>3.9825636959976977E-5</v>
          </cell>
          <cell r="L19">
            <v>3.9607762489462576E-5</v>
          </cell>
          <cell r="M19">
            <v>3.9388603256738091E-5</v>
          </cell>
          <cell r="N19">
            <v>3.9168176647043566E-5</v>
          </cell>
          <cell r="O19">
            <v>3.8946500370597173E-5</v>
          </cell>
          <cell r="P19">
            <v>3.8723592465210703E-5</v>
          </cell>
          <cell r="Q19">
            <v>3.8499471298770381E-5</v>
          </cell>
          <cell r="R19">
            <v>3.8274155571573473E-5</v>
          </cell>
          <cell r="S19">
            <v>3.8047664318513838E-5</v>
          </cell>
          <cell r="T19">
            <v>3.782001691110684E-5</v>
          </cell>
          <cell r="U19">
            <v>3.7591233059345423E-5</v>
          </cell>
          <cell r="V19">
            <v>3.736133281337912E-5</v>
          </cell>
          <cell r="W19">
            <v>3.7130336565006596E-5</v>
          </cell>
          <cell r="X19">
            <v>3.6898265048974072E-5</v>
          </cell>
          <cell r="Y19">
            <v>3.6665139344069902E-5</v>
          </cell>
          <cell r="Z19">
            <v>3.6430980874007365E-5</v>
          </cell>
        </row>
        <row r="20">
          <cell r="A20" t="str">
            <v>Belarus</v>
          </cell>
          <cell r="B20" t="str">
            <v>BLR</v>
          </cell>
          <cell r="C20" t="str">
            <v>Upper middle income</v>
          </cell>
          <cell r="D20" t="str">
            <v>Europe &amp; Central Asia</v>
          </cell>
          <cell r="F20">
            <v>1.3840960301845669E-3</v>
          </cell>
          <cell r="G20">
            <v>1.3633849953831947E-3</v>
          </cell>
          <cell r="H20">
            <v>1.3429023232230781E-3</v>
          </cell>
          <cell r="I20">
            <v>1.3226464903831512E-3</v>
          </cell>
          <cell r="J20">
            <v>1.3026159768557979E-3</v>
          </cell>
          <cell r="K20">
            <v>1.2828092660278386E-3</v>
          </cell>
          <cell r="L20">
            <v>1.2632248447559844E-3</v>
          </cell>
          <cell r="M20">
            <v>1.2438612034368119E-3</v>
          </cell>
          <cell r="N20">
            <v>1.2247168360713068E-3</v>
          </cell>
          <cell r="O20">
            <v>1.2057902403240096E-3</v>
          </cell>
          <cell r="P20">
            <v>1.187079917576817E-3</v>
          </cell>
          <cell r="Q20">
            <v>1.1685843729775287E-3</v>
          </cell>
          <cell r="R20">
            <v>1.1503021154831469E-3</v>
          </cell>
          <cell r="S20">
            <v>1.132231657898051E-3</v>
          </cell>
          <cell r="T20">
            <v>1.114371516907086E-3</v>
          </cell>
          <cell r="U20">
            <v>1.0967202131036487E-3</v>
          </cell>
          <cell r="V20">
            <v>1.079276271012865E-3</v>
          </cell>
          <cell r="W20">
            <v>1.0620382191099289E-3</v>
          </cell>
          <cell r="X20">
            <v>1.0450045898337135E-3</v>
          </cell>
          <cell r="Y20">
            <v>1.0281739195957356E-3</v>
          </cell>
          <cell r="Z20">
            <v>1.0115447487845832E-3</v>
          </cell>
        </row>
        <row r="21">
          <cell r="A21" t="str">
            <v>Belgium</v>
          </cell>
          <cell r="B21" t="str">
            <v>BEL</v>
          </cell>
          <cell r="C21" t="str">
            <v>High income: OECD</v>
          </cell>
          <cell r="D21" t="str">
            <v>Europe &amp; Central Asia</v>
          </cell>
          <cell r="F21">
            <v>1.5890977164525336E-3</v>
          </cell>
          <cell r="G21">
            <v>1.5794478294123135E-3</v>
          </cell>
          <cell r="H21">
            <v>1.5697612170766932E-3</v>
          </cell>
          <cell r="I21">
            <v>1.5600386153491435E-3</v>
          </cell>
          <cell r="J21">
            <v>1.5502807696660427E-3</v>
          </cell>
          <cell r="K21">
            <v>1.5404884350700061E-3</v>
          </cell>
          <cell r="L21">
            <v>1.5306623762789831E-3</v>
          </cell>
          <cell r="M21">
            <v>1.5208033677508665E-3</v>
          </cell>
          <cell r="N21">
            <v>1.5109121937433487E-3</v>
          </cell>
          <cell r="O21">
            <v>1.5009896483687243E-3</v>
          </cell>
          <cell r="P21">
            <v>1.4910365356433639E-3</v>
          </cell>
          <cell r="Q21">
            <v>1.4810536695316124E-3</v>
          </cell>
          <cell r="R21">
            <v>1.4710418739837625E-3</v>
          </cell>
          <cell r="S21">
            <v>1.4610019829678857E-3</v>
          </cell>
          <cell r="T21">
            <v>1.4509348404951846E-3</v>
          </cell>
          <cell r="U21">
            <v>1.4408413006386101E-3</v>
          </cell>
          <cell r="V21">
            <v>1.4307222275444405E-3</v>
          </cell>
          <cell r="W21">
            <v>1.4205784954365425E-3</v>
          </cell>
          <cell r="X21">
            <v>1.4104109886130341E-3</v>
          </cell>
          <cell r="Y21">
            <v>1.4002206014350569E-3</v>
          </cell>
          <cell r="Z21">
            <v>1.3900082383073776E-3</v>
          </cell>
        </row>
        <row r="22">
          <cell r="A22" t="str">
            <v>Belize</v>
          </cell>
          <cell r="B22" t="str">
            <v>BLZ</v>
          </cell>
          <cell r="C22" t="str">
            <v>Upper middle income</v>
          </cell>
          <cell r="D22" t="str">
            <v>Latin America &amp; Caribbean</v>
          </cell>
          <cell r="F22">
            <v>4.5007915114310478E-5</v>
          </cell>
          <cell r="G22">
            <v>4.548749451326521E-5</v>
          </cell>
          <cell r="H22">
            <v>4.5969392522739389E-5</v>
          </cell>
          <cell r="I22">
            <v>4.645355515712191E-5</v>
          </cell>
          <cell r="J22">
            <v>4.6939926678474955E-5</v>
          </cell>
          <cell r="K22">
            <v>4.7428449583166899E-5</v>
          </cell>
          <cell r="L22">
            <v>4.7919064589393363E-5</v>
          </cell>
          <cell r="M22">
            <v>4.8411710625628208E-5</v>
          </cell>
          <cell r="N22">
            <v>4.8906324820046446E-5</v>
          </cell>
          <cell r="O22">
            <v>4.9402842490960505E-5</v>
          </cell>
          <cell r="P22">
            <v>4.9901197138312126E-5</v>
          </cell>
          <cell r="Q22">
            <v>5.0401320436263272E-5</v>
          </cell>
          <cell r="R22">
            <v>5.0903142226926712E-5</v>
          </cell>
          <cell r="S22">
            <v>5.1406590515280414E-5</v>
          </cell>
          <cell r="T22">
            <v>5.1911591465307048E-5</v>
          </cell>
          <cell r="U22">
            <v>5.2418069397401039E-5</v>
          </cell>
          <cell r="V22">
            <v>5.2925946787085363E-5</v>
          </cell>
          <cell r="W22">
            <v>5.3435144265079259E-5</v>
          </cell>
          <cell r="X22">
            <v>5.3945580618758821E-5</v>
          </cell>
          <cell r="Y22">
            <v>5.4457172795050265E-5</v>
          </cell>
          <cell r="Z22">
            <v>5.4969835904796724E-5</v>
          </cell>
        </row>
        <row r="23">
          <cell r="A23" t="str">
            <v>Benin</v>
          </cell>
          <cell r="B23" t="str">
            <v>BEN</v>
          </cell>
          <cell r="C23" t="str">
            <v>Low income</v>
          </cell>
          <cell r="D23" t="str">
            <v>Sub-Saharan Africa</v>
          </cell>
          <cell r="F23">
            <v>1.3869835257805199E-3</v>
          </cell>
          <cell r="G23">
            <v>1.4078723149099264E-3</v>
          </cell>
          <cell r="H23">
            <v>1.4289889252141143E-3</v>
          </cell>
          <cell r="I23">
            <v>1.4503335745130765E-3</v>
          </cell>
          <cell r="J23">
            <v>1.4719064099254925E-3</v>
          </cell>
          <cell r="K23">
            <v>1.4937075060186757E-3</v>
          </cell>
          <cell r="L23">
            <v>1.5157368629576898E-3</v>
          </cell>
          <cell r="M23">
            <v>1.5379944046554799E-3</v>
          </cell>
          <cell r="N23">
            <v>1.5604799769259213E-3</v>
          </cell>
          <cell r="O23">
            <v>1.5831933456417258E-3</v>
          </cell>
          <cell r="P23">
            <v>1.6061341948992393E-3</v>
          </cell>
          <cell r="Q23">
            <v>1.6293021251922663E-3</v>
          </cell>
          <cell r="R23">
            <v>1.6526966515970115E-3</v>
          </cell>
          <cell r="S23">
            <v>1.676317201970435E-3</v>
          </cell>
          <cell r="T23">
            <v>1.7001631151642583E-3</v>
          </cell>
          <cell r="U23">
            <v>1.7242336392569895E-3</v>
          </cell>
          <cell r="V23">
            <v>1.7485279298063829E-3</v>
          </cell>
          <cell r="W23">
            <v>1.7730450481247748E-3</v>
          </cell>
          <cell r="X23">
            <v>1.7977839595798503E-3</v>
          </cell>
          <cell r="Y23">
            <v>1.8227435319233794E-3</v>
          </cell>
          <cell r="Z23">
            <v>1.8479225336505744E-3</v>
          </cell>
        </row>
        <row r="24">
          <cell r="A24" t="str">
            <v>Bermuda</v>
          </cell>
          <cell r="B24" t="str">
            <v>BMU</v>
          </cell>
          <cell r="C24" t="str">
            <v>High income: nonOECD</v>
          </cell>
          <cell r="D24" t="str">
            <v>North America</v>
          </cell>
          <cell r="F24">
            <v>9.4981949283182017E-6</v>
          </cell>
          <cell r="G24">
            <v>9.4184062083850137E-6</v>
          </cell>
          <cell r="H24">
            <v>9.3387206463270985E-6</v>
          </cell>
          <cell r="I24">
            <v>9.2591430760437382E-6</v>
          </cell>
          <cell r="J24">
            <v>9.1796783430153172E-6</v>
          </cell>
          <cell r="K24">
            <v>9.1003313043338063E-6</v>
          </cell>
          <cell r="L24">
            <v>9.0211068287056857E-6</v>
          </cell>
          <cell r="M24">
            <v>8.9420097964262029E-6</v>
          </cell>
          <cell r="N24">
            <v>8.8630450993239231E-6</v>
          </cell>
          <cell r="O24">
            <v>8.7842176406742096E-6</v>
          </cell>
          <cell r="P24">
            <v>8.7055323350806291E-6</v>
          </cell>
          <cell r="Q24">
            <v>8.6269941083232786E-6</v>
          </cell>
          <cell r="R24">
            <v>8.548607897172643E-6</v>
          </cell>
          <cell r="S24">
            <v>8.4703786491681794E-6</v>
          </cell>
          <cell r="T24">
            <v>8.3923113223604238E-6</v>
          </cell>
          <cell r="U24">
            <v>8.31441088501556E-6</v>
          </cell>
          <cell r="V24">
            <v>8.2366823152815611E-6</v>
          </cell>
          <cell r="W24">
            <v>8.1591306008147453E-6</v>
          </cell>
          <cell r="X24">
            <v>8.0817607383659673E-6</v>
          </cell>
          <cell r="Y24">
            <v>8.0045777333253843E-6</v>
          </cell>
          <cell r="Z24">
            <v>7.927586599224963E-6</v>
          </cell>
        </row>
        <row r="25">
          <cell r="A25" t="str">
            <v>Bhutan</v>
          </cell>
          <cell r="B25" t="str">
            <v>BTN</v>
          </cell>
          <cell r="C25" t="str">
            <v>Lower middle income</v>
          </cell>
          <cell r="D25" t="str">
            <v>South Asia</v>
          </cell>
          <cell r="F25">
            <v>1.0456400672123216E-4</v>
          </cell>
          <cell r="G25">
            <v>1.0474676462015921E-4</v>
          </cell>
          <cell r="H25">
            <v>1.0492347039783695E-4</v>
          </cell>
          <cell r="I25">
            <v>1.0509404776309397E-4</v>
          </cell>
          <cell r="J25">
            <v>1.0525842087430295E-4</v>
          </cell>
          <cell r="K25">
            <v>1.054165143794851E-4</v>
          </cell>
          <cell r="L25">
            <v>1.0556825345721178E-4</v>
          </cell>
          <cell r="M25">
            <v>1.0571356385829089E-4</v>
          </cell>
          <cell r="N25">
            <v>1.058523719482242E-4</v>
          </cell>
          <cell r="O25">
            <v>1.0598460475041762E-4</v>
          </cell>
          <cell r="P25">
            <v>1.0611018999012698E-4</v>
          </cell>
          <cell r="Q25">
            <v>1.0622905613912213E-4</v>
          </cell>
          <cell r="R25">
            <v>1.0634113246104405E-4</v>
          </cell>
          <cell r="S25">
            <v>1.0644634905743589E-4</v>
          </cell>
          <cell r="T25">
            <v>1.0654463691442051E-4</v>
          </cell>
          <cell r="U25">
            <v>1.0663592794999962E-4</v>
          </cell>
          <cell r="V25">
            <v>1.0672015506194523E-4</v>
          </cell>
          <cell r="W25">
            <v>1.0679725217625346E-4</v>
          </cell>
          <cell r="X25">
            <v>1.0686715429612941E-4</v>
          </cell>
          <cell r="Y25">
            <v>1.0692979755146775E-4</v>
          </cell>
          <cell r="Z25">
            <v>1.069851192487942E-4</v>
          </cell>
        </row>
        <row r="26">
          <cell r="A26" t="str">
            <v>Bolivia</v>
          </cell>
          <cell r="B26" t="str">
            <v>BOL</v>
          </cell>
          <cell r="C26" t="str">
            <v>Lower middle income</v>
          </cell>
          <cell r="D26" t="str">
            <v>Latin America &amp; Caribbean</v>
          </cell>
          <cell r="F26">
            <v>1.4813183481842574E-3</v>
          </cell>
          <cell r="G26">
            <v>1.4892459965221395E-3</v>
          </cell>
          <cell r="H26">
            <v>1.4971251577520926E-3</v>
          </cell>
          <cell r="I26">
            <v>1.5049539772115069E-3</v>
          </cell>
          <cell r="J26">
            <v>1.5127305850025808E-3</v>
          </cell>
          <cell r="K26">
            <v>1.5204530965084282E-3</v>
          </cell>
          <cell r="L26">
            <v>1.5281196129332468E-3</v>
          </cell>
          <cell r="M26">
            <v>1.535728221866813E-3</v>
          </cell>
          <cell r="N26">
            <v>1.5432769978735556E-3</v>
          </cell>
          <cell r="O26">
            <v>1.5507640031063984E-3</v>
          </cell>
          <cell r="P26">
            <v>1.5581872879455686E-3</v>
          </cell>
          <cell r="Q26">
            <v>1.5655448916625655E-3</v>
          </cell>
          <cell r="R26">
            <v>1.5728348431093644E-3</v>
          </cell>
          <cell r="S26">
            <v>1.5800551614330266E-3</v>
          </cell>
          <cell r="T26">
            <v>1.587203856815747E-3</v>
          </cell>
          <cell r="U26">
            <v>1.5942789312403964E-3</v>
          </cell>
          <cell r="V26">
            <v>1.6012783792815784E-3</v>
          </cell>
          <cell r="W26">
            <v>1.6082001889221598E-3</v>
          </cell>
          <cell r="X26">
            <v>1.6150423423952325E-3</v>
          </cell>
          <cell r="Y26">
            <v>1.6218028170513904E-3</v>
          </cell>
          <cell r="Z26">
            <v>1.6284795862511964E-3</v>
          </cell>
        </row>
        <row r="27">
          <cell r="A27" t="str">
            <v>Bosnia and Herzegovina</v>
          </cell>
          <cell r="B27" t="str">
            <v>BIH</v>
          </cell>
          <cell r="C27" t="str">
            <v>Upper middle income</v>
          </cell>
          <cell r="D27" t="str">
            <v>Europe &amp; Central Asia</v>
          </cell>
          <cell r="F27">
            <v>5.6092044902757653E-4</v>
          </cell>
          <cell r="G27">
            <v>5.5454560453078354E-4</v>
          </cell>
          <cell r="H27">
            <v>5.4820991954533649E-4</v>
          </cell>
          <cell r="I27">
            <v>5.4191348171313887E-4</v>
          </cell>
          <cell r="J27">
            <v>5.3565637684029803E-4</v>
          </cell>
          <cell r="K27">
            <v>5.2943868891045583E-4</v>
          </cell>
          <cell r="L27">
            <v>5.2326050009644223E-4</v>
          </cell>
          <cell r="M27">
            <v>5.1712189077022163E-4</v>
          </cell>
          <cell r="N27">
            <v>5.1102293951110886E-4</v>
          </cell>
          <cell r="O27">
            <v>5.0496372311220909E-4</v>
          </cell>
          <cell r="P27">
            <v>4.9894431658506347E-4</v>
          </cell>
          <cell r="Q27">
            <v>4.929647931624793E-4</v>
          </cell>
          <cell r="R27">
            <v>4.8702522429950365E-4</v>
          </cell>
          <cell r="S27">
            <v>4.8112567967253781E-4</v>
          </cell>
          <cell r="T27">
            <v>4.7526622717655796E-4</v>
          </cell>
          <cell r="U27">
            <v>4.6944693292043008E-4</v>
          </cell>
          <cell r="V27">
            <v>4.6366786122030554E-4</v>
          </cell>
          <cell r="W27">
            <v>4.5792907459107809E-4</v>
          </cell>
          <cell r="X27">
            <v>4.522306337359007E-4</v>
          </cell>
          <cell r="Y27">
            <v>4.4657259753374406E-4</v>
          </cell>
          <cell r="Z27">
            <v>4.4095502302500056E-4</v>
          </cell>
        </row>
        <row r="28">
          <cell r="A28" t="str">
            <v>Botswana</v>
          </cell>
          <cell r="B28" t="str">
            <v>BWA</v>
          </cell>
          <cell r="C28" t="str">
            <v>Upper middle income</v>
          </cell>
          <cell r="D28" t="str">
            <v>Sub-Saharan Africa</v>
          </cell>
          <cell r="F28">
            <v>2.8722413700523765E-4</v>
          </cell>
          <cell r="G28">
            <v>2.8702053634002049E-4</v>
          </cell>
          <cell r="H28">
            <v>2.8679966389918201E-4</v>
          </cell>
          <cell r="I28">
            <v>2.8656143816650786E-4</v>
          </cell>
          <cell r="J28">
            <v>2.8630578027306468E-4</v>
          </cell>
          <cell r="K28">
            <v>2.8603261408101859E-4</v>
          </cell>
          <cell r="L28">
            <v>2.8574186626817243E-4</v>
          </cell>
          <cell r="M28">
            <v>2.854334664131642E-4</v>
          </cell>
          <cell r="N28">
            <v>2.8510734708126671E-4</v>
          </cell>
          <cell r="O28">
            <v>2.8476344391071737E-4</v>
          </cell>
          <cell r="P28">
            <v>2.8440169569950928E-4</v>
          </cell>
          <cell r="Q28">
            <v>2.8402204449257937E-4</v>
          </cell>
          <cell r="R28">
            <v>2.8362443566930403E-4</v>
          </cell>
          <cell r="S28">
            <v>2.8320881803123657E-4</v>
          </cell>
          <cell r="T28">
            <v>2.8277514388999581E-4</v>
          </cell>
          <cell r="U28">
            <v>2.8232336915522252E-4</v>
          </cell>
          <cell r="V28">
            <v>2.818534534225161E-4</v>
          </cell>
          <cell r="W28">
            <v>2.8136536006125826E-4</v>
          </cell>
          <cell r="X28">
            <v>2.8085905630222948E-4</v>
          </cell>
          <cell r="Y28">
            <v>2.803345133249177E-4</v>
          </cell>
          <cell r="Z28">
            <v>2.7979170634442142E-4</v>
          </cell>
        </row>
        <row r="29">
          <cell r="A29" t="str">
            <v>Brazil</v>
          </cell>
          <cell r="B29" t="str">
            <v>BRA</v>
          </cell>
          <cell r="C29" t="str">
            <v>Upper middle income</v>
          </cell>
          <cell r="D29" t="str">
            <v>Latin America &amp; Caribbean</v>
          </cell>
          <cell r="F29">
            <v>2.8470979894954472E-2</v>
          </cell>
          <cell r="G29">
            <v>2.838850279339666E-2</v>
          </cell>
          <cell r="H29">
            <v>2.8304545806101363E-2</v>
          </cell>
          <cell r="I29">
            <v>2.8219111514123929E-2</v>
          </cell>
          <cell r="J29">
            <v>2.813220278141244E-2</v>
          </cell>
          <cell r="K29">
            <v>2.8043822759968182E-2</v>
          </cell>
          <cell r="L29">
            <v>2.7953974894988319E-2</v>
          </cell>
          <cell r="M29">
            <v>2.7862662929984738E-2</v>
          </cell>
          <cell r="N29">
            <v>2.7769890911873013E-2</v>
          </cell>
          <cell r="O29">
            <v>2.767566319602428E-2</v>
          </cell>
          <cell r="P29">
            <v>2.7579984451273607E-2</v>
          </cell>
          <cell r="Q29">
            <v>2.7482859664878286E-2</v>
          </cell>
          <cell r="R29">
            <v>2.7384294147417877E-2</v>
          </cell>
          <cell r="S29">
            <v>2.7284293537629747E-2</v>
          </cell>
          <cell r="T29">
            <v>2.7182863807171845E-2</v>
          </cell>
          <cell r="U29">
            <v>2.7080011265305275E-2</v>
          </cell>
          <cell r="V29">
            <v>2.6975742563488864E-2</v>
          </cell>
          <cell r="W29">
            <v>2.6870064699877415E-2</v>
          </cell>
          <cell r="X29">
            <v>2.6762985023715914E-2</v>
          </cell>
          <cell r="Y29">
            <v>2.6654511239620836E-2</v>
          </cell>
          <cell r="Z29">
            <v>2.6544651411740477E-2</v>
          </cell>
        </row>
        <row r="30">
          <cell r="A30" t="str">
            <v>Brunei Darussalam</v>
          </cell>
          <cell r="B30" t="str">
            <v>BRN</v>
          </cell>
          <cell r="C30" t="str">
            <v>High income: nonOECD</v>
          </cell>
          <cell r="D30" t="str">
            <v>East Asia &amp; Pacific</v>
          </cell>
          <cell r="F30">
            <v>5.8422124627502821E-5</v>
          </cell>
          <cell r="G30">
            <v>5.8511526048883059E-5</v>
          </cell>
          <cell r="H30">
            <v>5.8597505905967992E-5</v>
          </cell>
          <cell r="I30">
            <v>5.8680023816891385E-5</v>
          </cell>
          <cell r="J30">
            <v>5.8759039686780796E-5</v>
          </cell>
          <cell r="K30">
            <v>5.8834513729848273E-5</v>
          </cell>
          <cell r="L30">
            <v>5.8906406491896812E-5</v>
          </cell>
          <cell r="M30">
            <v>5.8974678873235135E-5</v>
          </cell>
          <cell r="N30">
            <v>5.9039292151992379E-5</v>
          </cell>
          <cell r="O30">
            <v>5.9100208007821938E-5</v>
          </cell>
          <cell r="P30">
            <v>5.9157388545984371E-5</v>
          </cell>
          <cell r="Q30">
            <v>5.9210796321798918E-5</v>
          </cell>
          <cell r="R30">
            <v>5.9260394365449027E-5</v>
          </cell>
          <cell r="S30">
            <v>5.9306146207130825E-5</v>
          </cell>
          <cell r="T30">
            <v>5.9348015902528706E-5</v>
          </cell>
          <cell r="U30">
            <v>5.9385968058603129E-5</v>
          </cell>
          <cell r="V30">
            <v>5.9419967859674745E-5</v>
          </cell>
          <cell r="W30">
            <v>5.944998109378692E-5</v>
          </cell>
          <cell r="X30">
            <v>5.9475974179329147E-5</v>
          </cell>
          <cell r="Y30">
            <v>5.949791419190103E-5</v>
          </cell>
          <cell r="Z30">
            <v>5.9515768891397568E-5</v>
          </cell>
        </row>
        <row r="31">
          <cell r="A31" t="str">
            <v>Bulgaria</v>
          </cell>
          <cell r="B31" t="str">
            <v>BGR</v>
          </cell>
          <cell r="C31" t="str">
            <v>Upper middle income</v>
          </cell>
          <cell r="D31" t="str">
            <v>Europe &amp; Central Asia</v>
          </cell>
          <cell r="F31">
            <v>1.0786321619322395E-3</v>
          </cell>
          <cell r="G31">
            <v>1.0591680357676782E-3</v>
          </cell>
          <cell r="H31">
            <v>1.0399919893263278E-3</v>
          </cell>
          <cell r="I31">
            <v>1.0211006813404314E-3</v>
          </cell>
          <cell r="J31">
            <v>1.002490800267677E-3</v>
          </cell>
          <cell r="K31">
            <v>9.8415906413616477E-4</v>
          </cell>
          <cell r="L31">
            <v>9.6610222038535844E-4</v>
          </cell>
          <cell r="M31">
            <v>9.4831704570315248E-4</v>
          </cell>
          <cell r="N31">
            <v>9.3080034585919509E-4</v>
          </cell>
          <cell r="O31">
            <v>9.1354895553457532E-4</v>
          </cell>
          <cell r="P31">
            <v>8.9655973814801722E-4</v>
          </cell>
          <cell r="Q31">
            <v>8.7982958567872887E-4</v>
          </cell>
          <cell r="R31">
            <v>8.6335541848600768E-4</v>
          </cell>
          <cell r="S31">
            <v>8.4713418512577065E-4</v>
          </cell>
          <cell r="T31">
            <v>8.311628621641261E-4</v>
          </cell>
          <cell r="U31">
            <v>8.154384539881313E-4</v>
          </cell>
          <cell r="V31">
            <v>7.9995799261388053E-4</v>
          </cell>
          <cell r="W31">
            <v>7.8471853749205141E-4</v>
          </cell>
          <cell r="X31">
            <v>7.6971717531106986E-4</v>
          </cell>
          <cell r="Y31">
            <v>7.549510197980173E-4</v>
          </cell>
          <cell r="Z31">
            <v>7.4041721151743621E-4</v>
          </cell>
        </row>
        <row r="32">
          <cell r="A32" t="str">
            <v>Burkina Faso</v>
          </cell>
          <cell r="B32" t="str">
            <v>BFA</v>
          </cell>
          <cell r="C32" t="str">
            <v>Low income</v>
          </cell>
          <cell r="D32" t="str">
            <v>Sub-Saharan Africa</v>
          </cell>
          <cell r="F32">
            <v>2.2665169011950202E-3</v>
          </cell>
          <cell r="G32">
            <v>2.3060856926718667E-3</v>
          </cell>
          <cell r="H32">
            <v>2.3462028003360179E-3</v>
          </cell>
          <cell r="I32">
            <v>2.3868718354214291E-3</v>
          </cell>
          <cell r="J32">
            <v>2.4280963103106199E-3</v>
          </cell>
          <cell r="K32">
            <v>2.4698796341730321E-3</v>
          </cell>
          <cell r="L32">
            <v>2.5122251085491895E-3</v>
          </cell>
          <cell r="M32">
            <v>2.5551359228832868E-3</v>
          </cell>
          <cell r="N32">
            <v>2.5986151500069941E-3</v>
          </cell>
          <cell r="O32">
            <v>2.6426657415773722E-3</v>
          </cell>
          <cell r="P32">
            <v>2.6872905234720302E-3</v>
          </cell>
          <cell r="Q32">
            <v>2.7324921911448638E-3</v>
          </cell>
          <cell r="R32">
            <v>2.7782733049457292E-3</v>
          </cell>
          <cell r="S32">
            <v>2.8246362854077978E-3</v>
          </cell>
          <cell r="T32">
            <v>2.8715834085063347E-3</v>
          </cell>
          <cell r="U32">
            <v>2.9191168008929208E-3</v>
          </cell>
          <cell r="V32">
            <v>2.9672384351092877E-3</v>
          </cell>
          <cell r="W32">
            <v>3.0159501247850984E-3</v>
          </cell>
          <cell r="X32">
            <v>3.0652535198242275E-3</v>
          </cell>
          <cell r="Y32">
            <v>3.1151501015841943E-3</v>
          </cell>
          <cell r="Z32">
            <v>3.1656411780536685E-3</v>
          </cell>
        </row>
        <row r="33">
          <cell r="A33" t="str">
            <v>Burundi</v>
          </cell>
          <cell r="B33" t="str">
            <v>BDI</v>
          </cell>
          <cell r="C33" t="str">
            <v>Low income</v>
          </cell>
          <cell r="D33" t="str">
            <v>Sub-Saharan Africa</v>
          </cell>
          <cell r="F33">
            <v>1.3465771101132404E-3</v>
          </cell>
          <cell r="G33">
            <v>1.3726862162973187E-3</v>
          </cell>
          <cell r="H33">
            <v>1.3992165898433573E-3</v>
          </cell>
          <cell r="I33">
            <v>1.4261725143518682E-3</v>
          </cell>
          <cell r="J33">
            <v>1.4535582383601814E-3</v>
          </cell>
          <cell r="K33">
            <v>1.4813779722664729E-3</v>
          </cell>
          <cell r="L33">
            <v>1.509635885188598E-3</v>
          </cell>
          <cell r="M33">
            <v>1.5383361017586564E-3</v>
          </cell>
          <cell r="N33">
            <v>1.5674826988543642E-3</v>
          </cell>
          <cell r="O33">
            <v>1.5970797022683506E-3</v>
          </cell>
          <cell r="P33">
            <v>1.6271310833167029E-3</v>
          </cell>
          <cell r="Q33">
            <v>1.6576407553882048E-3</v>
          </cell>
          <cell r="R33">
            <v>1.6886125704357725E-3</v>
          </cell>
          <cell r="S33">
            <v>1.7200503154118378E-3</v>
          </cell>
          <cell r="T33">
            <v>1.7519577086494756E-3</v>
          </cell>
          <cell r="U33">
            <v>1.7843383961912531E-3</v>
          </cell>
          <cell r="V33">
            <v>1.8171959480679388E-3</v>
          </cell>
          <cell r="W33">
            <v>1.8505338545292951E-3</v>
          </cell>
          <cell r="X33">
            <v>1.8843555222293996E-3</v>
          </cell>
          <cell r="Y33">
            <v>1.9186642703690211E-3</v>
          </cell>
          <cell r="Z33">
            <v>1.9534633267977697E-3</v>
          </cell>
        </row>
        <row r="34">
          <cell r="A34" t="str">
            <v>Cabo Verde</v>
          </cell>
          <cell r="B34" t="str">
            <v>CPV</v>
          </cell>
          <cell r="C34" t="str">
            <v>Lower middle income</v>
          </cell>
          <cell r="D34" t="str">
            <v>Sub-Saharan Africa</v>
          </cell>
          <cell r="F34">
            <v>7.111555410052951E-5</v>
          </cell>
          <cell r="G34">
            <v>7.1037001479193169E-5</v>
          </cell>
          <cell r="H34">
            <v>7.0954226882942933E-5</v>
          </cell>
          <cell r="I34">
            <v>7.0867215200921127E-5</v>
          </cell>
          <cell r="J34">
            <v>7.0775952004614503E-5</v>
          </cell>
          <cell r="K34">
            <v>7.0680423567241822E-5</v>
          </cell>
          <cell r="L34">
            <v>7.0580616883270843E-5</v>
          </cell>
          <cell r="M34">
            <v>7.047651968805101E-5</v>
          </cell>
          <cell r="N34">
            <v>7.036812047754595E-5</v>
          </cell>
          <cell r="O34">
            <v>7.0255408528148062E-5</v>
          </cell>
          <cell r="P34">
            <v>7.0138373916558372E-5</v>
          </cell>
          <cell r="Q34">
            <v>7.001700753971491E-5</v>
          </cell>
          <cell r="R34">
            <v>6.9891301134747643E-5</v>
          </cell>
          <cell r="S34">
            <v>6.9761247298943962E-5</v>
          </cell>
          <cell r="T34">
            <v>6.9626839509701529E-5</v>
          </cell>
          <cell r="U34">
            <v>6.9488072144448682E-5</v>
          </cell>
          <cell r="V34">
            <v>6.9344940500510783E-5</v>
          </cell>
          <cell r="W34">
            <v>6.9197440814898806E-5</v>
          </cell>
          <cell r="X34">
            <v>6.9045570283998546E-5</v>
          </cell>
          <cell r="Y34">
            <v>6.8889327083134839E-5</v>
          </cell>
          <cell r="Z34">
            <v>6.8728710385987255E-5</v>
          </cell>
        </row>
        <row r="35">
          <cell r="A35" t="str">
            <v>Cambodia</v>
          </cell>
          <cell r="B35" t="str">
            <v>KHM</v>
          </cell>
          <cell r="C35" t="str">
            <v>Low income</v>
          </cell>
          <cell r="D35" t="str">
            <v>East Asia &amp; Pacific</v>
          </cell>
          <cell r="F35">
            <v>2.0950942013672519E-3</v>
          </cell>
          <cell r="G35">
            <v>2.1053002717296068E-3</v>
          </cell>
          <cell r="H35">
            <v>2.1154275993418869E-3</v>
          </cell>
          <cell r="I35">
            <v>2.1254736704781909E-3</v>
          </cell>
          <cell r="J35">
            <v>2.1354359548132933E-3</v>
          </cell>
          <cell r="K35">
            <v>2.1453119061963354E-3</v>
          </cell>
          <cell r="L35">
            <v>2.1550989634562877E-3</v>
          </cell>
          <cell r="M35">
            <v>2.1647945512394554E-3</v>
          </cell>
          <cell r="N35">
            <v>2.1743960808792736E-3</v>
          </cell>
          <cell r="O35">
            <v>2.1839009512985424E-3</v>
          </cell>
          <cell r="P35">
            <v>2.1933065499442649E-3</v>
          </cell>
          <cell r="Q35">
            <v>2.2026102537552614E-3</v>
          </cell>
          <cell r="R35">
            <v>2.211809430162534E-3</v>
          </cell>
          <cell r="S35">
            <v>2.2209014381225187E-3</v>
          </cell>
          <cell r="T35">
            <v>2.2298836291831498E-3</v>
          </cell>
          <cell r="U35">
            <v>2.238753348582707E-3</v>
          </cell>
          <cell r="V35">
            <v>2.2475079363813541E-3</v>
          </cell>
          <cell r="W35">
            <v>2.2561447286251935E-3</v>
          </cell>
          <cell r="X35">
            <v>2.2646610585426771E-3</v>
          </cell>
          <cell r="Y35">
            <v>2.2730542577730781E-3</v>
          </cell>
          <cell r="Z35">
            <v>2.2813216576267514E-3</v>
          </cell>
        </row>
        <row r="36">
          <cell r="A36" t="str">
            <v>Cameroon</v>
          </cell>
          <cell r="B36" t="str">
            <v>CMR</v>
          </cell>
          <cell r="C36" t="str">
            <v>Lower middle income</v>
          </cell>
          <cell r="D36" t="str">
            <v>Sub-Saharan Africa</v>
          </cell>
          <cell r="F36">
            <v>3.008015940091134E-3</v>
          </cell>
          <cell r="G36">
            <v>3.0507742998098801E-3</v>
          </cell>
          <cell r="H36">
            <v>3.0939525789533671E-3</v>
          </cell>
          <cell r="I36">
            <v>3.1375501082639579E-3</v>
          </cell>
          <cell r="J36">
            <v>3.1815660660421351E-3</v>
          </cell>
          <cell r="K36">
            <v>3.2259994747881114E-3</v>
          </cell>
          <cell r="L36">
            <v>3.2708491978600237E-3</v>
          </cell>
          <cell r="M36">
            <v>3.3161139361526488E-3</v>
          </cell>
          <cell r="N36">
            <v>3.3617922248006782E-3</v>
          </cell>
          <cell r="O36">
            <v>3.4078824299106328E-3</v>
          </cell>
          <cell r="P36">
            <v>3.4543827453256729E-3</v>
          </cell>
          <cell r="Q36">
            <v>3.5012911894277557E-3</v>
          </cell>
          <cell r="R36">
            <v>3.5486056019814645E-3</v>
          </cell>
          <cell r="S36">
            <v>3.5963236410242296E-3</v>
          </cell>
          <cell r="T36">
            <v>3.6444427798075362E-3</v>
          </cell>
          <cell r="U36">
            <v>3.6929603037939235E-3</v>
          </cell>
          <cell r="V36">
            <v>3.7418733077146803E-3</v>
          </cell>
          <cell r="W36">
            <v>3.791178692693146E-3</v>
          </cell>
          <cell r="X36">
            <v>3.8408731634387377E-3</v>
          </cell>
          <cell r="Y36">
            <v>3.890953225516761E-3</v>
          </cell>
          <cell r="Z36">
            <v>3.9414151826992604E-3</v>
          </cell>
        </row>
        <row r="37">
          <cell r="A37" t="str">
            <v>Canada</v>
          </cell>
          <cell r="B37" t="str">
            <v>CAN</v>
          </cell>
          <cell r="C37" t="str">
            <v>High income: OECD</v>
          </cell>
          <cell r="D37" t="str">
            <v>North America</v>
          </cell>
          <cell r="F37">
            <v>4.9595958639345071E-3</v>
          </cell>
          <cell r="G37">
            <v>4.9565425692756722E-3</v>
          </cell>
          <cell r="H37">
            <v>4.9531903685673812E-3</v>
          </cell>
          <cell r="I37">
            <v>4.9495377702777751E-3</v>
          </cell>
          <cell r="J37">
            <v>4.945583328062571E-3</v>
          </cell>
          <cell r="K37">
            <v>4.9413256422342596E-3</v>
          </cell>
          <cell r="L37">
            <v>4.9367633612445554E-3</v>
          </cell>
          <cell r="M37">
            <v>4.9318951831790652E-3</v>
          </cell>
          <cell r="N37">
            <v>4.9267198572632079E-3</v>
          </cell>
          <cell r="O37">
            <v>4.9212361853781007E-3</v>
          </cell>
          <cell r="P37">
            <v>4.9154430235852911E-3</v>
          </cell>
          <cell r="Q37">
            <v>4.9093392836591712E-3</v>
          </cell>
          <cell r="R37">
            <v>4.9029239346255809E-3</v>
          </cell>
          <cell r="S37">
            <v>4.8961960043054252E-3</v>
          </cell>
          <cell r="T37">
            <v>4.8891545808617811E-3</v>
          </cell>
          <cell r="U37">
            <v>4.8817988143490124E-3</v>
          </cell>
          <cell r="V37">
            <v>4.8741279182624372E-3</v>
          </cell>
          <cell r="W37">
            <v>4.8661411710868513E-3</v>
          </cell>
          <cell r="X37">
            <v>4.8578379178423762E-3</v>
          </cell>
          <cell r="Y37">
            <v>4.8492175716258103E-3</v>
          </cell>
          <cell r="Z37">
            <v>4.8402796151458182E-3</v>
          </cell>
        </row>
        <row r="38">
          <cell r="A38" t="str">
            <v>Cayman Islands</v>
          </cell>
          <cell r="B38" t="str">
            <v>CYM</v>
          </cell>
          <cell r="C38" t="str">
            <v>High income: nonOECD</v>
          </cell>
          <cell r="D38" t="str">
            <v>Latin America &amp; Caribbean</v>
          </cell>
          <cell r="F38">
            <v>8.0958679177571266E-6</v>
          </cell>
          <cell r="G38">
            <v>8.0924080648808273E-6</v>
          </cell>
          <cell r="H38">
            <v>8.0884585136162075E-6</v>
          </cell>
          <cell r="I38">
            <v>8.0840165515239581E-6</v>
          </cell>
          <cell r="J38">
            <v>8.0790795380431677E-6</v>
          </cell>
          <cell r="K38">
            <v>8.0736449069604711E-6</v>
          </cell>
          <cell r="L38">
            <v>8.0677101689036227E-6</v>
          </cell>
          <cell r="M38">
            <v>8.0612729138578196E-6</v>
          </cell>
          <cell r="N38">
            <v>8.0543308137032228E-6</v>
          </cell>
          <cell r="O38">
            <v>8.0468816247715871E-6</v>
          </cell>
          <cell r="P38">
            <v>8.0389231904202231E-6</v>
          </cell>
          <cell r="Q38">
            <v>8.0304534436213734E-6</v>
          </cell>
          <cell r="R38">
            <v>8.0214704095646151E-6</v>
          </cell>
          <cell r="S38">
            <v>8.0119722082703285E-6</v>
          </cell>
          <cell r="T38">
            <v>8.0019570572118084E-6</v>
          </cell>
          <cell r="U38">
            <v>7.991423273943573E-6</v>
          </cell>
          <cell r="V38">
            <v>7.980369278733492E-6</v>
          </cell>
          <cell r="W38">
            <v>7.9687935971959494E-6</v>
          </cell>
          <cell r="X38">
            <v>7.9566948629235664E-6</v>
          </cell>
          <cell r="Y38">
            <v>7.9440718201144686E-6</v>
          </cell>
          <cell r="Z38">
            <v>7.9309233261923661E-6</v>
          </cell>
        </row>
        <row r="39">
          <cell r="A39" t="str">
            <v>Central African Republic</v>
          </cell>
          <cell r="B39" t="str">
            <v>CAF</v>
          </cell>
          <cell r="C39" t="str">
            <v>Low income</v>
          </cell>
          <cell r="D39" t="str">
            <v>Sub-Saharan Africa</v>
          </cell>
          <cell r="F39">
            <v>6.3442659512291688E-4</v>
          </cell>
          <cell r="G39">
            <v>6.4026841323515382E-4</v>
          </cell>
          <cell r="H39">
            <v>6.4612478661957989E-4</v>
          </cell>
          <cell r="I39">
            <v>6.519948572199036E-4</v>
          </cell>
          <cell r="J39">
            <v>6.5787774708547905E-4</v>
          </cell>
          <cell r="K39">
            <v>6.6377255834373515E-4</v>
          </cell>
          <cell r="L39">
            <v>6.6967837318591419E-4</v>
          </cell>
          <cell r="M39">
            <v>6.7559425386657355E-4</v>
          </cell>
          <cell r="N39">
            <v>6.8151924271730286E-4</v>
          </cell>
          <cell r="O39">
            <v>6.8745236217508795E-4</v>
          </cell>
          <cell r="P39">
            <v>6.9339261482576759E-4</v>
          </cell>
          <cell r="Q39">
            <v>6.9933898346303451E-4</v>
          </cell>
          <cell r="R39">
            <v>7.0529043116338583E-4</v>
          </cell>
          <cell r="S39">
            <v>7.1124590137747678E-4</v>
          </cell>
          <cell r="T39">
            <v>7.1720431803827967E-4</v>
          </cell>
          <cell r="U39">
            <v>7.2316458568646546E-4</v>
          </cell>
          <cell r="V39">
            <v>7.2912558961341415E-4</v>
          </cell>
          <cell r="W39">
            <v>7.3508619602223818E-4</v>
          </cell>
          <cell r="X39">
            <v>7.4104525220721309E-4</v>
          </cell>
          <cell r="Y39">
            <v>7.4700158675197075E-4</v>
          </cell>
          <cell r="Z39">
            <v>7.5295400974682218E-4</v>
          </cell>
        </row>
        <row r="40">
          <cell r="A40" t="str">
            <v>Chad</v>
          </cell>
          <cell r="B40" t="str">
            <v>TCD</v>
          </cell>
          <cell r="C40" t="str">
            <v>Low income</v>
          </cell>
          <cell r="D40" t="str">
            <v>Sub-Saharan Africa</v>
          </cell>
          <cell r="F40">
            <v>1.7094506272668807E-3</v>
          </cell>
          <cell r="G40">
            <v>1.7428786976350773E-3</v>
          </cell>
          <cell r="H40">
            <v>1.7768525487456297E-3</v>
          </cell>
          <cell r="I40">
            <v>1.8113778845701052E-3</v>
          </cell>
          <cell r="J40">
            <v>1.8464603681602498E-3</v>
          </cell>
          <cell r="K40">
            <v>1.8821056177052121E-3</v>
          </cell>
          <cell r="L40">
            <v>1.9183192025020921E-3</v>
          </cell>
          <cell r="M40">
            <v>1.9551066388409093E-3</v>
          </cell>
          <cell r="N40">
            <v>1.99247338580524E-3</v>
          </cell>
          <cell r="O40">
            <v>2.0304248409898748E-3</v>
          </cell>
          <cell r="P40">
            <v>2.0689663361370685E-3</v>
          </cell>
          <cell r="Q40">
            <v>2.108103132693146E-3</v>
          </cell>
          <cell r="R40">
            <v>2.1478404172872705E-3</v>
          </cell>
          <cell r="S40">
            <v>2.1881832971345329E-3</v>
          </cell>
          <cell r="T40">
            <v>2.2291367953655547E-3</v>
          </cell>
          <cell r="U40">
            <v>2.2707058462850416E-3</v>
          </cell>
          <cell r="V40">
            <v>2.3128952905619254E-3</v>
          </cell>
          <cell r="W40">
            <v>2.3557098703538672E-3</v>
          </cell>
          <cell r="X40">
            <v>2.3991542243691406E-3</v>
          </cell>
          <cell r="Y40">
            <v>2.4432328828690613E-3</v>
          </cell>
          <cell r="Z40">
            <v>2.4879502626143505E-3</v>
          </cell>
        </row>
        <row r="41">
          <cell r="A41" t="str">
            <v>Channel Islands</v>
          </cell>
          <cell r="B41" t="str">
            <v>CHI</v>
          </cell>
          <cell r="C41" t="str">
            <v>High income: nonOECD</v>
          </cell>
          <cell r="D41" t="str">
            <v>Europe &amp; Central Asia</v>
          </cell>
          <cell r="F41">
            <v>2.3265356221599762E-5</v>
          </cell>
          <cell r="G41">
            <v>2.314299472158141E-5</v>
          </cell>
          <cell r="H41">
            <v>2.3019878870614486E-5</v>
          </cell>
          <cell r="I41">
            <v>2.2896017876195941E-5</v>
          </cell>
          <cell r="J41">
            <v>2.2771421118730751E-5</v>
          </cell>
          <cell r="K41">
            <v>2.2646098153251738E-5</v>
          </cell>
          <cell r="L41">
            <v>2.2520058711083922E-5</v>
          </cell>
          <cell r="M41">
            <v>2.2393312701449319E-5</v>
          </cell>
          <cell r="N41">
            <v>2.2265870213007947E-5</v>
          </cell>
          <cell r="O41">
            <v>2.2137741515330151E-5</v>
          </cell>
          <cell r="P41">
            <v>2.2008937060295817E-5</v>
          </cell>
          <cell r="Q41">
            <v>2.187946748341638E-5</v>
          </cell>
          <cell r="R41">
            <v>2.1749343605074021E-5</v>
          </cell>
          <cell r="S41">
            <v>2.161857643167434E-5</v>
          </cell>
          <cell r="T41">
            <v>2.1487177156707018E-5</v>
          </cell>
          <cell r="U41">
            <v>2.1355157161710025E-5</v>
          </cell>
          <cell r="V41">
            <v>2.1222528017132551E-5</v>
          </cell>
          <cell r="W41">
            <v>2.1089301483091646E-5</v>
          </cell>
          <cell r="X41">
            <v>2.0955489510018039E-5</v>
          </cell>
          <cell r="Y41">
            <v>2.0821104239185828E-5</v>
          </cell>
          <cell r="Z41">
            <v>2.0686158003121662E-5</v>
          </cell>
        </row>
        <row r="42">
          <cell r="A42" t="str">
            <v>Chile</v>
          </cell>
          <cell r="B42" t="str">
            <v>CHL</v>
          </cell>
          <cell r="C42" t="str">
            <v>High income: OECD</v>
          </cell>
          <cell r="D42" t="str">
            <v>Latin America &amp; Caribbean</v>
          </cell>
          <cell r="F42">
            <v>2.5014013520177304E-3</v>
          </cell>
          <cell r="G42">
            <v>2.4957031538446911E-3</v>
          </cell>
          <cell r="H42">
            <v>2.4898667373763101E-3</v>
          </cell>
          <cell r="I42">
            <v>2.4838920796174451E-3</v>
          </cell>
          <cell r="J42">
            <v>2.4777791827456631E-3</v>
          </cell>
          <cell r="K42">
            <v>2.4715280746439167E-3</v>
          </cell>
          <cell r="L42">
            <v>2.4651388094334963E-3</v>
          </cell>
          <cell r="M42">
            <v>2.4586114680067127E-3</v>
          </cell>
          <cell r="N42">
            <v>2.4519461585587742E-3</v>
          </cell>
          <cell r="O42">
            <v>2.4451430171182156E-3</v>
          </cell>
          <cell r="P42">
            <v>2.4382022080752953E-3</v>
          </cell>
          <cell r="Q42">
            <v>2.4311239247077746E-3</v>
          </cell>
          <cell r="R42">
            <v>2.4239083897033358E-3</v>
          </cell>
          <cell r="S42">
            <v>2.41655585567806E-3</v>
          </cell>
          <cell r="T42">
            <v>2.4090666056902315E-3</v>
          </cell>
          <cell r="U42">
            <v>2.401440953748757E-3</v>
          </cell>
          <cell r="V42">
            <v>2.3936792453155054E-3</v>
          </cell>
          <cell r="W42">
            <v>2.3857818578007874E-3</v>
          </cell>
          <cell r="X42">
            <v>2.3777492010512518E-3</v>
          </cell>
          <cell r="Y42">
            <v>2.3695817178293827E-3</v>
          </cell>
          <cell r="Z42">
            <v>2.3612798842838375E-3</v>
          </cell>
        </row>
        <row r="43">
          <cell r="A43" t="str">
            <v>China</v>
          </cell>
          <cell r="B43" t="str">
            <v>CHN</v>
          </cell>
          <cell r="C43" t="str">
            <v>Upper middle income</v>
          </cell>
          <cell r="D43" t="str">
            <v>East Asia &amp; Pacific</v>
          </cell>
          <cell r="F43">
            <v>0.19510138883646427</v>
          </cell>
          <cell r="G43">
            <v>0.19405933621352844</v>
          </cell>
          <cell r="H43">
            <v>0.19301112855124897</v>
          </cell>
          <cell r="I43">
            <v>0.19195684458140666</v>
          </cell>
          <cell r="J43">
            <v>0.19089656445968559</v>
          </cell>
          <cell r="K43">
            <v>0.18983036977949982</v>
          </cell>
          <cell r="L43">
            <v>0.18875834358534771</v>
          </cell>
          <cell r="M43">
            <v>0.18768057038566033</v>
          </cell>
          <cell r="N43">
            <v>0.18659713616510948</v>
          </cell>
          <cell r="O43">
            <v>0.18550812839633302</v>
          </cell>
          <cell r="P43">
            <v>0.18441363605104244</v>
          </cell>
          <cell r="Q43">
            <v>0.18331374961047758</v>
          </cell>
          <cell r="R43">
            <v>0.1822085610751624</v>
          </cell>
          <cell r="S43">
            <v>0.18109816397393066</v>
          </cell>
          <cell r="T43">
            <v>0.17998265337217706</v>
          </cell>
          <cell r="U43">
            <v>0.17886212587929526</v>
          </cell>
          <cell r="V43">
            <v>0.17773667965526488</v>
          </cell>
          <cell r="W43">
            <v>0.17660641441634436</v>
          </cell>
          <cell r="X43">
            <v>0.17547143143983293</v>
          </cell>
          <cell r="Y43">
            <v>0.17433183356785834</v>
          </cell>
          <cell r="Z43">
            <v>0.1731877252101526</v>
          </cell>
        </row>
        <row r="44">
          <cell r="A44" t="str">
            <v>Colombia</v>
          </cell>
          <cell r="B44" t="str">
            <v>COL</v>
          </cell>
          <cell r="C44" t="str">
            <v>Upper middle income</v>
          </cell>
          <cell r="D44" t="str">
            <v>Latin America &amp; Caribbean</v>
          </cell>
          <cell r="F44">
            <v>6.773873607431413E-3</v>
          </cell>
          <cell r="G44">
            <v>6.7801902117432811E-3</v>
          </cell>
          <cell r="H44">
            <v>6.7861006158104389E-3</v>
          </cell>
          <cell r="I44">
            <v>6.7916008649936089E-3</v>
          </cell>
          <cell r="J44">
            <v>6.7966870481536521E-3</v>
          </cell>
          <cell r="K44">
            <v>6.8013553000904206E-3</v>
          </cell>
          <cell r="L44">
            <v>6.8056018040206874E-3</v>
          </cell>
          <cell r="M44">
            <v>6.8094227940941185E-3</v>
          </cell>
          <cell r="N44">
            <v>6.8128145579461523E-3</v>
          </cell>
          <cell r="O44">
            <v>6.8157734392863467E-3</v>
          </cell>
          <cell r="P44">
            <v>6.8182958405208875E-3</v>
          </cell>
          <cell r="Q44">
            <v>6.8203782254078809E-3</v>
          </cell>
          <cell r="R44">
            <v>6.822017121743588E-3</v>
          </cell>
          <cell r="S44">
            <v>6.8232091240781906E-3</v>
          </cell>
          <cell r="T44">
            <v>6.8239508964591054E-3</v>
          </cell>
          <cell r="U44">
            <v>6.8242391752000274E-3</v>
          </cell>
          <cell r="V44">
            <v>6.8240707716737273E-3</v>
          </cell>
          <cell r="W44">
            <v>6.8234425751264108E-3</v>
          </cell>
          <cell r="X44">
            <v>6.822351555511562E-3</v>
          </cell>
          <cell r="Y44">
            <v>6.820794766340817E-3</v>
          </cell>
          <cell r="Z44">
            <v>6.8187693475495435E-3</v>
          </cell>
        </row>
        <row r="45">
          <cell r="A45" t="str">
            <v>Comoros</v>
          </cell>
          <cell r="B45" t="str">
            <v>COM</v>
          </cell>
          <cell r="C45" t="str">
            <v>Low income</v>
          </cell>
          <cell r="D45" t="str">
            <v>Sub-Saharan Africa</v>
          </cell>
          <cell r="F45">
            <v>9.9625890452529416E-5</v>
          </cell>
          <cell r="G45">
            <v>1.0086276666019118E-4</v>
          </cell>
          <cell r="H45">
            <v>1.0210879831962679E-4</v>
          </cell>
          <cell r="I45">
            <v>1.0336390240802197E-4</v>
          </cell>
          <cell r="J45">
            <v>1.0462799127708361E-4</v>
          </cell>
          <cell r="K45">
            <v>1.059009725858686E-4</v>
          </cell>
          <cell r="L45">
            <v>1.0718274923509771E-4</v>
          </cell>
          <cell r="M45">
            <v>1.0847321930307E-4</v>
          </cell>
          <cell r="N45">
            <v>1.0977227598329483E-4</v>
          </cell>
          <cell r="O45">
            <v>1.1107980752395848E-4</v>
          </cell>
          <cell r="P45">
            <v>1.1239569716934649E-4</v>
          </cell>
          <cell r="Q45">
            <v>1.1371982310334632E-4</v>
          </cell>
          <cell r="R45">
            <v>1.1505205839515026E-4</v>
          </cell>
          <cell r="S45">
            <v>1.1639227094728809E-4</v>
          </cell>
          <cell r="T45">
            <v>1.1774032344611452E-4</v>
          </cell>
          <cell r="U45">
            <v>1.1909607331487921E-4</v>
          </cell>
          <cell r="V45">
            <v>1.2045937266951075E-4</v>
          </cell>
          <cell r="W45">
            <v>1.2183006827724157E-4</v>
          </cell>
          <cell r="X45">
            <v>1.2320800151820776E-4</v>
          </cell>
          <cell r="Y45">
            <v>1.2459300835015219E-4</v>
          </cell>
          <cell r="Z45">
            <v>1.2598491927636387E-4</v>
          </cell>
        </row>
        <row r="46">
          <cell r="A46" t="str">
            <v>Congo, Dem. Rep.</v>
          </cell>
          <cell r="B46" t="str">
            <v>ZAR</v>
          </cell>
          <cell r="C46" t="str">
            <v>Low income</v>
          </cell>
          <cell r="D46" t="str">
            <v>Sub-Saharan Africa</v>
          </cell>
          <cell r="F46">
            <v>9.0704466862665187E-3</v>
          </cell>
          <cell r="G46">
            <v>9.2175328729331377E-3</v>
          </cell>
          <cell r="H46">
            <v>9.3664354233505762E-3</v>
          </cell>
          <cell r="I46">
            <v>9.5171614109624825E-3</v>
          </cell>
          <cell r="J46">
            <v>9.6697174636768413E-3</v>
          </cell>
          <cell r="K46">
            <v>9.8241097490964491E-3</v>
          </cell>
          <cell r="L46">
            <v>9.9803439596519074E-3</v>
          </cell>
          <cell r="M46">
            <v>1.0138425297648811E-2</v>
          </cell>
          <cell r="N46">
            <v>1.0298358460241502E-2</v>
          </cell>
          <cell r="O46">
            <v>1.0460147624345877E-2</v>
          </cell>
          <cell r="P46">
            <v>1.0623796431504741E-2</v>
          </cell>
          <cell r="Q46">
            <v>1.0789307972719722E-2</v>
          </cell>
          <cell r="R46">
            <v>1.095668477326381E-2</v>
          </cell>
          <cell r="S46">
            <v>1.1125928777489935E-2</v>
          </cell>
          <cell r="T46">
            <v>1.1297041333650878E-2</v>
          </cell>
          <cell r="U46">
            <v>1.1470023178746635E-2</v>
          </cell>
          <cell r="V46">
            <v>1.1644874423416052E-2</v>
          </cell>
          <cell r="W46">
            <v>1.1821594536889595E-2</v>
          </cell>
          <cell r="X46">
            <v>1.2000182332021334E-2</v>
          </cell>
          <cell r="Y46">
            <v>1.2180635950417988E-2</v>
          </cell>
          <cell r="Z46">
            <v>1.2362952847683991E-2</v>
          </cell>
        </row>
        <row r="47">
          <cell r="A47" t="str">
            <v>Congo, Rep.</v>
          </cell>
          <cell r="B47" t="str">
            <v>COG</v>
          </cell>
          <cell r="C47" t="str">
            <v>Lower middle income</v>
          </cell>
          <cell r="D47" t="str">
            <v>Sub-Saharan Africa</v>
          </cell>
          <cell r="F47">
            <v>5.9968476383038323E-4</v>
          </cell>
          <cell r="G47">
            <v>6.0893881241863188E-4</v>
          </cell>
          <cell r="H47">
            <v>6.1829811849854147E-4</v>
          </cell>
          <cell r="I47">
            <v>6.2776288806580852E-4</v>
          </cell>
          <cell r="J47">
            <v>6.373332967211326E-4</v>
          </cell>
          <cell r="K47">
            <v>6.4700948881309323E-4</v>
          </cell>
          <cell r="L47">
            <v>6.5679157657884835E-4</v>
          </cell>
          <cell r="M47">
            <v>6.6667963928345082E-4</v>
          </cell>
          <cell r="N47">
            <v>6.7667372235860807E-4</v>
          </cell>
          <cell r="O47">
            <v>6.8677383654172522E-4</v>
          </cell>
          <cell r="P47">
            <v>6.9697995701612175E-4</v>
          </cell>
          <cell r="Q47">
            <v>7.0729202255334742E-4</v>
          </cell>
          <cell r="R47">
            <v>7.1770993465852004E-4</v>
          </cell>
          <cell r="S47">
            <v>7.2823355671968685E-4</v>
          </cell>
          <cell r="T47">
            <v>7.3886271316219842E-4</v>
          </cell>
          <cell r="U47">
            <v>7.4959718860913857E-4</v>
          </cell>
          <cell r="V47">
            <v>7.6043672704887626E-4</v>
          </cell>
          <cell r="W47">
            <v>7.7138103101082728E-4</v>
          </cell>
          <cell r="X47">
            <v>7.824297607505555E-4</v>
          </cell>
          <cell r="Y47">
            <v>7.9358253344534847E-4</v>
          </cell>
          <cell r="Z47">
            <v>8.0483892240145057E-4</v>
          </cell>
        </row>
        <row r="48">
          <cell r="A48" t="str">
            <v>Costa Rica</v>
          </cell>
          <cell r="B48" t="str">
            <v>CRI</v>
          </cell>
          <cell r="C48" t="str">
            <v>Upper middle income</v>
          </cell>
          <cell r="D48" t="str">
            <v>Latin America &amp; Caribbean</v>
          </cell>
          <cell r="F48">
            <v>6.8106348479582922E-4</v>
          </cell>
          <cell r="G48">
            <v>6.8173753503462107E-4</v>
          </cell>
          <cell r="H48">
            <v>6.8237081496362638E-4</v>
          </cell>
          <cell r="I48">
            <v>6.8296291990754452E-4</v>
          </cell>
          <cell r="J48">
            <v>6.8351344947398067E-4</v>
          </cell>
          <cell r="K48">
            <v>6.840220077999605E-4</v>
          </cell>
          <cell r="L48">
            <v>6.8448820380246169E-4</v>
          </cell>
          <cell r="M48">
            <v>6.8491165143285651E-4</v>
          </cell>
          <cell r="N48">
            <v>6.8529196993515323E-4</v>
          </cell>
          <cell r="O48">
            <v>6.8562878410789523E-4</v>
          </cell>
          <cell r="P48">
            <v>6.8592172456958525E-4</v>
          </cell>
          <cell r="Q48">
            <v>6.8617042802749815E-4</v>
          </cell>
          <cell r="R48">
            <v>6.8637453754970116E-4</v>
          </cell>
          <cell r="S48">
            <v>6.865337028401342E-4</v>
          </cell>
          <cell r="T48">
            <v>6.8664758051656188E-4</v>
          </cell>
          <cell r="U48">
            <v>6.8671583439120323E-4</v>
          </cell>
          <cell r="V48">
            <v>6.8673813575385358E-4</v>
          </cell>
          <cell r="W48">
            <v>6.8671416365726932E-4</v>
          </cell>
          <cell r="X48">
            <v>6.866436052046129E-4</v>
          </cell>
          <cell r="Y48">
            <v>6.865261558387098E-4</v>
          </cell>
          <cell r="Z48">
            <v>6.8636151963288384E-4</v>
          </cell>
        </row>
        <row r="49">
          <cell r="A49" t="str">
            <v>Cote d'Ivoire</v>
          </cell>
          <cell r="B49" t="str">
            <v>CIV</v>
          </cell>
          <cell r="C49" t="str">
            <v>Lower middle income</v>
          </cell>
          <cell r="D49" t="str">
            <v>Sub-Saharan Africa</v>
          </cell>
          <cell r="F49">
            <v>2.7676944275287765E-3</v>
          </cell>
          <cell r="G49">
            <v>2.8013737786525524E-3</v>
          </cell>
          <cell r="H49">
            <v>2.8352907901016454E-3</v>
          </cell>
          <cell r="I49">
            <v>2.8694429775124363E-3</v>
          </cell>
          <cell r="J49">
            <v>2.9038277304793206E-3</v>
          </cell>
          <cell r="K49">
            <v>2.9384423108457652E-3</v>
          </cell>
          <cell r="L49">
            <v>2.9732838510391738E-3</v>
          </cell>
          <cell r="M49">
            <v>3.0083493524526764E-3</v>
          </cell>
          <cell r="N49">
            <v>3.0436356838770334E-3</v>
          </cell>
          <cell r="O49">
            <v>3.0791395799857984E-3</v>
          </cell>
          <cell r="P49">
            <v>3.1148576398770098E-3</v>
          </cell>
          <cell r="Q49">
            <v>3.1507863256747793E-3</v>
          </cell>
          <cell r="R49">
            <v>3.1869219611939731E-3</v>
          </cell>
          <cell r="S49">
            <v>3.2232607306715085E-3</v>
          </cell>
          <cell r="T49">
            <v>3.2597986775675727E-3</v>
          </cell>
          <cell r="U49">
            <v>3.2965317034402146E-3</v>
          </cell>
          <cell r="V49">
            <v>3.3334555668967942E-3</v>
          </cell>
          <cell r="W49">
            <v>3.3705658826257085E-3</v>
          </cell>
          <cell r="X49">
            <v>3.4078581205119305E-3</v>
          </cell>
          <cell r="Y49">
            <v>3.4453276048397878E-3</v>
          </cell>
          <cell r="Z49">
            <v>3.4829695135865013E-3</v>
          </cell>
        </row>
        <row r="50">
          <cell r="A50" t="str">
            <v>Croatia</v>
          </cell>
          <cell r="B50" t="str">
            <v>HRV</v>
          </cell>
          <cell r="C50" t="str">
            <v>High income: nonOECD</v>
          </cell>
          <cell r="D50" t="str">
            <v>Europe &amp; Central Asia</v>
          </cell>
          <cell r="F50">
            <v>6.443266008587334E-4</v>
          </cell>
          <cell r="G50">
            <v>6.3519234774482385E-4</v>
          </cell>
          <cell r="H50">
            <v>6.2614956241514527E-4</v>
          </cell>
          <cell r="I50">
            <v>6.1719777113431926E-4</v>
          </cell>
          <cell r="J50">
            <v>6.0833649983076728E-4</v>
          </cell>
          <cell r="K50">
            <v>5.9956527413672974E-4</v>
          </cell>
          <cell r="L50">
            <v>5.9088361942588727E-4</v>
          </cell>
          <cell r="M50">
            <v>5.822910608485948E-4</v>
          </cell>
          <cell r="N50">
            <v>5.7378712336473691E-4</v>
          </cell>
          <cell r="O50">
            <v>5.6537133177420593E-4</v>
          </cell>
          <cell r="P50">
            <v>5.5704321074501629E-4</v>
          </cell>
          <cell r="Q50">
            <v>5.4880228483907966E-4</v>
          </cell>
          <cell r="R50">
            <v>5.4064807853563591E-4</v>
          </cell>
          <cell r="S50">
            <v>5.3258011625237996E-4</v>
          </cell>
          <cell r="T50">
            <v>5.2459792236429032E-4</v>
          </cell>
          <cell r="U50">
            <v>5.1670102122018788E-4</v>
          </cell>
          <cell r="V50">
            <v>5.0888893715705366E-4</v>
          </cell>
          <cell r="W50">
            <v>5.0116119451212718E-4</v>
          </cell>
          <cell r="X50">
            <v>4.9351731763282462E-4</v>
          </cell>
          <cell r="Y50">
            <v>4.859568308845021E-4</v>
          </cell>
          <cell r="Z50">
            <v>4.7847925865610714E-4</v>
          </cell>
        </row>
        <row r="51">
          <cell r="A51" t="str">
            <v>Cuba</v>
          </cell>
          <cell r="B51" t="str">
            <v>CUB</v>
          </cell>
          <cell r="C51" t="str">
            <v>Upper middle income</v>
          </cell>
          <cell r="D51" t="str">
            <v>Latin America &amp; Caribbean</v>
          </cell>
          <cell r="F51">
            <v>1.6454215281626219E-3</v>
          </cell>
          <cell r="G51">
            <v>1.6266680637597628E-3</v>
          </cell>
          <cell r="H51">
            <v>1.6080306906478433E-3</v>
          </cell>
          <cell r="I51">
            <v>1.5895096545427965E-3</v>
          </cell>
          <cell r="J51">
            <v>1.5711051957431337E-3</v>
          </cell>
          <cell r="K51">
            <v>1.552817549169925E-3</v>
          </cell>
          <cell r="L51">
            <v>1.5346469444018573E-3</v>
          </cell>
          <cell r="M51">
            <v>1.5165936057052781E-3</v>
          </cell>
          <cell r="N51">
            <v>1.4986577520591554E-3</v>
          </cell>
          <cell r="O51">
            <v>1.4808395971748296E-3</v>
          </cell>
          <cell r="P51">
            <v>1.4631393495104944E-3</v>
          </cell>
          <cell r="Q51">
            <v>1.4455572122803566E-3</v>
          </cell>
          <cell r="R51">
            <v>1.4280933834583478E-3</v>
          </cell>
          <cell r="S51">
            <v>1.4107480557763808E-3</v>
          </cell>
          <cell r="T51">
            <v>1.3935214167170608E-3</v>
          </cell>
          <cell r="U51">
            <v>1.3764136485008044E-3</v>
          </cell>
          <cell r="V51">
            <v>1.3594249280673375E-3</v>
          </cell>
          <cell r="W51">
            <v>1.3425554270515105E-3</v>
          </cell>
          <cell r="X51">
            <v>1.3258053117534321E-3</v>
          </cell>
          <cell r="Y51">
            <v>1.30917474310287E-3</v>
          </cell>
          <cell r="Z51">
            <v>1.292663876617924E-3</v>
          </cell>
        </row>
        <row r="52">
          <cell r="A52" t="str">
            <v>Curacao</v>
          </cell>
          <cell r="B52" t="str">
            <v>CUW</v>
          </cell>
          <cell r="C52" t="str">
            <v>High income: nonOECD</v>
          </cell>
          <cell r="D52" t="str">
            <v>Latin America &amp; Caribbean</v>
          </cell>
          <cell r="F52">
            <v>2.1776687287975541E-5</v>
          </cell>
          <cell r="G52">
            <v>2.1765926586376707E-5</v>
          </cell>
          <cell r="H52">
            <v>2.175385018511726E-5</v>
          </cell>
          <cell r="I52">
            <v>2.1740451053429468E-5</v>
          </cell>
          <cell r="J52">
            <v>2.1725722355750234E-5</v>
          </cell>
          <cell r="K52">
            <v>2.17096574582957E-5</v>
          </cell>
          <cell r="L52">
            <v>2.1692249935698723E-5</v>
          </cell>
          <cell r="M52">
            <v>2.1673493577704994E-5</v>
          </cell>
          <cell r="N52">
            <v>2.1653382395923341E-5</v>
          </cell>
          <cell r="O52">
            <v>2.163191063062477E-5</v>
          </cell>
          <cell r="P52">
            <v>2.1609072757585255E-5</v>
          </cell>
          <cell r="Q52">
            <v>2.1584863494967321E-5</v>
          </cell>
          <cell r="R52">
            <v>2.1559277810233688E-5</v>
          </cell>
          <cell r="S52">
            <v>2.1532310927088119E-5</v>
          </cell>
          <cell r="T52">
            <v>2.1503958332436442E-5</v>
          </cell>
          <cell r="U52">
            <v>2.1474215783361582E-5</v>
          </cell>
          <cell r="V52">
            <v>2.1443079314105957E-5</v>
          </cell>
          <cell r="W52">
            <v>2.1410545243053913E-5</v>
          </cell>
          <cell r="X52">
            <v>2.13766101797074E-5</v>
          </cell>
          <cell r="Y52">
            <v>2.1341271031646885E-5</v>
          </cell>
          <cell r="Z52">
            <v>2.1304525011470172E-5</v>
          </cell>
        </row>
        <row r="53">
          <cell r="A53" t="str">
            <v>Cyprus</v>
          </cell>
          <cell r="B53" t="str">
            <v>CYP</v>
          </cell>
          <cell r="C53" t="str">
            <v>High income: nonOECD</v>
          </cell>
          <cell r="D53" t="str">
            <v>Europe &amp; Central Asia</v>
          </cell>
          <cell r="F53">
            <v>1.6097007661477911E-4</v>
          </cell>
          <cell r="G53">
            <v>1.6079765624722934E-4</v>
          </cell>
          <cell r="H53">
            <v>1.6061566707223216E-4</v>
          </cell>
          <cell r="I53">
            <v>1.6042407392238267E-4</v>
          </cell>
          <cell r="J53">
            <v>1.6022284317032429E-4</v>
          </cell>
          <cell r="K53">
            <v>1.6001194277289789E-4</v>
          </cell>
          <cell r="L53">
            <v>1.5979134231559325E-4</v>
          </cell>
          <cell r="M53">
            <v>1.5956101305727069E-4</v>
          </cell>
          <cell r="N53">
            <v>1.5932092797511828E-4</v>
          </cell>
          <cell r="O53">
            <v>1.5907106180980355E-4</v>
          </cell>
          <cell r="P53">
            <v>1.5881139111078224E-4</v>
          </cell>
          <cell r="Q53">
            <v>1.5854189428172566E-4</v>
          </cell>
          <cell r="R53">
            <v>1.5826255162601792E-4</v>
          </cell>
          <cell r="S53">
            <v>1.5797334539228525E-4</v>
          </cell>
          <cell r="T53">
            <v>1.5767425981990656E-4</v>
          </cell>
          <cell r="U53">
            <v>1.5736528118445955E-4</v>
          </cell>
          <cell r="V53">
            <v>1.5704639784305298E-4</v>
          </cell>
          <cell r="W53">
            <v>1.5671760027949255E-4</v>
          </cell>
          <cell r="X53">
            <v>1.5637888114923028E-4</v>
          </cell>
          <cell r="Y53">
            <v>1.5603023532403997E-4</v>
          </cell>
          <cell r="Z53">
            <v>1.5567165993636537E-4</v>
          </cell>
        </row>
        <row r="54">
          <cell r="A54" t="str">
            <v>Czech Republic</v>
          </cell>
          <cell r="B54" t="str">
            <v>CZE</v>
          </cell>
          <cell r="C54" t="str">
            <v>High income: OECD</v>
          </cell>
          <cell r="D54" t="str">
            <v>Europe &amp; Central Asia</v>
          </cell>
          <cell r="F54">
            <v>1.5276701053240811E-3</v>
          </cell>
          <cell r="G54">
            <v>1.5173013016478378E-3</v>
          </cell>
          <cell r="H54">
            <v>1.5069113662918366E-3</v>
          </cell>
          <cell r="I54">
            <v>1.4965010662964849E-3</v>
          </cell>
          <cell r="J54">
            <v>1.4860711757144107E-3</v>
          </cell>
          <cell r="K54">
            <v>1.4756224756516145E-3</v>
          </cell>
          <cell r="L54">
            <v>1.4651557543043331E-3</v>
          </cell>
          <cell r="M54">
            <v>1.4546718069913919E-3</v>
          </cell>
          <cell r="N54">
            <v>1.4441714361818159E-3</v>
          </cell>
          <cell r="O54">
            <v>1.4336554515174281E-3</v>
          </cell>
          <cell r="P54">
            <v>1.4231246698302091E-3</v>
          </cell>
          <cell r="Q54">
            <v>1.4125799151541976E-3</v>
          </cell>
          <cell r="R54">
            <v>1.4020220187316355E-3</v>
          </cell>
          <cell r="S54">
            <v>1.3914518190131688E-3</v>
          </cell>
          <cell r="T54">
            <v>1.3808701616518293E-3</v>
          </cell>
          <cell r="U54">
            <v>1.3702778994905604E-3</v>
          </cell>
          <cell r="V54">
            <v>1.3596758925430628E-3</v>
          </cell>
          <cell r="W54">
            <v>1.3490650079676977E-3</v>
          </cell>
          <cell r="X54">
            <v>1.3384461200342381E-3</v>
          </cell>
          <cell r="Y54">
            <v>1.3278201100832146E-3</v>
          </cell>
          <cell r="Z54">
            <v>1.3171878664776366E-3</v>
          </cell>
        </row>
        <row r="55">
          <cell r="A55" t="str">
            <v>Denmark</v>
          </cell>
          <cell r="B55" t="str">
            <v>DNK</v>
          </cell>
          <cell r="C55" t="str">
            <v>High income: OECD</v>
          </cell>
          <cell r="D55" t="str">
            <v>Europe &amp; Central Asia</v>
          </cell>
          <cell r="F55">
            <v>8.0911759926474279E-4</v>
          </cell>
          <cell r="G55">
            <v>8.0467832968177664E-4</v>
          </cell>
          <cell r="H55">
            <v>8.0021482282876372E-4</v>
          </cell>
          <cell r="I55">
            <v>7.9572741599295946E-4</v>
          </cell>
          <cell r="J55">
            <v>7.912164521691736E-4</v>
          </cell>
          <cell r="K55">
            <v>7.8668228011282261E-4</v>
          </cell>
          <cell r="L55">
            <v>7.821252543909799E-4</v>
          </cell>
          <cell r="M55">
            <v>7.7754573543128167E-4</v>
          </cell>
          <cell r="N55">
            <v>7.7294408956854932E-4</v>
          </cell>
          <cell r="O55">
            <v>7.6832068908895719E-4</v>
          </cell>
          <cell r="P55">
            <v>7.6367591227159953E-4</v>
          </cell>
          <cell r="Q55">
            <v>7.5901014342731696E-4</v>
          </cell>
          <cell r="R55">
            <v>7.5432377293459306E-4</v>
          </cell>
          <cell r="S55">
            <v>7.4961719727239704E-4</v>
          </cell>
          <cell r="T55">
            <v>7.4489081904978622E-4</v>
          </cell>
          <cell r="U55">
            <v>7.4014504703212016E-4</v>
          </cell>
          <cell r="V55">
            <v>7.3538029616372581E-4</v>
          </cell>
          <cell r="W55">
            <v>7.3059698758684273E-4</v>
          </cell>
          <cell r="X55">
            <v>7.2579554865669972E-4</v>
          </cell>
          <cell r="Y55">
            <v>7.209764129525462E-4</v>
          </cell>
          <cell r="Z55">
            <v>7.1614002028448881E-4</v>
          </cell>
        </row>
        <row r="56">
          <cell r="A56" t="str">
            <v>Djibouti</v>
          </cell>
          <cell r="B56" t="str">
            <v>DJI</v>
          </cell>
          <cell r="C56" t="str">
            <v>Lower middle income</v>
          </cell>
          <cell r="D56" t="str">
            <v>Middle East &amp; North Africa</v>
          </cell>
          <cell r="F56">
            <v>1.216423515944168E-4</v>
          </cell>
          <cell r="G56">
            <v>1.2203191158594919E-4</v>
          </cell>
          <cell r="H56">
            <v>1.2241528539534889E-4</v>
          </cell>
          <cell r="I56">
            <v>1.2279235484180244E-4</v>
          </cell>
          <cell r="J56">
            <v>1.2316300166654223E-4</v>
          </cell>
          <cell r="K56">
            <v>1.2352710758156975E-4</v>
          </cell>
          <cell r="L56">
            <v>1.2388455431973456E-4</v>
          </cell>
          <cell r="M56">
            <v>1.2423522368616569E-4</v>
          </cell>
          <cell r="N56">
            <v>1.2457899761105146E-4</v>
          </cell>
          <cell r="O56">
            <v>1.2491575820375715E-4</v>
          </cell>
          <cell r="P56">
            <v>1.2524538780827178E-4</v>
          </cell>
          <cell r="Q56">
            <v>1.2556776905997473E-4</v>
          </cell>
          <cell r="R56">
            <v>1.2588278494370277E-4</v>
          </cell>
          <cell r="S56">
            <v>1.2619031885310655E-4</v>
          </cell>
          <cell r="T56">
            <v>1.2649025465127383E-4</v>
          </cell>
          <cell r="U56">
            <v>1.2678247673259969E-4</v>
          </cell>
          <cell r="V56">
            <v>1.2706687008588106E-4</v>
          </cell>
          <cell r="W56">
            <v>1.2734332035860651E-4</v>
          </cell>
          <cell r="X56">
            <v>1.27611713922416E-4</v>
          </cell>
          <cell r="Y56">
            <v>1.2787193793969601E-4</v>
          </cell>
          <cell r="Z56">
            <v>1.281238804312778E-4</v>
          </cell>
        </row>
        <row r="57">
          <cell r="A57" t="str">
            <v>Dominica</v>
          </cell>
          <cell r="B57" t="str">
            <v>DMA</v>
          </cell>
          <cell r="C57" t="str">
            <v>Upper middle income</v>
          </cell>
          <cell r="D57" t="str">
            <v>Latin America &amp; Caribbean</v>
          </cell>
          <cell r="F57">
            <v>1.0379553443640155E-5</v>
          </cell>
          <cell r="G57">
            <v>1.0321675629500702E-5</v>
          </cell>
          <cell r="H57">
            <v>1.0263497292333633E-5</v>
          </cell>
          <cell r="I57">
            <v>1.0205022840380918E-5</v>
          </cell>
          <cell r="J57">
            <v>1.0146256753502537E-5</v>
          </cell>
          <cell r="K57">
            <v>1.0087203583824117E-5</v>
          </cell>
          <cell r="L57">
            <v>1.0027867956358559E-5</v>
          </cell>
          <cell r="M57">
            <v>9.9682545695998499E-6</v>
          </cell>
          <cell r="N57">
            <v>9.9083681960872166E-6</v>
          </cell>
          <cell r="O57">
            <v>9.8482136829375379E-6</v>
          </cell>
          <cell r="P57">
            <v>9.7877959523441447E-6</v>
          </cell>
          <cell r="Q57">
            <v>9.7271200020401688E-6</v>
          </cell>
          <cell r="R57">
            <v>9.6661909057241482E-6</v>
          </cell>
          <cell r="S57">
            <v>9.6050138134461996E-6</v>
          </cell>
          <cell r="T57">
            <v>9.5435939519525082E-6</v>
          </cell>
          <cell r="U57">
            <v>9.481936624986201E-6</v>
          </cell>
          <cell r="V57">
            <v>9.4200472135425776E-6</v>
          </cell>
          <cell r="W57">
            <v>9.357931176076539E-6</v>
          </cell>
          <cell r="X57">
            <v>9.295594048660374E-6</v>
          </cell>
          <cell r="Y57">
            <v>9.2330414450896422E-6</v>
          </cell>
          <cell r="Z57">
            <v>9.1702790569352306E-6</v>
          </cell>
        </row>
        <row r="58">
          <cell r="A58" t="str">
            <v>Dominican Republic</v>
          </cell>
          <cell r="B58" t="str">
            <v>DOM</v>
          </cell>
          <cell r="C58" t="str">
            <v>Upper middle income</v>
          </cell>
          <cell r="D58" t="str">
            <v>Latin America &amp; Caribbean</v>
          </cell>
          <cell r="F58">
            <v>1.4609282363397976E-3</v>
          </cell>
          <cell r="G58">
            <v>1.4615645918804247E-3</v>
          </cell>
          <cell r="H58">
            <v>1.462112436862083E-3</v>
          </cell>
          <cell r="I58">
            <v>1.4625710508270396E-3</v>
          </cell>
          <cell r="J58">
            <v>1.4629397242418342E-3</v>
          </cell>
          <cell r="K58">
            <v>1.46321775899673E-3</v>
          </cell>
          <cell r="L58">
            <v>1.4634044689120452E-3</v>
          </cell>
          <cell r="M58">
            <v>1.4634991802511073E-3</v>
          </cell>
          <cell r="N58">
            <v>1.4635012322395684E-3</v>
          </cell>
          <cell r="O58">
            <v>1.4634099775907448E-3</v>
          </cell>
          <cell r="P58">
            <v>1.4632247830366739E-3</v>
          </cell>
          <cell r="Q58">
            <v>1.4629450298645767E-3</v>
          </cell>
          <cell r="R58">
            <v>1.4625701144583029E-3</v>
          </cell>
          <cell r="S58">
            <v>1.4620994488444409E-3</v>
          </cell>
          <cell r="T58">
            <v>1.4615324612426469E-3</v>
          </cell>
          <cell r="U58">
            <v>1.4608685966197841E-3</v>
          </cell>
          <cell r="V58">
            <v>1.4601073172474403E-3</v>
          </cell>
          <cell r="W58">
            <v>1.4592481032623295E-3</v>
          </cell>
          <cell r="X58">
            <v>1.4582904532291325E-3</v>
          </cell>
          <cell r="Y58">
            <v>1.4572338847052293E-3</v>
          </cell>
          <cell r="Z58">
            <v>1.4560779348068262E-3</v>
          </cell>
        </row>
        <row r="59">
          <cell r="A59" t="str">
            <v>Ecuador</v>
          </cell>
          <cell r="B59" t="str">
            <v>ECU</v>
          </cell>
          <cell r="C59" t="str">
            <v>Upper middle income</v>
          </cell>
          <cell r="D59" t="str">
            <v>Latin America &amp; Caribbean</v>
          </cell>
          <cell r="F59">
            <v>2.1878739940687946E-3</v>
          </cell>
          <cell r="G59">
            <v>2.1966313977819277E-3</v>
          </cell>
          <cell r="H59">
            <v>2.2052899370670009E-3</v>
          </cell>
          <cell r="I59">
            <v>2.2138472290387078E-3</v>
          </cell>
          <cell r="J59">
            <v>2.2223008821967011E-3</v>
          </cell>
          <cell r="K59">
            <v>2.2306484972857196E-3</v>
          </cell>
          <cell r="L59">
            <v>2.2388876681843908E-3</v>
          </cell>
          <cell r="M59">
            <v>2.2470159828227995E-3</v>
          </cell>
          <cell r="N59">
            <v>2.2550310241288957E-3</v>
          </cell>
          <cell r="O59">
            <v>2.2629303710036994E-3</v>
          </cell>
          <cell r="P59">
            <v>2.2707115993252998E-3</v>
          </cell>
          <cell r="Q59">
            <v>2.2783722829816167E-3</v>
          </cell>
          <cell r="R59">
            <v>2.2859099949317243E-3</v>
          </cell>
          <cell r="S59">
            <v>2.2933223082956819E-3</v>
          </cell>
          <cell r="T59">
            <v>2.3006067974726124E-3</v>
          </cell>
          <cell r="U59">
            <v>2.3077610392867975E-3</v>
          </cell>
          <cell r="V59">
            <v>2.3147826141615229E-3</v>
          </cell>
          <cell r="W59">
            <v>2.3216691073202943E-3</v>
          </cell>
          <cell r="X59">
            <v>2.328418110015087E-3</v>
          </cell>
          <cell r="Y59">
            <v>2.3350272207811342E-3</v>
          </cell>
          <cell r="Z59">
            <v>2.3414940467178071E-3</v>
          </cell>
        </row>
        <row r="60">
          <cell r="A60" t="str">
            <v>Egypt, Arab Rep.</v>
          </cell>
          <cell r="B60" t="str">
            <v>EGY</v>
          </cell>
          <cell r="C60" t="str">
            <v>Lower middle income</v>
          </cell>
          <cell r="D60" t="str">
            <v>Middle East &amp; North Africa</v>
          </cell>
          <cell r="F60">
            <v>1.1387173165896875E-2</v>
          </cell>
          <cell r="G60">
            <v>1.143436310894891E-2</v>
          </cell>
          <cell r="H60">
            <v>1.1481051418890635E-2</v>
          </cell>
          <cell r="I60">
            <v>1.1527225473567713E-2</v>
          </cell>
          <cell r="J60">
            <v>1.157287259891011E-2</v>
          </cell>
          <cell r="K60">
            <v>1.1617980073377835E-2</v>
          </cell>
          <cell r="L60">
            <v>1.166253513255985E-2</v>
          </cell>
          <cell r="M60">
            <v>1.1706524973926742E-2</v>
          </cell>
          <cell r="N60">
            <v>1.1749936761737684E-2</v>
          </cell>
          <cell r="O60">
            <v>1.1792757632101653E-2</v>
          </cell>
          <cell r="P60">
            <v>1.1834974698192969E-2</v>
          </cell>
          <cell r="Q60">
            <v>1.187657505562119E-2</v>
          </cell>
          <cell r="R60">
            <v>1.1917545787954509E-2</v>
          </cell>
          <cell r="S60">
            <v>1.1957873972396399E-2</v>
          </cell>
          <cell r="T60">
            <v>1.1997546685614396E-2</v>
          </cell>
          <cell r="U60">
            <v>1.2036551009719952E-2</v>
          </cell>
          <cell r="V60">
            <v>1.2074874038398067E-2</v>
          </cell>
          <cell r="W60">
            <v>1.2112502883184946E-2</v>
          </cell>
          <cell r="X60">
            <v>1.2149424679891944E-2</v>
          </cell>
          <cell r="Y60">
            <v>1.2185626595173495E-2</v>
          </cell>
          <cell r="Z60">
            <v>1.2221095833236712E-2</v>
          </cell>
        </row>
        <row r="61">
          <cell r="A61" t="str">
            <v>El Salvador</v>
          </cell>
          <cell r="B61" t="str">
            <v>SLV</v>
          </cell>
          <cell r="C61" t="str">
            <v>Lower middle income</v>
          </cell>
          <cell r="D61" t="str">
            <v>Latin America &amp; Caribbean</v>
          </cell>
          <cell r="F61">
            <v>9.0691032817845341E-4</v>
          </cell>
          <cell r="G61">
            <v>9.0285597479568443E-4</v>
          </cell>
          <cell r="H61">
            <v>8.9876516833860764E-4</v>
          </cell>
          <cell r="I61">
            <v>8.9463818995572748E-4</v>
          </cell>
          <cell r="J61">
            <v>8.9047532857807236E-4</v>
          </cell>
          <cell r="K61">
            <v>8.8627688101541803E-4</v>
          </cell>
          <cell r="L61">
            <v>8.8204315205072856E-4</v>
          </cell>
          <cell r="M61">
            <v>8.7777445453263863E-4</v>
          </cell>
          <cell r="N61">
            <v>8.7347110946580373E-4</v>
          </cell>
          <cell r="O61">
            <v>8.6913344609890707E-4</v>
          </cell>
          <cell r="P61">
            <v>8.6476180201014311E-4</v>
          </cell>
          <cell r="Q61">
            <v>8.6035652318999659E-4</v>
          </cell>
          <cell r="R61">
            <v>8.5591796412107907E-4</v>
          </cell>
          <cell r="S61">
            <v>8.514464878548641E-4</v>
          </cell>
          <cell r="T61">
            <v>8.4694246608508432E-4</v>
          </cell>
          <cell r="U61">
            <v>8.4240627921759346E-4</v>
          </cell>
          <cell r="V61">
            <v>8.3783831643648979E-4</v>
          </cell>
          <cell r="W61">
            <v>8.3323897576626947E-4</v>
          </cell>
          <cell r="X61">
            <v>8.2860866412981927E-4</v>
          </cell>
          <cell r="Y61">
            <v>8.2394779740201259E-4</v>
          </cell>
          <cell r="Z61">
            <v>8.1925680045870049E-4</v>
          </cell>
        </row>
        <row r="62">
          <cell r="A62" t="str">
            <v>Equatorial Guinea</v>
          </cell>
          <cell r="B62" t="str">
            <v>GNQ</v>
          </cell>
          <cell r="C62" t="str">
            <v>High income: nonOECD</v>
          </cell>
          <cell r="D62" t="str">
            <v>Sub-Saharan Africa</v>
          </cell>
          <cell r="F62">
            <v>1.015344553261854E-4</v>
          </cell>
          <cell r="G62">
            <v>1.0307999542138843E-4</v>
          </cell>
          <cell r="H62">
            <v>1.0464270696572594E-4</v>
          </cell>
          <cell r="I62">
            <v>1.0622261397868739E-4</v>
          </cell>
          <cell r="J62">
            <v>1.0781973531345332E-4</v>
          </cell>
          <cell r="K62">
            <v>1.0943408451724557E-4</v>
          </cell>
          <cell r="L62">
            <v>1.1106566969148558E-4</v>
          </cell>
          <cell r="M62">
            <v>1.127144933518955E-4</v>
          </cell>
          <cell r="N62">
            <v>1.1438055228868217E-4</v>
          </cell>
          <cell r="O62">
            <v>1.1606383742694587E-4</v>
          </cell>
          <cell r="P62">
            <v>1.1776433368746361E-4</v>
          </cell>
          <cell r="Q62">
            <v>1.194820198480039E-4</v>
          </cell>
          <cell r="R62">
            <v>1.2121686840532691E-4</v>
          </cell>
          <cell r="S62">
            <v>1.2296884543803934E-4</v>
          </cell>
          <cell r="T62">
            <v>1.2473791047046967E-4</v>
          </cell>
          <cell r="U62">
            <v>1.2652401633773773E-4</v>
          </cell>
          <cell r="V62">
            <v>1.283271090521982E-4</v>
          </cell>
          <cell r="W62">
            <v>1.3014712767143863E-4</v>
          </cell>
          <cell r="X62">
            <v>1.3198400416802086E-4</v>
          </cell>
          <cell r="Y62">
            <v>1.3383766330115514E-4</v>
          </cell>
          <cell r="Z62">
            <v>1.3570802249050282E-4</v>
          </cell>
        </row>
        <row r="63">
          <cell r="A63" t="str">
            <v>Eritrea</v>
          </cell>
          <cell r="B63" t="str">
            <v>ERI</v>
          </cell>
          <cell r="C63" t="str">
            <v>Low income</v>
          </cell>
          <cell r="D63" t="str">
            <v>Sub-Saharan Africa</v>
          </cell>
          <cell r="F63">
            <v>8.3733565653934647E-4</v>
          </cell>
          <cell r="G63">
            <v>8.5181733545277368E-4</v>
          </cell>
          <cell r="H63">
            <v>8.6649685569472159E-4</v>
          </cell>
          <cell r="I63">
            <v>8.8137545453181474E-4</v>
          </cell>
          <cell r="J63">
            <v>8.9645433191099975E-4</v>
          </cell>
          <cell r="K63">
            <v>9.1173464887905702E-4</v>
          </cell>
          <cell r="L63">
            <v>9.2721752598363917E-4</v>
          </cell>
          <cell r="M63">
            <v>9.429040416568332E-4</v>
          </cell>
          <cell r="N63">
            <v>9.5879523058228951E-4</v>
          </cell>
          <cell r="O63">
            <v>9.7489208204701154E-4</v>
          </cell>
          <cell r="P63">
            <v>9.9119553827897223E-4</v>
          </cell>
          <cell r="Q63">
            <v>1.007706492771812E-3</v>
          </cell>
          <cell r="R63">
            <v>1.0244257885978641E-3</v>
          </cell>
          <cell r="S63">
            <v>1.0413542167109085E-3</v>
          </cell>
          <cell r="T63">
            <v>1.0584925142400408E-3</v>
          </cell>
          <cell r="U63">
            <v>1.0758413627761526E-3</v>
          </cell>
          <cell r="V63">
            <v>1.0934013866525658E-3</v>
          </cell>
          <cell r="W63">
            <v>1.1111731512214299E-3</v>
          </cell>
          <cell r="X63">
            <v>1.1291571611275555E-3</v>
          </cell>
          <cell r="Y63">
            <v>1.147353858581415E-3</v>
          </cell>
          <cell r="Z63">
            <v>1.1657636216331115E-3</v>
          </cell>
        </row>
        <row r="64">
          <cell r="A64" t="str">
            <v>Estonia</v>
          </cell>
          <cell r="B64" t="str">
            <v>EST</v>
          </cell>
          <cell r="C64" t="str">
            <v>High income: OECD</v>
          </cell>
          <cell r="D64" t="str">
            <v>Europe &amp; Central Asia</v>
          </cell>
          <cell r="F64">
            <v>1.9498208530088041E-4</v>
          </cell>
          <cell r="G64">
            <v>1.921950812379886E-4</v>
          </cell>
          <cell r="H64">
            <v>1.8943640996128375E-4</v>
          </cell>
          <cell r="I64">
            <v>1.8670591817513784E-4</v>
          </cell>
          <cell r="J64">
            <v>1.8400345255275161E-4</v>
          </cell>
          <cell r="K64">
            <v>1.813288597482977E-4</v>
          </cell>
          <cell r="L64">
            <v>1.7868198640832951E-4</v>
          </cell>
          <cell r="M64">
            <v>1.7606267918246038E-4</v>
          </cell>
          <cell r="N64">
            <v>1.7347078473331628E-4</v>
          </cell>
          <cell r="O64">
            <v>1.7090614974576222E-4</v>
          </cell>
          <cell r="P64">
            <v>1.68368620935408E-4</v>
          </cell>
          <cell r="Q64">
            <v>1.6585804505640098E-4</v>
          </cell>
          <cell r="R64">
            <v>1.6337426890850466E-4</v>
          </cell>
          <cell r="S64">
            <v>1.6091713934347624E-4</v>
          </cell>
          <cell r="T64">
            <v>1.5848650327074528E-4</v>
          </cell>
          <cell r="U64">
            <v>1.5608220766240242E-4</v>
          </cell>
          <cell r="V64">
            <v>1.5370409955750808E-4</v>
          </cell>
          <cell r="W64">
            <v>1.5135202606572726E-4</v>
          </cell>
          <cell r="X64">
            <v>1.4902583437030413E-4</v>
          </cell>
          <cell r="Y64">
            <v>1.4672537173038308E-4</v>
          </cell>
          <cell r="Z64">
            <v>1.4445048548269098E-4</v>
          </cell>
        </row>
        <row r="65">
          <cell r="A65" t="str">
            <v>Ethiopia</v>
          </cell>
          <cell r="B65" t="str">
            <v>ETH</v>
          </cell>
          <cell r="C65" t="str">
            <v>Low income</v>
          </cell>
          <cell r="D65" t="str">
            <v>Sub-Saharan Africa</v>
          </cell>
          <cell r="F65">
            <v>1.2702658870380331E-2</v>
          </cell>
          <cell r="G65">
            <v>1.2873934587666553E-2</v>
          </cell>
          <cell r="H65">
            <v>1.3046727422067306E-2</v>
          </cell>
          <cell r="I65">
            <v>1.322103099953215E-2</v>
          </cell>
          <cell r="J65">
            <v>1.3396838317504914E-2</v>
          </cell>
          <cell r="K65">
            <v>1.3574141733085755E-2</v>
          </cell>
          <cell r="L65">
            <v>1.3752932951319175E-2</v>
          </cell>
          <cell r="M65">
            <v>1.3933203013623928E-2</v>
          </cell>
          <cell r="N65">
            <v>1.4114942286381289E-2</v>
          </cell>
          <cell r="O65">
            <v>1.4298140449698005E-2</v>
          </cell>
          <cell r="P65">
            <v>1.4482786486361214E-2</v>
          </cell>
          <cell r="Q65">
            <v>1.4668868671002963E-2</v>
          </cell>
          <cell r="R65">
            <v>1.4856374559491604E-2</v>
          </cell>
          <cell r="S65">
            <v>1.5045290978568762E-2</v>
          </cell>
          <cell r="T65">
            <v>1.5235604015749995E-2</v>
          </cell>
          <cell r="U65">
            <v>1.5427299009507974E-2</v>
          </cell>
          <cell r="V65">
            <v>1.5620360539757383E-2</v>
          </cell>
          <cell r="W65">
            <v>1.5814772418660573E-2</v>
          </cell>
          <cell r="X65">
            <v>1.6010517681773886E-2</v>
          </cell>
          <cell r="Y65">
            <v>1.6207578579554002E-2</v>
          </cell>
          <cell r="Z65">
            <v>1.6405936569244585E-2</v>
          </cell>
        </row>
        <row r="66">
          <cell r="A66" t="str">
            <v>Faeroe Islands</v>
          </cell>
          <cell r="B66" t="str">
            <v>FRO</v>
          </cell>
          <cell r="C66" t="str">
            <v>High income: nonOECD</v>
          </cell>
          <cell r="D66" t="str">
            <v>Europe &amp; Central Asia</v>
          </cell>
          <cell r="F66">
            <v>7.2312819043815605E-6</v>
          </cell>
          <cell r="G66">
            <v>7.1791315022517252E-6</v>
          </cell>
          <cell r="H66">
            <v>7.1269244100639084E-6</v>
          </cell>
          <cell r="I66">
            <v>7.0746643546655158E-6</v>
          </cell>
          <cell r="J66">
            <v>7.0223550897473744E-6</v>
          </cell>
          <cell r="K66">
            <v>6.9700003959740049E-6</v>
          </cell>
          <cell r="L66">
            <v>6.9176040810932299E-6</v>
          </cell>
          <cell r="M66">
            <v>6.8651699800241225E-6</v>
          </cell>
          <cell r="N66">
            <v>6.8127019549222953E-6</v>
          </cell>
          <cell r="O66">
            <v>6.760203895221308E-6</v>
          </cell>
          <cell r="P66">
            <v>6.7076797176491747E-6</v>
          </cell>
          <cell r="Q66">
            <v>6.6551333662190496E-6</v>
          </cell>
          <cell r="R66">
            <v>6.6025688121927399E-6</v>
          </cell>
          <cell r="S66">
            <v>6.5499900540162602E-6</v>
          </cell>
          <cell r="T66">
            <v>6.4974011172262022E-6</v>
          </cell>
          <cell r="U66">
            <v>6.4448060543258958E-6</v>
          </cell>
          <cell r="V66">
            <v>6.3922089446304032E-6</v>
          </cell>
          <cell r="W66">
            <v>6.3396138940792247E-6</v>
          </cell>
          <cell r="X66">
            <v>6.2870250350157806E-6</v>
          </cell>
          <cell r="Y66">
            <v>6.2344465259326249E-6</v>
          </cell>
          <cell r="Z66">
            <v>6.1818825511814556E-6</v>
          </cell>
        </row>
        <row r="67">
          <cell r="A67" t="str">
            <v>Fiji</v>
          </cell>
          <cell r="B67" t="str">
            <v>FJI</v>
          </cell>
          <cell r="C67" t="str">
            <v>Upper middle income</v>
          </cell>
          <cell r="D67" t="str">
            <v>East Asia &amp; Pacific</v>
          </cell>
          <cell r="F67">
            <v>1.25510673934626E-4</v>
          </cell>
          <cell r="G67">
            <v>1.2487060802483918E-4</v>
          </cell>
          <cell r="H67">
            <v>1.2422626253277047E-4</v>
          </cell>
          <cell r="I67">
            <v>1.235776851433519E-4</v>
          </cell>
          <cell r="J67">
            <v>1.2292492450618149E-4</v>
          </cell>
          <cell r="K67">
            <v>1.2226803024557051E-4</v>
          </cell>
          <cell r="L67">
            <v>1.2160705297030058E-4</v>
          </cell>
          <cell r="M67">
            <v>1.2094204428306809E-4</v>
          </cell>
          <cell r="N67">
            <v>1.2027305678959293E-4</v>
          </cell>
          <cell r="O67">
            <v>1.196001441073643E-4</v>
          </cell>
          <cell r="P67">
            <v>1.1892336087399967E-4</v>
          </cell>
          <cell r="Q67">
            <v>1.1824276275519428E-4</v>
          </cell>
          <cell r="R67">
            <v>1.1755840645223008E-4</v>
          </cell>
          <cell r="S67">
            <v>1.1687034970902379E-4</v>
          </cell>
          <cell r="T67">
            <v>1.1617865131868406E-4</v>
          </cell>
          <cell r="U67">
            <v>1.1548337112955252E-4</v>
          </cell>
          <cell r="V67">
            <v>1.1478457005070326E-4</v>
          </cell>
          <cell r="W67">
            <v>1.1408231005687122E-4</v>
          </cell>
          <cell r="X67">
            <v>1.1337665419278612E-4</v>
          </cell>
          <cell r="Y67">
            <v>1.1266766657688153E-4</v>
          </cell>
          <cell r="Z67">
            <v>1.119554124043546E-4</v>
          </cell>
        </row>
        <row r="68">
          <cell r="A68" t="str">
            <v>Finland</v>
          </cell>
          <cell r="B68" t="str">
            <v>FIN</v>
          </cell>
          <cell r="C68" t="str">
            <v>High income: OECD</v>
          </cell>
          <cell r="D68" t="str">
            <v>Europe &amp; Central Asia</v>
          </cell>
          <cell r="F68">
            <v>7.8223332051448444E-4</v>
          </cell>
          <cell r="G68">
            <v>7.76855794833761E-4</v>
          </cell>
          <cell r="H68">
            <v>7.7146838945636503E-4</v>
          </cell>
          <cell r="I68">
            <v>7.6607149976433973E-4</v>
          </cell>
          <cell r="J68">
            <v>7.6066552459057052E-4</v>
          </cell>
          <cell r="K68">
            <v>7.5525086623830175E-4</v>
          </cell>
          <cell r="L68">
            <v>7.498279304984475E-4</v>
          </cell>
          <cell r="M68">
            <v>7.4439712666458393E-4</v>
          </cell>
          <cell r="N68">
            <v>7.3895886754550761E-4</v>
          </cell>
          <cell r="O68">
            <v>7.3351356947522325E-4</v>
          </cell>
          <cell r="P68">
            <v>7.2806165232024329E-4</v>
          </cell>
          <cell r="Q68">
            <v>7.2260353948409362E-4</v>
          </cell>
          <cell r="R68">
            <v>7.1713965790886822E-4</v>
          </cell>
          <cell r="S68">
            <v>7.1167043807374803E-4</v>
          </cell>
          <cell r="T68">
            <v>7.061963139903349E-4</v>
          </cell>
          <cell r="U68">
            <v>7.0071772319468882E-4</v>
          </cell>
          <cell r="V68">
            <v>6.9523510673595123E-4</v>
          </cell>
          <cell r="W68">
            <v>6.897489091614266E-4</v>
          </cell>
          <cell r="X68">
            <v>6.8425957849801414E-4</v>
          </cell>
          <cell r="Y68">
            <v>6.7876756622986176E-4</v>
          </cell>
          <cell r="Z68">
            <v>6.7327332727213762E-4</v>
          </cell>
        </row>
        <row r="69">
          <cell r="A69" t="str">
            <v>France</v>
          </cell>
          <cell r="B69" t="str">
            <v>FRA</v>
          </cell>
          <cell r="C69" t="str">
            <v>High income: OECD</v>
          </cell>
          <cell r="D69" t="str">
            <v>Europe &amp; Central Asia</v>
          </cell>
          <cell r="F69">
            <v>9.4846653531611876E-3</v>
          </cell>
          <cell r="G69">
            <v>9.4248137669884699E-3</v>
          </cell>
          <cell r="H69">
            <v>9.364771183527118E-3</v>
          </cell>
          <cell r="I69">
            <v>9.3045421391632129E-3</v>
          </cell>
          <cell r="J69">
            <v>9.2441312228539359E-3</v>
          </cell>
          <cell r="K69">
            <v>9.183543076499252E-3</v>
          </cell>
          <cell r="L69">
            <v>9.1227823952877967E-3</v>
          </cell>
          <cell r="M69">
            <v>9.0618539280154682E-3</v>
          </cell>
          <cell r="N69">
            <v>9.0007624773752425E-3</v>
          </cell>
          <cell r="O69">
            <v>8.9395129002163669E-3</v>
          </cell>
          <cell r="P69">
            <v>8.8781101077714409E-3</v>
          </cell>
          <cell r="Q69">
            <v>8.8165590658499365E-3</v>
          </cell>
          <cell r="R69">
            <v>8.75486479499611E-3</v>
          </cell>
          <cell r="S69">
            <v>8.6930323706100928E-3</v>
          </cell>
          <cell r="T69">
            <v>8.6310669230302683E-3</v>
          </cell>
          <cell r="U69">
            <v>8.5689736375753282E-3</v>
          </cell>
          <cell r="V69">
            <v>8.5067577545444965E-3</v>
          </cell>
          <cell r="W69">
            <v>8.4444245691740819E-3</v>
          </cell>
          <cell r="X69">
            <v>8.3819794315489974E-3</v>
          </cell>
          <cell r="Y69">
            <v>8.3194277464673765E-3</v>
          </cell>
          <cell r="Z69">
            <v>8.2567749732568932E-3</v>
          </cell>
        </row>
        <row r="70">
          <cell r="A70" t="str">
            <v>French Polynesia</v>
          </cell>
          <cell r="B70" t="str">
            <v>PYF</v>
          </cell>
          <cell r="C70" t="str">
            <v>High income: nonOECD</v>
          </cell>
          <cell r="D70" t="str">
            <v>East Asia &amp; Pacific</v>
          </cell>
          <cell r="F70">
            <v>3.9096702037031183E-5</v>
          </cell>
          <cell r="G70">
            <v>3.9059506241890042E-5</v>
          </cell>
          <cell r="H70">
            <v>3.9019976320194084E-5</v>
          </cell>
          <cell r="I70">
            <v>3.8978102889559474E-5</v>
          </cell>
          <cell r="J70">
            <v>3.8933876937533462E-5</v>
          </cell>
          <cell r="K70">
            <v>3.8887289832546684E-5</v>
          </cell>
          <cell r="L70">
            <v>3.8838333334947145E-5</v>
          </cell>
          <cell r="M70">
            <v>3.8786999608107373E-5</v>
          </cell>
          <cell r="N70">
            <v>3.873328122959698E-5</v>
          </cell>
          <cell r="O70">
            <v>3.8677171202410378E-5</v>
          </cell>
          <cell r="P70">
            <v>3.8618662966240677E-5</v>
          </cell>
          <cell r="Q70">
            <v>3.8557750408790428E-5</v>
          </cell>
          <cell r="R70">
            <v>3.8494427877107464E-5</v>
          </cell>
          <cell r="S70">
            <v>3.8428690188936485E-5</v>
          </cell>
          <cell r="T70">
            <v>3.8360532644074374E-5</v>
          </cell>
          <cell r="U70">
            <v>3.8289951035717543E-5</v>
          </cell>
          <cell r="V70">
            <v>3.8216941661790022E-5</v>
          </cell>
          <cell r="W70">
            <v>3.8141501336238785E-5</v>
          </cell>
          <cell r="X70">
            <v>3.8063627400284589E-5</v>
          </cell>
          <cell r="Y70">
            <v>3.7983317733614002E-5</v>
          </cell>
          <cell r="Z70">
            <v>3.790057076549977E-5</v>
          </cell>
        </row>
        <row r="71">
          <cell r="A71" t="str">
            <v>Gabon</v>
          </cell>
          <cell r="B71" t="str">
            <v>GAB</v>
          </cell>
          <cell r="C71" t="str">
            <v>Upper middle income</v>
          </cell>
          <cell r="D71" t="str">
            <v>Sub-Saharan Africa</v>
          </cell>
          <cell r="F71">
            <v>2.2697162194793331E-4</v>
          </cell>
          <cell r="G71">
            <v>2.2966399219392903E-4</v>
          </cell>
          <cell r="H71">
            <v>2.3237418864937188E-4</v>
          </cell>
          <cell r="I71">
            <v>2.3510199081644268E-4</v>
          </cell>
          <cell r="J71">
            <v>2.3784716813050335E-4</v>
          </cell>
          <cell r="K71">
            <v>2.406094798356069E-4</v>
          </cell>
          <cell r="L71">
            <v>2.4338867486383353E-4</v>
          </cell>
          <cell r="M71">
            <v>2.4618449171870025E-4</v>
          </cell>
          <cell r="N71">
            <v>2.4899665836289667E-4</v>
          </cell>
          <cell r="O71">
            <v>2.5182489211059497E-4</v>
          </cell>
          <cell r="P71">
            <v>2.546688995245918E-4</v>
          </cell>
          <cell r="Q71">
            <v>2.5752837631854759E-4</v>
          </cell>
          <cell r="R71">
            <v>2.604030072645745E-4</v>
          </cell>
          <cell r="S71">
            <v>2.6329246610644786E-4</v>
          </cell>
          <cell r="T71">
            <v>2.6619641547870083E-4</v>
          </cell>
          <cell r="U71">
            <v>2.6911450683187176E-4</v>
          </cell>
          <cell r="V71">
            <v>2.7204638036417469E-4</v>
          </cell>
          <cell r="W71">
            <v>2.7499166495985935E-4</v>
          </cell>
          <cell r="X71">
            <v>2.7794997813453495E-4</v>
          </cell>
          <cell r="Y71">
            <v>2.8092092598772165E-4</v>
          </cell>
          <cell r="Z71">
            <v>2.8390410316290316E-4</v>
          </cell>
        </row>
        <row r="72">
          <cell r="A72" t="str">
            <v>Gambia, The</v>
          </cell>
          <cell r="B72" t="str">
            <v>GMB</v>
          </cell>
          <cell r="C72" t="str">
            <v>Low income</v>
          </cell>
          <cell r="D72" t="str">
            <v>Sub-Saharan Africa</v>
          </cell>
          <cell r="F72">
            <v>2.4511771887980935E-4</v>
          </cell>
          <cell r="G72">
            <v>2.5017024293745018E-4</v>
          </cell>
          <cell r="H72">
            <v>2.5531140891611688E-4</v>
          </cell>
          <cell r="I72">
            <v>2.6054229710973238E-4</v>
          </cell>
          <cell r="J72">
            <v>2.6586398585334457E-4</v>
          </cell>
          <cell r="K72">
            <v>2.7127755093400469E-4</v>
          </cell>
          <cell r="L72">
            <v>2.7678406498552735E-4</v>
          </cell>
          <cell r="M72">
            <v>2.8238459686718518E-4</v>
          </cell>
          <cell r="N72">
            <v>2.8808021102641668E-4</v>
          </cell>
          <cell r="O72">
            <v>2.9387196684564046E-4</v>
          </cell>
          <cell r="P72">
            <v>2.9976091797330196E-4</v>
          </cell>
          <cell r="Q72">
            <v>3.0574811163930902E-4</v>
          </cell>
          <cell r="R72">
            <v>3.1183458795501967E-4</v>
          </cell>
          <cell r="S72">
            <v>3.1802137919799926E-4</v>
          </cell>
          <cell r="T72">
            <v>3.243095090817699E-4</v>
          </cell>
          <cell r="U72">
            <v>3.3069999201081583E-4</v>
          </cell>
          <cell r="V72">
            <v>3.3719383232113666E-4</v>
          </cell>
          <cell r="W72">
            <v>3.4379202350666481E-4</v>
          </cell>
          <cell r="X72">
            <v>3.5049554743190367E-4</v>
          </cell>
          <cell r="Y72">
            <v>3.5730537353116448E-4</v>
          </cell>
          <cell r="Z72">
            <v>3.6422245799482017E-4</v>
          </cell>
        </row>
        <row r="73">
          <cell r="A73" t="str">
            <v>Georgia</v>
          </cell>
          <cell r="B73" t="str">
            <v>GEO</v>
          </cell>
          <cell r="C73" t="str">
            <v>Lower middle income</v>
          </cell>
          <cell r="D73" t="str">
            <v>Europe &amp; Central Asia</v>
          </cell>
          <cell r="F73">
            <v>6.4943127536415586E-4</v>
          </cell>
          <cell r="G73">
            <v>6.3947383373330494E-4</v>
          </cell>
          <cell r="H73">
            <v>6.2963083038889355E-4</v>
          </cell>
          <cell r="I73">
            <v>6.1990142693546134E-4</v>
          </cell>
          <cell r="J73">
            <v>6.1028478769184437E-4</v>
          </cell>
          <cell r="K73">
            <v>6.0078007972513663E-4</v>
          </cell>
          <cell r="L73">
            <v>5.9138647288198244E-4</v>
          </cell>
          <cell r="M73">
            <v>5.8210313981722566E-4</v>
          </cell>
          <cell r="N73">
            <v>5.7292925601995417E-4</v>
          </cell>
          <cell r="O73">
            <v>5.6386399983694995E-4</v>
          </cell>
          <cell r="P73">
            <v>5.5490655249358905E-4</v>
          </cell>
          <cell r="Q73">
            <v>5.4605609811222934E-4</v>
          </cell>
          <cell r="R73">
            <v>5.3731182372810499E-4</v>
          </cell>
          <cell r="S73">
            <v>5.2867291930278352E-4</v>
          </cell>
          <cell r="T73">
            <v>5.2013857773521455E-4</v>
          </cell>
          <cell r="U73">
            <v>5.1170799487041459E-4</v>
          </cell>
          <cell r="V73">
            <v>5.0338036950583825E-4</v>
          </cell>
          <cell r="W73">
            <v>4.9515490339547142E-4</v>
          </cell>
          <cell r="X73">
            <v>4.8703080125170952E-4</v>
          </cell>
          <cell r="Y73">
            <v>4.7900727074505836E-4</v>
          </cell>
          <cell r="Z73">
            <v>4.7108352250172013E-4</v>
          </cell>
        </row>
        <row r="74">
          <cell r="A74" t="str">
            <v>Germany</v>
          </cell>
          <cell r="B74" t="str">
            <v>DEU</v>
          </cell>
          <cell r="C74" t="str">
            <v>High income: OECD</v>
          </cell>
          <cell r="D74" t="str">
            <v>Europe &amp; Central Asia</v>
          </cell>
          <cell r="F74">
            <v>1.1926988848649232E-2</v>
          </cell>
          <cell r="G74">
            <v>1.1797939552386557E-2</v>
          </cell>
          <cell r="H74">
            <v>1.1669577918849421E-2</v>
          </cell>
          <cell r="I74">
            <v>1.1541907071655352E-2</v>
          </cell>
          <cell r="J74">
            <v>1.1414930100847324E-2</v>
          </cell>
          <cell r="K74">
            <v>1.1288650063077148E-2</v>
          </cell>
          <cell r="L74">
            <v>1.1163069981753863E-2</v>
          </cell>
          <cell r="M74">
            <v>1.1038192847156375E-2</v>
          </cell>
          <cell r="N74">
            <v>1.09140216165096E-2</v>
          </cell>
          <cell r="O74">
            <v>1.079055921402315E-2</v>
          </cell>
          <cell r="P74">
            <v>1.0667808530891871E-2</v>
          </cell>
          <cell r="Q74">
            <v>1.0545772425257758E-2</v>
          </cell>
          <cell r="R74">
            <v>1.0424453722132134E-2</v>
          </cell>
          <cell r="S74">
            <v>1.0303855213277919E-2</v>
          </cell>
          <cell r="T74">
            <v>1.0183979657051105E-2</v>
          </cell>
          <cell r="U74">
            <v>1.0064829778200996E-2</v>
          </cell>
          <cell r="V74">
            <v>9.9464082676287615E-3</v>
          </cell>
          <cell r="W74">
            <v>9.8287177821037887E-3</v>
          </cell>
          <cell r="X74">
            <v>9.7117609439375252E-3</v>
          </cell>
          <cell r="Y74">
            <v>9.5955403406144078E-3</v>
          </cell>
          <cell r="Z74">
            <v>9.4800585243796347E-3</v>
          </cell>
        </row>
        <row r="75">
          <cell r="A75" t="str">
            <v>Ghana</v>
          </cell>
          <cell r="B75" t="str">
            <v>GHA</v>
          </cell>
          <cell r="C75" t="str">
            <v>Lower middle income</v>
          </cell>
          <cell r="D75" t="str">
            <v>Sub-Saharan Africa</v>
          </cell>
          <cell r="F75">
            <v>3.5386917760654541E-3</v>
          </cell>
          <cell r="G75">
            <v>3.5713863383969261E-3</v>
          </cell>
          <cell r="H75">
            <v>3.6041641059829516E-3</v>
          </cell>
          <cell r="I75">
            <v>3.6370202999399187E-3</v>
          </cell>
          <cell r="J75">
            <v>3.6699500298139321E-3</v>
          </cell>
          <cell r="K75">
            <v>3.7029482934098391E-3</v>
          </cell>
          <cell r="L75">
            <v>3.7360099766944781E-3</v>
          </cell>
          <cell r="M75">
            <v>3.769129853776693E-3</v>
          </cell>
          <cell r="N75">
            <v>3.8023025869666546E-3</v>
          </cell>
          <cell r="O75">
            <v>3.8355227269169134E-3</v>
          </cell>
          <cell r="P75">
            <v>3.8687847128476959E-3</v>
          </cell>
          <cell r="Q75">
            <v>3.9020828728589699E-3</v>
          </cell>
          <cell r="R75">
            <v>3.9354114243315653E-3</v>
          </cell>
          <cell r="S75">
            <v>3.9687644744199092E-3</v>
          </cell>
          <cell r="T75">
            <v>4.0021360206386148E-3</v>
          </cell>
          <cell r="U75">
            <v>4.0355199515453048E-3</v>
          </cell>
          <cell r="V75">
            <v>4.0689100475219319E-3</v>
          </cell>
          <cell r="W75">
            <v>4.1022999816567709E-3</v>
          </cell>
          <cell r="X75">
            <v>4.1356833207293105E-3</v>
          </cell>
          <cell r="Y75">
            <v>4.1690535263000372E-3</v>
          </cell>
          <cell r="Z75">
            <v>4.2024039559071932E-3</v>
          </cell>
        </row>
        <row r="76">
          <cell r="A76" t="str">
            <v>Greece</v>
          </cell>
          <cell r="B76" t="str">
            <v>GRC</v>
          </cell>
          <cell r="C76" t="str">
            <v>High income: OECD</v>
          </cell>
          <cell r="D76" t="str">
            <v>Europe &amp; Central Asia</v>
          </cell>
          <cell r="F76">
            <v>1.6491747765546945E-3</v>
          </cell>
          <cell r="G76">
            <v>1.6311507492095592E-3</v>
          </cell>
          <cell r="H76">
            <v>1.6132257444035317E-3</v>
          </cell>
          <cell r="I76">
            <v>1.5954001617720893E-3</v>
          </cell>
          <cell r="J76">
            <v>1.5776743961267406E-3</v>
          </cell>
          <cell r="K76">
            <v>1.5600488374829839E-3</v>
          </cell>
          <cell r="L76">
            <v>1.5425238710834082E-3</v>
          </cell>
          <cell r="M76">
            <v>1.5250998774158418E-3</v>
          </cell>
          <cell r="N76">
            <v>1.5077772322264465E-3</v>
          </cell>
          <cell r="O76">
            <v>1.4905563065276317E-3</v>
          </cell>
          <cell r="P76">
            <v>1.4734374666006923E-3</v>
          </cell>
          <cell r="Q76">
            <v>1.4564210739931149E-3</v>
          </cell>
          <cell r="R76">
            <v>1.439507485510398E-3</v>
          </cell>
          <cell r="S76">
            <v>1.4226970532023671E-3</v>
          </cell>
          <cell r="T76">
            <v>1.4059901243438681E-3</v>
          </cell>
          <cell r="U76">
            <v>1.3893870414097848E-3</v>
          </cell>
          <cell r="V76">
            <v>1.3728881420443158E-3</v>
          </cell>
          <cell r="W76">
            <v>1.3564937590244493E-3</v>
          </cell>
          <cell r="X76">
            <v>1.3402042202176013E-3</v>
          </cell>
          <cell r="Y76">
            <v>1.3240198485333526E-3</v>
          </cell>
          <cell r="Z76">
            <v>1.3079409618692746E-3</v>
          </cell>
        </row>
        <row r="77">
          <cell r="A77" t="str">
            <v>Greenland</v>
          </cell>
          <cell r="B77" t="str">
            <v>GRL</v>
          </cell>
          <cell r="C77" t="str">
            <v>High income: nonOECD</v>
          </cell>
          <cell r="D77" t="str">
            <v>Europe &amp; Central Asia</v>
          </cell>
          <cell r="F77">
            <v>8.2994715066019792E-6</v>
          </cell>
          <cell r="G77">
            <v>8.2043938907832372E-6</v>
          </cell>
          <cell r="H77">
            <v>8.1099129913593498E-6</v>
          </cell>
          <cell r="I77">
            <v>8.0160299425585263E-6</v>
          </cell>
          <cell r="J77">
            <v>7.9227458510091378E-6</v>
          </cell>
          <cell r="K77">
            <v>7.8300617959494555E-6</v>
          </cell>
          <cell r="L77">
            <v>7.7379788294124776E-6</v>
          </cell>
          <cell r="M77">
            <v>7.6464979763854176E-6</v>
          </cell>
          <cell r="N77">
            <v>7.5556202349435079E-6</v>
          </cell>
          <cell r="O77">
            <v>7.4653465763575037E-6</v>
          </cell>
          <cell r="P77">
            <v>7.3756779451745636E-6</v>
          </cell>
          <cell r="Q77">
            <v>7.2866152592723137E-6</v>
          </cell>
          <cell r="R77">
            <v>7.1981594098853896E-6</v>
          </cell>
          <cell r="S77">
            <v>7.1103112616045194E-6</v>
          </cell>
          <cell r="T77">
            <v>7.0230716523476264E-6</v>
          </cell>
          <cell r="U77">
            <v>6.9364413933027803E-6</v>
          </cell>
          <cell r="V77">
            <v>6.8504212688428378E-6</v>
          </cell>
          <cell r="W77">
            <v>6.7650120364114882E-6</v>
          </cell>
          <cell r="X77">
            <v>6.6802144263807037E-6</v>
          </cell>
          <cell r="Y77">
            <v>6.596029141879358E-6</v>
          </cell>
          <cell r="Z77">
            <v>6.512456858593061E-6</v>
          </cell>
        </row>
        <row r="78">
          <cell r="A78" t="str">
            <v>Grenada</v>
          </cell>
          <cell r="B78" t="str">
            <v>GRD</v>
          </cell>
          <cell r="C78" t="str">
            <v>Upper middle income</v>
          </cell>
          <cell r="D78" t="str">
            <v>Latin America &amp; Caribbean</v>
          </cell>
          <cell r="F78">
            <v>1.52669146629747E-5</v>
          </cell>
          <cell r="G78">
            <v>1.5142238228545906E-5</v>
          </cell>
          <cell r="H78">
            <v>1.501766799966773E-5</v>
          </cell>
          <cell r="I78">
            <v>1.489321184780329E-5</v>
          </cell>
          <cell r="J78">
            <v>1.4768877670434989E-5</v>
          </cell>
          <cell r="K78">
            <v>1.4644673391139935E-5</v>
          </cell>
          <cell r="L78">
            <v>1.4520606959621006E-5</v>
          </cell>
          <cell r="M78">
            <v>1.4396686351691883E-5</v>
          </cell>
          <cell r="N78">
            <v>1.4272919569214103E-5</v>
          </cell>
          <cell r="O78">
            <v>1.4149314639984046E-5</v>
          </cell>
          <cell r="P78">
            <v>1.4025879617567986E-5</v>
          </cell>
          <cell r="Q78">
            <v>1.3902622581083672E-5</v>
          </cell>
          <cell r="R78">
            <v>1.3779551634925903E-5</v>
          </cell>
          <cell r="S78">
            <v>1.3656674908434945E-5</v>
          </cell>
          <cell r="T78">
            <v>1.3534000555505541E-5</v>
          </cell>
          <cell r="U78">
            <v>1.3411536754134862E-5</v>
          </cell>
          <cell r="V78">
            <v>1.3289291705907753E-5</v>
          </cell>
          <cell r="W78">
            <v>1.3167273635417364E-5</v>
          </cell>
          <cell r="X78">
            <v>1.3045490789619829E-5</v>
          </cell>
          <cell r="Y78">
            <v>1.292395143712104E-5</v>
          </cell>
          <cell r="Z78">
            <v>1.2802663867394241E-5</v>
          </cell>
        </row>
        <row r="79">
          <cell r="A79" t="str">
            <v>Guam</v>
          </cell>
          <cell r="B79" t="str">
            <v>GUM</v>
          </cell>
          <cell r="C79" t="str">
            <v>High income: nonOECD</v>
          </cell>
          <cell r="D79" t="str">
            <v>East Asia &amp; Pacific</v>
          </cell>
          <cell r="F79">
            <v>2.3253980089844822E-5</v>
          </cell>
          <cell r="G79">
            <v>2.3296692914276526E-5</v>
          </cell>
          <cell r="H79">
            <v>2.3338066973915104E-5</v>
          </cell>
          <cell r="I79">
            <v>2.3378084940080945E-5</v>
          </cell>
          <cell r="J79">
            <v>2.3416729578010155E-5</v>
          </cell>
          <cell r="K79">
            <v>2.3453983755820434E-5</v>
          </cell>
          <cell r="L79">
            <v>2.3489830453659071E-5</v>
          </cell>
          <cell r="M79">
            <v>2.3524252773030433E-5</v>
          </cell>
          <cell r="N79">
            <v>2.3557233946300017E-5</v>
          </cell>
          <cell r="O79">
            <v>2.3588757346371084E-5</v>
          </cell>
          <cell r="P79">
            <v>2.3618806496530186E-5</v>
          </cell>
          <cell r="Q79">
            <v>2.3647365080457848E-5</v>
          </cell>
          <cell r="R79">
            <v>2.3674416952398762E-5</v>
          </cell>
          <cell r="S79">
            <v>2.3699946147487534E-5</v>
          </cell>
          <cell r="T79">
            <v>2.3723936892223829E-5</v>
          </cell>
          <cell r="U79">
            <v>2.3746373615091426E-5</v>
          </cell>
          <cell r="V79">
            <v>2.3767240957314992E-5</v>
          </cell>
          <cell r="W79">
            <v>2.3786523783747619E-5</v>
          </cell>
          <cell r="X79">
            <v>2.3804207193882593E-5</v>
          </cell>
          <cell r="Y79">
            <v>2.3820276532981303E-5</v>
          </cell>
          <cell r="Z79">
            <v>2.3834717403309873E-5</v>
          </cell>
        </row>
        <row r="80">
          <cell r="A80" t="str">
            <v>Guatemala</v>
          </cell>
          <cell r="B80" t="str">
            <v>GTM</v>
          </cell>
          <cell r="C80" t="str">
            <v>Lower middle income</v>
          </cell>
          <cell r="D80" t="str">
            <v>Latin America &amp; Caribbean</v>
          </cell>
          <cell r="F80">
            <v>2.091687924993705E-3</v>
          </cell>
          <cell r="G80">
            <v>2.1194075792317448E-3</v>
          </cell>
          <cell r="H80">
            <v>2.1473641822466836E-3</v>
          </cell>
          <cell r="I80">
            <v>2.1755565186838827E-3</v>
          </cell>
          <cell r="J80">
            <v>2.2039832708235221E-3</v>
          </cell>
          <cell r="K80">
            <v>2.2326430167508684E-3</v>
          </cell>
          <cell r="L80">
            <v>2.2615342285498413E-3</v>
          </cell>
          <cell r="M80">
            <v>2.290655270522459E-3</v>
          </cell>
          <cell r="N80">
            <v>2.320004397436834E-3</v>
          </cell>
          <cell r="O80">
            <v>2.3495797528063555E-3</v>
          </cell>
          <cell r="P80">
            <v>2.3793793672028528E-3</v>
          </cell>
          <cell r="Q80">
            <v>2.4094011566065795E-3</v>
          </cell>
          <cell r="R80">
            <v>2.4396429207958008E-3</v>
          </cell>
          <cell r="S80">
            <v>2.4701023417789941E-3</v>
          </cell>
          <cell r="T80">
            <v>2.5007769822725664E-3</v>
          </cell>
          <cell r="U80">
            <v>2.5316642842271161E-3</v>
          </cell>
          <cell r="V80">
            <v>2.5627615674052961E-3</v>
          </cell>
          <cell r="W80">
            <v>2.5940660280143412E-3</v>
          </cell>
          <cell r="X80">
            <v>2.6255747373964224E-3</v>
          </cell>
          <cell r="Y80">
            <v>2.657284640779922E-3</v>
          </cell>
          <cell r="Z80">
            <v>2.6891925560948468E-3</v>
          </cell>
        </row>
        <row r="81">
          <cell r="A81" t="str">
            <v>Guinea</v>
          </cell>
          <cell r="B81" t="str">
            <v>GIN</v>
          </cell>
          <cell r="C81" t="str">
            <v>Low income</v>
          </cell>
          <cell r="D81" t="str">
            <v>Sub-Saharan Africa</v>
          </cell>
          <cell r="F81">
            <v>1.5862459535781186E-3</v>
          </cell>
          <cell r="G81">
            <v>1.6082425502202075E-3</v>
          </cell>
          <cell r="H81">
            <v>1.6304451655265941E-3</v>
          </cell>
          <cell r="I81">
            <v>1.6528532272107497E-3</v>
          </cell>
          <cell r="J81">
            <v>1.6754660833436638E-3</v>
          </cell>
          <cell r="K81">
            <v>1.6982830007229817E-3</v>
          </cell>
          <cell r="L81">
            <v>1.7213031632543666E-3</v>
          </cell>
          <cell r="M81">
            <v>1.7445256703471307E-3</v>
          </cell>
          <cell r="N81">
            <v>1.7679495353262295E-3</v>
          </cell>
          <cell r="O81">
            <v>1.791573683862725E-3</v>
          </cell>
          <cell r="P81">
            <v>1.8153969524249245E-3</v>
          </cell>
          <cell r="Q81">
            <v>1.8394180867524767E-3</v>
          </cell>
          <cell r="R81">
            <v>1.86363574035565E-3</v>
          </cell>
          <cell r="S81">
            <v>1.8880484730422159E-3</v>
          </cell>
          <cell r="T81">
            <v>1.9126547494742832E-3</v>
          </cell>
          <cell r="U81">
            <v>1.9374529377575419E-3</v>
          </cell>
          <cell r="V81">
            <v>1.9624413080654023E-3</v>
          </cell>
          <cell r="W81">
            <v>1.9876180313005373E-3</v>
          </cell>
          <cell r="X81">
            <v>2.0129811777964196E-3</v>
          </cell>
          <cell r="Y81">
            <v>2.038528716061408E-3</v>
          </cell>
          <cell r="Z81">
            <v>2.0642585115680377E-3</v>
          </cell>
        </row>
        <row r="82">
          <cell r="A82" t="str">
            <v>Guinea-Bissau</v>
          </cell>
          <cell r="B82" t="str">
            <v>GNB</v>
          </cell>
          <cell r="C82" t="str">
            <v>Low income</v>
          </cell>
          <cell r="D82" t="str">
            <v>Sub-Saharan Africa</v>
          </cell>
          <cell r="F82">
            <v>2.3140568807118633E-4</v>
          </cell>
          <cell r="G82">
            <v>2.3435966349734133E-4</v>
          </cell>
          <cell r="H82">
            <v>2.3733693502191313E-4</v>
          </cell>
          <cell r="I82">
            <v>2.4033733272432005E-4</v>
          </cell>
          <cell r="J82">
            <v>2.433606756739924E-4</v>
          </cell>
          <cell r="K82">
            <v>2.4640677175525433E-4</v>
          </cell>
          <cell r="L82">
            <v>2.4947541749531889E-4</v>
          </cell>
          <cell r="M82">
            <v>2.5256639789567194E-4</v>
          </cell>
          <cell r="N82">
            <v>2.5567948626712799E-4</v>
          </cell>
          <cell r="O82">
            <v>2.5881444406883818E-4</v>
          </cell>
          <cell r="P82">
            <v>2.6197102075154323E-4</v>
          </cell>
          <cell r="Q82">
            <v>2.6514895360537348E-4</v>
          </cell>
          <cell r="R82">
            <v>2.6834796761248536E-4</v>
          </cell>
          <cell r="S82">
            <v>2.7156777530485028E-4</v>
          </cell>
          <cell r="T82">
            <v>2.7480807662749924E-4</v>
          </cell>
          <cell r="U82">
            <v>2.7806855880753569E-4</v>
          </cell>
          <cell r="V82">
            <v>2.8134889622923807E-4</v>
          </cell>
          <cell r="W82">
            <v>2.8464875031556302E-4</v>
          </cell>
          <cell r="X82">
            <v>2.8796776941637911E-4</v>
          </cell>
          <cell r="Y82">
            <v>2.913055887037464E-4</v>
          </cell>
          <cell r="Z82">
            <v>2.94661830074572E-4</v>
          </cell>
        </row>
        <row r="83">
          <cell r="A83" t="str">
            <v>Guyana</v>
          </cell>
          <cell r="B83" t="str">
            <v>GUY</v>
          </cell>
          <cell r="C83" t="str">
            <v>Lower middle income</v>
          </cell>
          <cell r="D83" t="str">
            <v>Latin America &amp; Caribbean</v>
          </cell>
          <cell r="F83">
            <v>1.1465478143570841E-4</v>
          </cell>
          <cell r="G83">
            <v>1.1403314091290341E-4</v>
          </cell>
          <cell r="H83">
            <v>1.134079840542051E-4</v>
          </cell>
          <cell r="I83">
            <v>1.1277935798524611E-4</v>
          </cell>
          <cell r="J83">
            <v>1.1214731065300401E-4</v>
          </cell>
          <cell r="K83">
            <v>1.1151189083358673E-4</v>
          </cell>
          <cell r="L83">
            <v>1.1087314813973702E-4</v>
          </cell>
          <cell r="M83">
            <v>1.1023113302803605E-4</v>
          </cell>
          <cell r="N83">
            <v>1.095858968057856E-4</v>
          </cell>
          <cell r="O83">
            <v>1.089374916375452E-4</v>
          </cell>
          <cell r="P83">
            <v>1.0828597055130282E-4</v>
          </cell>
          <cell r="Q83">
            <v>1.0763138744425939E-4</v>
          </cell>
          <cell r="R83">
            <v>1.0697379708819999E-4</v>
          </cell>
          <cell r="S83">
            <v>1.0631325513443387E-4</v>
          </cell>
          <cell r="T83">
            <v>1.056498181182769E-4</v>
          </cell>
          <cell r="U83">
            <v>1.0498354346305521E-4</v>
          </cell>
          <cell r="V83">
            <v>1.0431448948360644E-4</v>
          </cell>
          <cell r="W83">
            <v>1.0364271538925537E-4</v>
          </cell>
          <cell r="X83">
            <v>1.02968281286241E-4</v>
          </cell>
          <cell r="Y83">
            <v>1.0229124817957111E-4</v>
          </cell>
          <cell r="Z83">
            <v>1.0161167797428201E-4</v>
          </cell>
        </row>
        <row r="84">
          <cell r="A84" t="str">
            <v>Haiti</v>
          </cell>
          <cell r="B84" t="str">
            <v>HTI</v>
          </cell>
          <cell r="C84" t="str">
            <v>Low income</v>
          </cell>
          <cell r="D84" t="str">
            <v>Latin America &amp; Caribbean</v>
          </cell>
          <cell r="F84">
            <v>1.4433685935846732E-3</v>
          </cell>
          <cell r="G84">
            <v>1.4467291023750894E-3</v>
          </cell>
          <cell r="H84">
            <v>1.4500093824585236E-3</v>
          </cell>
          <cell r="I84">
            <v>1.4532082363421972E-3</v>
          </cell>
          <cell r="J84">
            <v>1.4563244701417521E-3</v>
          </cell>
          <cell r="K84">
            <v>1.4593568941507658E-3</v>
          </cell>
          <cell r="L84">
            <v>1.4623043234232582E-3</v>
          </cell>
          <cell r="M84">
            <v>1.4651655783690808E-3</v>
          </cell>
          <cell r="N84">
            <v>1.4679394853620354E-3</v>
          </cell>
          <cell r="O84">
            <v>1.4706248773605239E-3</v>
          </cell>
          <cell r="P84">
            <v>1.4732205945405339E-3</v>
          </cell>
          <cell r="Q84">
            <v>1.4757254849407651E-3</v>
          </cell>
          <cell r="R84">
            <v>1.4781384051195904E-3</v>
          </cell>
          <cell r="S84">
            <v>1.4804582208236302E-3</v>
          </cell>
          <cell r="T84">
            <v>1.4826838076676047E-3</v>
          </cell>
          <cell r="U84">
            <v>1.4848140518251432E-3</v>
          </cell>
          <cell r="V84">
            <v>1.4868478507302069E-3</v>
          </cell>
          <cell r="W84">
            <v>1.4887841137887238E-3</v>
          </cell>
          <cell r="X84">
            <v>1.4906217631000457E-3</v>
          </cell>
          <cell r="Y84">
            <v>1.4923597341877685E-3</v>
          </cell>
          <cell r="Z84">
            <v>1.4939969767394611E-3</v>
          </cell>
        </row>
        <row r="85">
          <cell r="A85" t="str">
            <v>Honduras</v>
          </cell>
          <cell r="B85" t="str">
            <v>HND</v>
          </cell>
          <cell r="C85" t="str">
            <v>Lower middle income</v>
          </cell>
          <cell r="D85" t="str">
            <v>Latin America &amp; Caribbean</v>
          </cell>
          <cell r="F85">
            <v>1.1115361645549781E-3</v>
          </cell>
          <cell r="G85">
            <v>1.1204441000875916E-3</v>
          </cell>
          <cell r="H85">
            <v>1.1293548436746978E-3</v>
          </cell>
          <cell r="I85">
            <v>1.1382668480927176E-3</v>
          </cell>
          <cell r="J85">
            <v>1.1471785386642291E-3</v>
          </cell>
          <cell r="K85">
            <v>1.1560883133938645E-3</v>
          </cell>
          <cell r="L85">
            <v>1.1649945431270216E-3</v>
          </cell>
          <cell r="M85">
            <v>1.1738955717319921E-3</v>
          </cell>
          <cell r="N85">
            <v>1.1827897163060885E-3</v>
          </cell>
          <cell r="O85">
            <v>1.1916752674063177E-3</v>
          </cell>
          <cell r="P85">
            <v>1.2005504893051677E-3</v>
          </cell>
          <cell r="Q85">
            <v>1.2094136202720732E-3</v>
          </cell>
          <cell r="R85">
            <v>1.2182628728810406E-3</v>
          </cell>
          <cell r="S85">
            <v>1.2270964343449923E-3</v>
          </cell>
          <cell r="T85">
            <v>1.2359124668772975E-3</v>
          </cell>
          <cell r="U85">
            <v>1.24470910808097E-3</v>
          </cell>
          <cell r="V85">
            <v>1.2534844713659966E-3</v>
          </cell>
          <cell r="W85">
            <v>1.2622366463952116E-3</v>
          </cell>
          <cell r="X85">
            <v>1.2709636995591443E-3</v>
          </cell>
          <cell r="Y85">
            <v>1.2796636744802029E-3</v>
          </cell>
          <cell r="Z85">
            <v>1.2883345925465595E-3</v>
          </cell>
        </row>
        <row r="86">
          <cell r="A86" t="str">
            <v>Hong Kong SAR, China</v>
          </cell>
          <cell r="B86" t="str">
            <v>HKG</v>
          </cell>
          <cell r="C86" t="str">
            <v>High income: nonOECD</v>
          </cell>
          <cell r="D86" t="str">
            <v>East Asia &amp; Pacific</v>
          </cell>
          <cell r="F86">
            <v>1.0244644188853989E-3</v>
          </cell>
          <cell r="G86">
            <v>1.0206621794780007E-3</v>
          </cell>
          <cell r="H86">
            <v>1.016812305258759E-3</v>
          </cell>
          <cell r="I86">
            <v>1.0129150126698108E-3</v>
          </cell>
          <cell r="J86">
            <v>1.0089705277906398E-3</v>
          </cell>
          <cell r="K86">
            <v>1.0049790864824647E-3</v>
          </cell>
          <cell r="L86">
            <v>1.0009409345311852E-3</v>
          </cell>
          <cell r="M86">
            <v>9.9685632778867442E-4</v>
          </cell>
          <cell r="N86">
            <v>9.9272553231220806E-4</v>
          </cell>
          <cell r="O86">
            <v>9.8854882450178489E-4</v>
          </cell>
          <cell r="P86">
            <v>9.84326491235114E-4</v>
          </cell>
          <cell r="Q86">
            <v>9.8005883000004961E-4</v>
          </cell>
          <cell r="R86">
            <v>9.7574614902419348E-4</v>
          </cell>
          <cell r="S86">
            <v>9.7138876740145705E-4</v>
          </cell>
          <cell r="T86">
            <v>9.6698701521530448E-4</v>
          </cell>
          <cell r="U86">
            <v>9.6254123365842738E-4</v>
          </cell>
          <cell r="V86">
            <v>9.5805177514859518E-4</v>
          </cell>
          <cell r="W86">
            <v>9.5351900344040758E-4</v>
          </cell>
          <cell r="X86">
            <v>9.4894329373269035E-4</v>
          </cell>
          <cell r="Y86">
            <v>9.4432503277124956E-4</v>
          </cell>
          <cell r="Z86">
            <v>9.3966461894672254E-4</v>
          </cell>
        </row>
        <row r="87">
          <cell r="A87" t="str">
            <v>Hungary</v>
          </cell>
          <cell r="B87" t="str">
            <v>HUN</v>
          </cell>
          <cell r="C87" t="str">
            <v>Upper middle income</v>
          </cell>
          <cell r="D87" t="str">
            <v>Europe &amp; Central Asia</v>
          </cell>
          <cell r="F87">
            <v>1.4584817846211131E-3</v>
          </cell>
          <cell r="G87">
            <v>1.4411833544761871E-3</v>
          </cell>
          <cell r="H87">
            <v>1.4240036200688078E-3</v>
          </cell>
          <cell r="I87">
            <v>1.4069426432903997E-3</v>
          </cell>
          <cell r="J87">
            <v>1.3900004809741426E-3</v>
          </cell>
          <cell r="K87">
            <v>1.3731771849419226E-3</v>
          </cell>
          <cell r="L87">
            <v>1.3564728020468177E-3</v>
          </cell>
          <cell r="M87">
            <v>1.3398873742110501E-3</v>
          </cell>
          <cell r="N87">
            <v>1.3234209384593574E-3</v>
          </cell>
          <cell r="O87">
            <v>1.307073526947691E-3</v>
          </cell>
          <cell r="P87">
            <v>1.2908451669871978E-3</v>
          </cell>
          <cell r="Q87">
            <v>1.2747358810634598E-3</v>
          </cell>
          <cell r="R87">
            <v>1.2587456868508905E-3</v>
          </cell>
          <cell r="S87">
            <v>1.242874597222305E-3</v>
          </cell>
          <cell r="T87">
            <v>1.22712262025359E-3</v>
          </cell>
          <cell r="U87">
            <v>1.21148975922346E-3</v>
          </cell>
          <cell r="V87">
            <v>1.1959760126082793E-3</v>
          </cell>
          <cell r="W87">
            <v>1.180581374071924E-3</v>
          </cell>
          <cell r="X87">
            <v>1.1653058324506852E-3</v>
          </cell>
          <cell r="Y87">
            <v>1.1501493717332029E-3</v>
          </cell>
          <cell r="Z87">
            <v>1.1351119710354368E-3</v>
          </cell>
        </row>
        <row r="88">
          <cell r="A88" t="str">
            <v>Iceland</v>
          </cell>
          <cell r="B88" t="str">
            <v>ISL</v>
          </cell>
          <cell r="C88" t="str">
            <v>High income: OECD</v>
          </cell>
          <cell r="D88" t="str">
            <v>Europe &amp; Central Asia</v>
          </cell>
          <cell r="F88">
            <v>4.6385593839402515E-5</v>
          </cell>
          <cell r="G88">
            <v>4.6379385732738303E-5</v>
          </cell>
          <cell r="H88">
            <v>4.6370362586014908E-5</v>
          </cell>
          <cell r="I88">
            <v>4.6358506367390183E-5</v>
          </cell>
          <cell r="J88">
            <v>4.6343799437611311E-5</v>
          </cell>
          <cell r="K88">
            <v>4.6326224564774108E-5</v>
          </cell>
          <cell r="L88">
            <v>4.6305764939247569E-5</v>
          </cell>
          <cell r="M88">
            <v>4.6282404188755323E-5</v>
          </cell>
          <cell r="N88">
            <v>4.6256126393604302E-5</v>
          </cell>
          <cell r="O88">
            <v>4.6226916102049892E-5</v>
          </cell>
          <cell r="P88">
            <v>4.6194758345786868E-5</v>
          </cell>
          <cell r="Q88">
            <v>4.6159638655555764E-5</v>
          </cell>
          <cell r="R88">
            <v>4.6121543076850872E-5</v>
          </cell>
          <cell r="S88">
            <v>4.6080458185719162E-5</v>
          </cell>
          <cell r="T88">
            <v>4.6036371104635687E-5</v>
          </cell>
          <cell r="U88">
            <v>4.5989269518442398E-5</v>
          </cell>
          <cell r="V88">
            <v>4.5939141690335864E-5</v>
          </cell>
          <cell r="W88">
            <v>4.5885976477888787E-5</v>
          </cell>
          <cell r="X88">
            <v>4.5829763349090357E-5</v>
          </cell>
          <cell r="Y88">
            <v>4.5770492398388702E-5</v>
          </cell>
          <cell r="Z88">
            <v>4.570815436271913E-5</v>
          </cell>
        </row>
        <row r="89">
          <cell r="A89" t="str">
            <v>India</v>
          </cell>
          <cell r="B89" t="str">
            <v>IND</v>
          </cell>
          <cell r="C89" t="str">
            <v>Lower middle income</v>
          </cell>
          <cell r="D89" t="str">
            <v>South Asia</v>
          </cell>
          <cell r="F89">
            <v>0.17583775439298902</v>
          </cell>
          <cell r="G89">
            <v>0.17594862383816368</v>
          </cell>
          <cell r="H89">
            <v>0.17604887250467638</v>
          </cell>
          <cell r="I89">
            <v>0.17613840740751038</v>
          </cell>
          <cell r="J89">
            <v>0.17621713680747148</v>
          </cell>
          <cell r="K89">
            <v>0.17628497027260903</v>
          </cell>
          <cell r="L89">
            <v>0.17634181874053689</v>
          </cell>
          <cell r="M89">
            <v>0.17638759458162498</v>
          </cell>
          <cell r="N89">
            <v>0.17642221166303063</v>
          </cell>
          <cell r="O89">
            <v>0.17644558541353025</v>
          </cell>
          <cell r="P89">
            <v>0.17645763288911551</v>
          </cell>
          <cell r="Q89">
            <v>0.17645827283931723</v>
          </cell>
          <cell r="R89">
            <v>0.17644742577420708</v>
          </cell>
          <cell r="S89">
            <v>0.17642501403203953</v>
          </cell>
          <cell r="T89">
            <v>0.17639096184748093</v>
          </cell>
          <cell r="U89">
            <v>0.17634519542037744</v>
          </cell>
          <cell r="V89">
            <v>0.17628764298500971</v>
          </cell>
          <cell r="W89">
            <v>0.17621823487977664</v>
          </cell>
          <cell r="X89">
            <v>0.17613690361725259</v>
          </cell>
          <cell r="Y89">
            <v>0.17604358395455541</v>
          </cell>
          <cell r="Z89">
            <v>0.17593821296396253</v>
          </cell>
        </row>
        <row r="90">
          <cell r="A90" t="str">
            <v>Indonesia</v>
          </cell>
          <cell r="B90" t="str">
            <v>IDN</v>
          </cell>
          <cell r="C90" t="str">
            <v>Lower middle income</v>
          </cell>
          <cell r="D90" t="str">
            <v>East Asia &amp; Pacific</v>
          </cell>
          <cell r="F90">
            <v>3.5102146200977395E-2</v>
          </cell>
          <cell r="G90">
            <v>3.5116851409284125E-2</v>
          </cell>
          <cell r="H90">
            <v>3.5129429520148615E-2</v>
          </cell>
          <cell r="I90">
            <v>3.5139863330022184E-2</v>
          </cell>
          <cell r="J90">
            <v>3.5148135898968605E-2</v>
          </cell>
          <cell r="K90">
            <v>3.5154230562641664E-2</v>
          </cell>
          <cell r="L90">
            <v>3.5158130944426803E-2</v>
          </cell>
          <cell r="M90">
            <v>3.5159820967740688E-2</v>
          </cell>
          <cell r="N90">
            <v>3.5159284868482382E-2</v>
          </cell>
          <cell r="O90">
            <v>3.5156507207627918E-2</v>
          </cell>
          <cell r="P90">
            <v>3.5151472883961039E-2</v>
          </cell>
          <cell r="Q90">
            <v>3.5144167146932533E-2</v>
          </cell>
          <cell r="R90">
            <v>3.5134575609637904E-2</v>
          </cell>
          <cell r="S90">
            <v>3.5122684261905825E-2</v>
          </cell>
          <cell r="T90">
            <v>3.5108479483486714E-2</v>
          </cell>
          <cell r="U90">
            <v>3.5091948057331387E-2</v>
          </cell>
          <cell r="V90">
            <v>3.5073077182949643E-2</v>
          </cell>
          <cell r="W90">
            <v>3.505185448983672E-2</v>
          </cell>
          <cell r="X90">
            <v>3.5028268050957025E-2</v>
          </cell>
          <cell r="Y90">
            <v>3.5002306396271957E-2</v>
          </cell>
          <cell r="Z90">
            <v>3.497395852629983E-2</v>
          </cell>
        </row>
        <row r="91">
          <cell r="A91" t="str">
            <v>Iran, Islamic Rep.</v>
          </cell>
          <cell r="B91" t="str">
            <v>IRN</v>
          </cell>
          <cell r="C91" t="str">
            <v>Upper middle income</v>
          </cell>
          <cell r="D91" t="str">
            <v>Middle East &amp; North Africa</v>
          </cell>
          <cell r="F91">
            <v>1.0860167882587639E-2</v>
          </cell>
          <cell r="G91">
            <v>1.0867917945273713E-2</v>
          </cell>
          <cell r="H91">
            <v>1.0875013146215631E-2</v>
          </cell>
          <cell r="I91">
            <v>1.0881447577690207E-2</v>
          </cell>
          <cell r="J91">
            <v>1.0887215407009447E-2</v>
          </cell>
          <cell r="K91">
            <v>1.0892310880347202E-2</v>
          </cell>
          <cell r="L91">
            <v>1.0896728326623306E-2</v>
          </cell>
          <cell r="M91">
            <v>1.0900462161443494E-2</v>
          </cell>
          <cell r="N91">
            <v>1.0903506891093118E-2</v>
          </cell>
          <cell r="O91">
            <v>1.0905857116582346E-2</v>
          </cell>
          <cell r="P91">
            <v>1.0907507537740627E-2</v>
          </cell>
          <cell r="Q91">
            <v>1.0908452957358154E-2</v>
          </cell>
          <cell r="R91">
            <v>1.0908688285371291E-2</v>
          </cell>
          <cell r="S91">
            <v>1.0908208543089666E-2</v>
          </cell>
          <cell r="T91">
            <v>1.0907008867461664E-2</v>
          </cell>
          <cell r="U91">
            <v>1.0905084515375354E-2</v>
          </cell>
          <cell r="V91">
            <v>1.0902430867991652E-2</v>
          </cell>
          <cell r="W91">
            <v>1.0899043435106148E-2</v>
          </cell>
          <cell r="X91">
            <v>1.0894917859536243E-2</v>
          </cell>
          <cell r="Y91">
            <v>1.0890049921529628E-2</v>
          </cell>
          <cell r="Z91">
            <v>1.0884435543190338E-2</v>
          </cell>
        </row>
        <row r="92">
          <cell r="A92" t="str">
            <v>Iraq</v>
          </cell>
          <cell r="B92" t="str">
            <v>IRQ</v>
          </cell>
          <cell r="C92" t="str">
            <v>Upper middle income</v>
          </cell>
          <cell r="D92" t="str">
            <v>Middle East &amp; North Africa</v>
          </cell>
          <cell r="F92">
            <v>4.5157963375201298E-3</v>
          </cell>
          <cell r="G92">
            <v>4.5859719268439752E-3</v>
          </cell>
          <cell r="H92">
            <v>4.6569552499139376E-3</v>
          </cell>
          <cell r="I92">
            <v>4.7287481149648836E-3</v>
          </cell>
          <cell r="J92">
            <v>4.8013521019687659E-3</v>
          </cell>
          <cell r="K92">
            <v>4.8747685560546431E-3</v>
          </cell>
          <cell r="L92">
            <v>4.9489985809081077E-3</v>
          </cell>
          <cell r="M92">
            <v>5.024043032156103E-3</v>
          </cell>
          <cell r="N92">
            <v>5.0999025107433434E-3</v>
          </cell>
          <cell r="O92">
            <v>5.1765773563066785E-3</v>
          </cell>
          <cell r="P92">
            <v>5.2540676405540805E-3</v>
          </cell>
          <cell r="Q92">
            <v>5.3323731606552804E-3</v>
          </cell>
          <cell r="R92">
            <v>5.4114934326509722E-3</v>
          </cell>
          <cell r="S92">
            <v>5.4914276848882027E-3</v>
          </cell>
          <cell r="T92">
            <v>5.5721748514893921E-3</v>
          </cell>
          <cell r="U92">
            <v>5.6537335658628845E-3</v>
          </cell>
          <cell r="V92">
            <v>5.7361021542631377E-3</v>
          </cell>
          <cell r="W92">
            <v>5.8192786294087332E-3</v>
          </cell>
          <cell r="X92">
            <v>5.9032606841668443E-3</v>
          </cell>
          <cell r="Y92">
            <v>5.9880456853127293E-3</v>
          </cell>
          <cell r="Z92">
            <v>6.0736306673732521E-3</v>
          </cell>
        </row>
        <row r="93">
          <cell r="A93" t="str">
            <v>Ireland</v>
          </cell>
          <cell r="B93" t="str">
            <v>IRL</v>
          </cell>
          <cell r="C93" t="str">
            <v>High income: OECD</v>
          </cell>
          <cell r="D93" t="str">
            <v>Europe &amp; Central Asia</v>
          </cell>
          <cell r="F93">
            <v>6.6508877055071697E-4</v>
          </cell>
          <cell r="G93">
            <v>6.6406405520296071E-4</v>
          </cell>
          <cell r="H93">
            <v>6.6300065750091544E-4</v>
          </cell>
          <cell r="I93">
            <v>6.6189848750916223E-4</v>
          </cell>
          <cell r="J93">
            <v>6.607574618642209E-4</v>
          </cell>
          <cell r="K93">
            <v>6.5957750394132623E-4</v>
          </cell>
          <cell r="L93">
            <v>6.5835854402195872E-4</v>
          </cell>
          <cell r="M93">
            <v>6.5710051946199369E-4</v>
          </cell>
          <cell r="N93">
            <v>6.5580337486032285E-4</v>
          </cell>
          <cell r="O93">
            <v>6.5446706222777734E-4</v>
          </cell>
          <cell r="P93">
            <v>6.5309154115619479E-4</v>
          </cell>
          <cell r="Q93">
            <v>6.5167677898747556E-4</v>
          </cell>
          <cell r="R93">
            <v>6.5022275098242121E-4</v>
          </cell>
          <cell r="S93">
            <v>6.4872944048920513E-4</v>
          </cell>
          <cell r="T93">
            <v>6.4719683911126458E-4</v>
          </cell>
          <cell r="U93">
            <v>6.4562494687442535E-4</v>
          </cell>
          <cell r="V93">
            <v>6.440137723930649E-4</v>
          </cell>
          <cell r="W93">
            <v>6.423633330350948E-4</v>
          </cell>
          <cell r="X93">
            <v>6.4067365508556232E-4</v>
          </cell>
          <cell r="Y93">
            <v>6.3894477390863977E-4</v>
          </cell>
          <cell r="Z93">
            <v>6.3717673410778914E-4</v>
          </cell>
        </row>
        <row r="94">
          <cell r="A94" t="str">
            <v>Isle of Man</v>
          </cell>
          <cell r="B94" t="str">
            <v>IMY</v>
          </cell>
          <cell r="C94" t="str">
            <v>High income: nonOECD</v>
          </cell>
          <cell r="D94" t="str">
            <v>Europe &amp; Central Asia</v>
          </cell>
          <cell r="F94">
            <v>1.2250052030269983E-5</v>
          </cell>
          <cell r="G94">
            <v>1.2204263742617856E-5</v>
          </cell>
          <cell r="H94">
            <v>1.2157908305566671E-5</v>
          </cell>
          <cell r="I94">
            <v>1.2110988352139049E-5</v>
          </cell>
          <cell r="J94">
            <v>1.2063506630307859E-5</v>
          </cell>
          <cell r="K94">
            <v>1.2015466004707298E-5</v>
          </cell>
          <cell r="L94">
            <v>1.1966869458326439E-5</v>
          </cell>
          <cell r="M94">
            <v>1.191772009418275E-5</v>
          </cell>
          <cell r="N94">
            <v>1.1868021136973071E-5</v>
          </cell>
          <cell r="O94">
            <v>1.1817775934699099E-5</v>
          </cell>
          <cell r="P94">
            <v>1.1766987960264756E-5</v>
          </cell>
          <cell r="Q94">
            <v>1.1715660813042758E-5</v>
          </cell>
          <cell r="R94">
            <v>1.1663798220407107E-5</v>
          </cell>
          <cell r="S94">
            <v>1.1611404039228953E-5</v>
          </cell>
          <cell r="T94">
            <v>1.1558482257332601E-5</v>
          </cell>
          <cell r="U94">
            <v>1.1505036994908565E-5</v>
          </cell>
          <cell r="V94">
            <v>1.1451072505880786E-5</v>
          </cell>
          <cell r="W94">
            <v>1.1396593179224509E-5</v>
          </cell>
          <cell r="X94">
            <v>1.1341603540232028E-5</v>
          </cell>
          <cell r="Y94">
            <v>1.1286108251722661E-5</v>
          </cell>
          <cell r="Z94">
            <v>1.1230112115193962E-5</v>
          </cell>
        </row>
        <row r="95">
          <cell r="A95" t="str">
            <v>Israel</v>
          </cell>
          <cell r="B95" t="str">
            <v>ISR</v>
          </cell>
          <cell r="C95" t="str">
            <v>High income: OECD</v>
          </cell>
          <cell r="D95" t="str">
            <v>Middle East &amp; North Africa</v>
          </cell>
          <cell r="F95">
            <v>1.1118856159868351E-3</v>
          </cell>
          <cell r="G95">
            <v>1.1143265365951014E-3</v>
          </cell>
          <cell r="H95">
            <v>1.1167050031024391E-3</v>
          </cell>
          <cell r="I95">
            <v>1.1190201181174207E-3</v>
          </cell>
          <cell r="J95">
            <v>1.1212709875095227E-3</v>
          </cell>
          <cell r="K95">
            <v>1.1234567208455502E-3</v>
          </cell>
          <cell r="L95">
            <v>1.125576431835717E-3</v>
          </cell>
          <cell r="M95">
            <v>1.127629238789282E-3</v>
          </cell>
          <cell r="N95">
            <v>1.1296142650796188E-3</v>
          </cell>
          <cell r="O95">
            <v>1.1315306396185556E-3</v>
          </cell>
          <cell r="P95">
            <v>1.1333774973398252E-3</v>
          </cell>
          <cell r="Q95">
            <v>1.135153979691471E-3</v>
          </cell>
          <cell r="R95">
            <v>1.1368592351369568E-3</v>
          </cell>
          <cell r="S95">
            <v>1.1384924196648129E-3</v>
          </cell>
          <cell r="T95">
            <v>1.1400526973065408E-3</v>
          </cell>
          <cell r="U95">
            <v>1.1415392406625316E-3</v>
          </cell>
          <cell r="V95">
            <v>1.1429512314357216E-3</v>
          </cell>
          <cell r="W95">
            <v>1.1442878609726683E-3</v>
          </cell>
          <cell r="X95">
            <v>1.1455483308117442E-3</v>
          </cell>
          <cell r="Y95">
            <v>1.1467318532380852E-3</v>
          </cell>
          <cell r="Z95">
            <v>1.1478376518449401E-3</v>
          </cell>
        </row>
        <row r="96">
          <cell r="A96" t="str">
            <v>Italy</v>
          </cell>
          <cell r="B96" t="str">
            <v>ITA</v>
          </cell>
          <cell r="C96" t="str">
            <v>High income: OECD</v>
          </cell>
          <cell r="D96" t="str">
            <v>Europe &amp; Central Asia</v>
          </cell>
          <cell r="F96">
            <v>8.8213712403187334E-3</v>
          </cell>
          <cell r="G96">
            <v>8.743202521208011E-3</v>
          </cell>
          <cell r="H96">
            <v>8.665200277683513E-3</v>
          </cell>
          <cell r="I96">
            <v>8.5873688105804671E-3</v>
          </cell>
          <cell r="J96">
            <v>8.509712423289335E-3</v>
          </cell>
          <cell r="K96">
            <v>8.4322354217686735E-3</v>
          </cell>
          <cell r="L96">
            <v>8.354942114532431E-3</v>
          </cell>
          <cell r="M96">
            <v>8.2778368126107116E-3</v>
          </cell>
          <cell r="N96">
            <v>8.2009238294831598E-3</v>
          </cell>
          <cell r="O96">
            <v>8.1242074809837594E-3</v>
          </cell>
          <cell r="P96">
            <v>8.0476920851762501E-3</v>
          </cell>
          <cell r="Q96">
            <v>7.9713819621992955E-3</v>
          </cell>
          <cell r="R96">
            <v>7.8952814340802306E-3</v>
          </cell>
          <cell r="S96">
            <v>7.8193948245167712E-3</v>
          </cell>
          <cell r="T96">
            <v>7.7437264586256334E-3</v>
          </cell>
          <cell r="U96">
            <v>7.6682806626572359E-3</v>
          </cell>
          <cell r="V96">
            <v>7.593061763675751E-3</v>
          </cell>
          <cell r="W96">
            <v>7.5180740892035625E-3</v>
          </cell>
          <cell r="X96">
            <v>7.443321966829541E-3</v>
          </cell>
          <cell r="Y96">
            <v>7.3688097237802246E-3</v>
          </cell>
          <cell r="Z96">
            <v>7.294541686453368E-3</v>
          </cell>
        </row>
        <row r="97">
          <cell r="A97" t="str">
            <v>Jamaica</v>
          </cell>
          <cell r="B97" t="str">
            <v>JAM</v>
          </cell>
          <cell r="C97" t="str">
            <v>Upper middle income</v>
          </cell>
          <cell r="D97" t="str">
            <v>Latin America &amp; Caribbean</v>
          </cell>
          <cell r="F97">
            <v>3.9245087632511666E-4</v>
          </cell>
          <cell r="G97">
            <v>3.9053091732872366E-4</v>
          </cell>
          <cell r="H97">
            <v>3.8859675341382851E-4</v>
          </cell>
          <cell r="I97">
            <v>3.8664852514414579E-4</v>
          </cell>
          <cell r="J97">
            <v>3.8468637622313817E-4</v>
          </cell>
          <cell r="K97">
            <v>3.8271045352867628E-4</v>
          </cell>
          <cell r="L97">
            <v>3.8072090714683213E-4</v>
          </cell>
          <cell r="M97">
            <v>3.7871789040473322E-4</v>
          </cell>
          <cell r="N97">
            <v>3.7670155990240375E-4</v>
          </cell>
          <cell r="O97">
            <v>3.7467207554350835E-4</v>
          </cell>
          <cell r="P97">
            <v>3.7262960056491786E-4</v>
          </cell>
          <cell r="Q97">
            <v>3.7057430156502857E-4</v>
          </cell>
          <cell r="R97">
            <v>3.6850634853073227E-4</v>
          </cell>
          <cell r="S97">
            <v>3.6642591486297409E-4</v>
          </cell>
          <cell r="T97">
            <v>3.6433317740079999E-4</v>
          </cell>
          <cell r="U97">
            <v>3.6222831644381384E-4</v>
          </cell>
          <cell r="V97">
            <v>3.6011151577295964E-4</v>
          </cell>
          <cell r="W97">
            <v>3.5798296266953883E-4</v>
          </cell>
          <cell r="X97">
            <v>3.5584284793237941E-4</v>
          </cell>
          <cell r="Y97">
            <v>3.5369136589306612E-4</v>
          </cell>
          <cell r="Z97">
            <v>3.5152871442914609E-4</v>
          </cell>
        </row>
        <row r="98">
          <cell r="A98" t="str">
            <v>Japan</v>
          </cell>
          <cell r="B98" t="str">
            <v>JPN</v>
          </cell>
          <cell r="C98" t="str">
            <v>High income: OECD</v>
          </cell>
          <cell r="D98" t="str">
            <v>East Asia &amp; Pacific</v>
          </cell>
          <cell r="F98">
            <v>1.8588374536048568E-2</v>
          </cell>
          <cell r="G98">
            <v>1.8362027696682864E-2</v>
          </cell>
          <cell r="H98">
            <v>1.8137335634839588E-2</v>
          </cell>
          <cell r="I98">
            <v>1.7914297618825566E-2</v>
          </cell>
          <cell r="J98">
            <v>1.7692912852511962E-2</v>
          </cell>
          <cell r="K98">
            <v>1.7473180476035077E-2</v>
          </cell>
          <cell r="L98">
            <v>1.725509956643901E-2</v>
          </cell>
          <cell r="M98">
            <v>1.7038669138259625E-2</v>
          </cell>
          <cell r="N98">
            <v>1.6823888144049184E-2</v>
          </cell>
          <cell r="O98">
            <v>1.6610755474840734E-2</v>
          </cell>
          <cell r="P98">
            <v>1.6399269960551747E-2</v>
          </cell>
          <cell r="Q98">
            <v>1.6189430370326857E-2</v>
          </cell>
          <cell r="R98">
            <v>1.5981235412818578E-2</v>
          </cell>
          <cell r="S98">
            <v>1.5774683736406246E-2</v>
          </cell>
          <cell r="T98">
            <v>1.5569773929352567E-2</v>
          </cell>
          <cell r="U98">
            <v>1.5366504519897527E-2</v>
          </cell>
          <cell r="V98">
            <v>1.5164873976289718E-2</v>
          </cell>
          <cell r="W98">
            <v>1.4964880706754778E-2</v>
          </cell>
          <cell r="X98">
            <v>1.476652305940122E-2</v>
          </cell>
          <cell r="Y98">
            <v>1.456979932206348E-2</v>
          </cell>
          <cell r="Z98">
            <v>1.437470772208259E-2</v>
          </cell>
        </row>
        <row r="99">
          <cell r="A99" t="str">
            <v>Jordan</v>
          </cell>
          <cell r="B99" t="str">
            <v>JOR</v>
          </cell>
          <cell r="C99" t="str">
            <v>Upper middle income</v>
          </cell>
          <cell r="D99" t="str">
            <v>Middle East &amp; North Africa</v>
          </cell>
          <cell r="F99">
            <v>8.8179605885098963E-4</v>
          </cell>
          <cell r="G99">
            <v>8.9273345906303861E-4</v>
          </cell>
          <cell r="H99">
            <v>9.0375164093338422E-4</v>
          </cell>
          <cell r="I99">
            <v>9.1484986685095129E-4</v>
          </cell>
          <cell r="J99">
            <v>9.2602735830001406E-4</v>
          </cell>
          <cell r="K99">
            <v>9.3728329526805124E-4</v>
          </cell>
          <cell r="L99">
            <v>9.486168156667827E-4</v>
          </cell>
          <cell r="M99">
            <v>9.6002701476741354E-4</v>
          </cell>
          <cell r="N99">
            <v>9.7151294465111829E-4</v>
          </cell>
          <cell r="O99">
            <v>9.8307361367579909E-4</v>
          </cell>
          <cell r="P99">
            <v>9.9470798596018898E-4</v>
          </cell>
          <cell r="Q99">
            <v>1.0064149808864027E-3</v>
          </cell>
          <cell r="R99">
            <v>1.0181934726219912E-3</v>
          </cell>
          <cell r="S99">
            <v>1.0300422896626529E-3</v>
          </cell>
          <cell r="T99">
            <v>1.0419602143966911E-3</v>
          </cell>
          <cell r="U99">
            <v>1.0539459826923679E-3</v>
          </cell>
          <cell r="V99">
            <v>1.0659982835092912E-3</v>
          </cell>
          <cell r="W99">
            <v>1.0781157585349802E-3</v>
          </cell>
          <cell r="X99">
            <v>1.0902970018477746E-3</v>
          </cell>
          <cell r="Y99">
            <v>1.102540559607232E-3</v>
          </cell>
          <cell r="Z99">
            <v>1.1148449297731823E-3</v>
          </cell>
        </row>
        <row r="100">
          <cell r="A100" t="str">
            <v>Kazakhstan</v>
          </cell>
          <cell r="B100" t="str">
            <v>KAZ</v>
          </cell>
          <cell r="C100" t="str">
            <v>Upper middle income</v>
          </cell>
          <cell r="D100" t="str">
            <v>Europe &amp; Central Asia</v>
          </cell>
          <cell r="F100">
            <v>2.3804673833968232E-3</v>
          </cell>
          <cell r="G100">
            <v>2.3732440653130163E-3</v>
          </cell>
          <cell r="H100">
            <v>2.3658989949690628E-3</v>
          </cell>
          <cell r="I100">
            <v>2.3584324388637007E-3</v>
          </cell>
          <cell r="J100">
            <v>2.35084468700231E-3</v>
          </cell>
          <cell r="K100">
            <v>2.3431360533118285E-3</v>
          </cell>
          <cell r="L100">
            <v>2.3353068760538238E-3</v>
          </cell>
          <cell r="M100">
            <v>2.327357518235232E-3</v>
          </cell>
          <cell r="N100">
            <v>2.3192883680162495E-3</v>
          </cell>
          <cell r="O100">
            <v>2.311099839114789E-3</v>
          </cell>
          <cell r="P100">
            <v>2.3027923712069538E-3</v>
          </cell>
          <cell r="Q100">
            <v>2.2943664303229968E-3</v>
          </cell>
          <cell r="R100">
            <v>2.2858225092380834E-3</v>
          </cell>
          <cell r="S100">
            <v>2.277161127857336E-3</v>
          </cell>
          <cell r="T100">
            <v>2.2683828335944849E-3</v>
          </cell>
          <cell r="U100">
            <v>2.2594882017435E-3</v>
          </cell>
          <cell r="V100">
            <v>2.2504778358425725E-3</v>
          </cell>
          <cell r="W100">
            <v>2.2413523680297463E-3</v>
          </cell>
          <cell r="X100">
            <v>2.2321124593895764E-3</v>
          </cell>
          <cell r="Y100">
            <v>2.222758800290069E-3</v>
          </cell>
          <cell r="Z100">
            <v>2.2132921107092546E-3</v>
          </cell>
        </row>
        <row r="101">
          <cell r="A101" t="str">
            <v>Kenya</v>
          </cell>
          <cell r="B101" t="str">
            <v>KEN</v>
          </cell>
          <cell r="C101" t="str">
            <v>Low income</v>
          </cell>
          <cell r="D101" t="str">
            <v>Sub-Saharan Africa</v>
          </cell>
          <cell r="F101">
            <v>5.9665177042624133E-3</v>
          </cell>
          <cell r="G101">
            <v>6.0545521500109502E-3</v>
          </cell>
          <cell r="H101">
            <v>6.1435124526788955E-3</v>
          </cell>
          <cell r="I101">
            <v>6.2333986873958497E-3</v>
          </cell>
          <cell r="J101">
            <v>6.3242106249107545E-3</v>
          </cell>
          <cell r="K101">
            <v>6.4159477241035549E-3</v>
          </cell>
          <cell r="L101">
            <v>6.5086091245072641E-3</v>
          </cell>
          <cell r="M101">
            <v>6.6021936388483086E-3</v>
          </cell>
          <cell r="N101">
            <v>6.6966997456133362E-3</v>
          </cell>
          <cell r="O101">
            <v>6.7921255816507176E-3</v>
          </cell>
          <cell r="P101">
            <v>6.8884689348154751E-3</v>
          </cell>
          <cell r="Q101">
            <v>6.9857272366666339E-3</v>
          </cell>
          <cell r="R101">
            <v>7.0838975552259412E-3</v>
          </cell>
          <cell r="S101">
            <v>7.1829765878076044E-3</v>
          </cell>
          <cell r="T101">
            <v>7.2829606539285691E-3</v>
          </cell>
          <cell r="U101">
            <v>7.3838456883092421E-3</v>
          </cell>
          <cell r="V101">
            <v>7.485627233974914E-3</v>
          </cell>
          <cell r="W101">
            <v>7.5883004354680367E-3</v>
          </cell>
          <cell r="X101">
            <v>7.6918600321821563E-3</v>
          </cell>
          <cell r="Y101">
            <v>7.7963003518280423E-3</v>
          </cell>
          <cell r="Z101">
            <v>7.901615304043149E-3</v>
          </cell>
        </row>
        <row r="102">
          <cell r="A102" t="str">
            <v>Kiribati</v>
          </cell>
          <cell r="B102" t="str">
            <v>KIR</v>
          </cell>
          <cell r="C102" t="str">
            <v>Lower middle income</v>
          </cell>
          <cell r="D102" t="str">
            <v>East Asia &amp; Pacific</v>
          </cell>
          <cell r="F102">
            <v>1.4255605719528991E-5</v>
          </cell>
          <cell r="G102">
            <v>1.4327556772513741E-5</v>
          </cell>
          <cell r="H102">
            <v>1.4398996589069557E-5</v>
          </cell>
          <cell r="I102">
            <v>1.4469907781279949E-5</v>
          </cell>
          <cell r="J102">
            <v>1.4540272836130604E-5</v>
          </cell>
          <cell r="K102">
            <v>1.4610074120674266E-5</v>
          </cell>
          <cell r="L102">
            <v>1.4679293887417502E-5</v>
          </cell>
          <cell r="M102">
            <v>1.4747914279931472E-5</v>
          </cell>
          <cell r="N102">
            <v>1.4815917338688673E-5</v>
          </cell>
          <cell r="O102">
            <v>1.4883285007126906E-5</v>
          </cell>
          <cell r="P102">
            <v>1.4949999137941912E-5</v>
          </cell>
          <cell r="Q102">
            <v>1.5016041499610077E-5</v>
          </cell>
          <cell r="R102">
            <v>1.5081393783141347E-5</v>
          </cell>
          <cell r="S102">
            <v>1.514603760906356E-5</v>
          </cell>
          <cell r="T102">
            <v>1.5209954534637944E-5</v>
          </cell>
          <cell r="U102">
            <v>1.5273126061305869E-5</v>
          </cell>
          <cell r="V102">
            <v>1.5335533642366503E-5</v>
          </cell>
          <cell r="W102">
            <v>1.5397158690884494E-5</v>
          </cell>
          <cell r="X102">
            <v>1.5457982587826758E-5</v>
          </cell>
          <cell r="Y102">
            <v>1.5517986690426762E-5</v>
          </cell>
          <cell r="Z102">
            <v>1.5577152340774656E-5</v>
          </cell>
        </row>
        <row r="103">
          <cell r="A103" t="str">
            <v>Korea, Dem. Rep.</v>
          </cell>
          <cell r="B103" t="str">
            <v>PRK</v>
          </cell>
          <cell r="C103" t="str">
            <v>Low income</v>
          </cell>
          <cell r="D103" t="str">
            <v>East Asia &amp; Pacific</v>
          </cell>
          <cell r="F103">
            <v>3.5733479946741397E-3</v>
          </cell>
          <cell r="G103">
            <v>3.5549355162587909E-3</v>
          </cell>
          <cell r="H103">
            <v>3.5364031618547926E-3</v>
          </cell>
          <cell r="I103">
            <v>3.5177523081833572E-3</v>
          </cell>
          <cell r="J103">
            <v>3.4989843591328542E-3</v>
          </cell>
          <cell r="K103">
            <v>3.4801007460375068E-3</v>
          </cell>
          <cell r="L103">
            <v>3.4611029279477336E-3</v>
          </cell>
          <cell r="M103">
            <v>3.4419923918915167E-3</v>
          </cell>
          <cell r="N103">
            <v>3.4227706531261134E-3</v>
          </cell>
          <cell r="O103">
            <v>3.4034392553793742E-3</v>
          </cell>
          <cell r="P103">
            <v>3.3839997710799698E-3</v>
          </cell>
          <cell r="Q103">
            <v>3.364453801575885E-3</v>
          </cell>
          <cell r="R103">
            <v>3.3448029773403194E-3</v>
          </cell>
          <cell r="S103">
            <v>3.3250489581644008E-3</v>
          </cell>
          <cell r="T103">
            <v>3.3051934333358664E-3</v>
          </cell>
          <cell r="U103">
            <v>3.2852381218030206E-3</v>
          </cell>
          <cell r="V103">
            <v>3.2651847723232041E-3</v>
          </cell>
          <cell r="W103">
            <v>3.2450351635950041E-3</v>
          </cell>
          <cell r="X103">
            <v>3.224791104373485E-3</v>
          </cell>
          <cell r="Y103">
            <v>3.2044544335676213E-3</v>
          </cell>
          <cell r="Z103">
            <v>3.184027020319234E-3</v>
          </cell>
        </row>
        <row r="104">
          <cell r="A104" t="str">
            <v>Korea, Rep.</v>
          </cell>
          <cell r="B104" t="str">
            <v>KOR</v>
          </cell>
          <cell r="C104" t="str">
            <v>High income: OECD</v>
          </cell>
          <cell r="D104" t="str">
            <v>East Asia &amp; Pacific</v>
          </cell>
          <cell r="F104">
            <v>7.2063953035370392E-3</v>
          </cell>
          <cell r="G104">
            <v>7.1578245048905332E-3</v>
          </cell>
          <cell r="H104">
            <v>7.1091493635700425E-3</v>
          </cell>
          <cell r="I104">
            <v>7.0603734838129793E-3</v>
          </cell>
          <cell r="J104">
            <v>7.0115005036304979E-3</v>
          </cell>
          <cell r="K104">
            <v>6.9625340950096341E-3</v>
          </cell>
          <cell r="L104">
            <v>6.9134779640952727E-3</v>
          </cell>
          <cell r="M104">
            <v>6.8643358513508735E-3</v>
          </cell>
          <cell r="N104">
            <v>6.8151115316968623E-3</v>
          </cell>
          <cell r="O104">
            <v>6.7658088146254278E-3</v>
          </cell>
          <cell r="P104">
            <v>6.7164315442905928E-3</v>
          </cell>
          <cell r="Q104">
            <v>6.6669835995725717E-3</v>
          </cell>
          <cell r="R104">
            <v>6.617468894114957E-3</v>
          </cell>
          <cell r="S104">
            <v>6.567891376333887E-3</v>
          </cell>
          <cell r="T104">
            <v>6.5182550293978302E-3</v>
          </cell>
          <cell r="U104">
            <v>6.4685638711768972E-3</v>
          </cell>
          <cell r="V104">
            <v>6.4188219541606011E-3</v>
          </cell>
          <cell r="W104">
            <v>6.3690333653428233E-3</v>
          </cell>
          <cell r="X104">
            <v>6.3192022260729706E-3</v>
          </cell>
          <cell r="Y104">
            <v>6.2693326918721176E-3</v>
          </cell>
          <cell r="Z104">
            <v>6.2194289522131191E-3</v>
          </cell>
        </row>
        <row r="105">
          <cell r="A105" t="str">
            <v>Kuwait</v>
          </cell>
          <cell r="B105" t="str">
            <v>KWT</v>
          </cell>
          <cell r="C105" t="str">
            <v>High income: nonOECD</v>
          </cell>
          <cell r="D105" t="str">
            <v>Middle East &amp; North Africa</v>
          </cell>
          <cell r="F105">
            <v>4.3631549019805549E-4</v>
          </cell>
          <cell r="G105">
            <v>4.4268008538340703E-4</v>
          </cell>
          <cell r="H105">
            <v>4.491102492935467E-4</v>
          </cell>
          <cell r="I105">
            <v>4.5560595440743507E-4</v>
          </cell>
          <cell r="J105">
            <v>4.6216715096752498E-4</v>
          </cell>
          <cell r="K105">
            <v>4.6879376645098103E-4</v>
          </cell>
          <cell r="L105">
            <v>4.7548570504218988E-4</v>
          </cell>
          <cell r="M105">
            <v>4.8224284710713956E-4</v>
          </cell>
          <cell r="N105">
            <v>4.8906504867026032E-4</v>
          </cell>
          <cell r="O105">
            <v>4.9595214089432911E-4</v>
          </cell>
          <cell r="P105">
            <v>5.0290392956406707E-4</v>
          </cell>
          <cell r="Q105">
            <v>5.0992019457408847E-4</v>
          </cell>
          <cell r="R105">
            <v>5.1700068942184393E-4</v>
          </cell>
          <cell r="S105">
            <v>5.2414514070626018E-4</v>
          </cell>
          <cell r="T105">
            <v>5.3135324763276329E-4</v>
          </cell>
          <cell r="U105">
            <v>5.3862468152540189E-4</v>
          </cell>
          <cell r="V105">
            <v>5.4595908534680693E-4</v>
          </cell>
          <cell r="W105">
            <v>5.5335607322672716E-4</v>
          </cell>
          <cell r="X105">
            <v>5.6081522999990778E-4</v>
          </cell>
          <cell r="Y105">
            <v>5.6833611075407986E-4</v>
          </cell>
          <cell r="Z105">
            <v>5.759182403888549E-4</v>
          </cell>
        </row>
        <row r="106">
          <cell r="A106" t="str">
            <v>Kyrgyz Republic</v>
          </cell>
          <cell r="B106" t="str">
            <v>KGZ</v>
          </cell>
          <cell r="C106" t="str">
            <v>Low income</v>
          </cell>
          <cell r="D106" t="str">
            <v>Europe &amp; Central Asia</v>
          </cell>
          <cell r="F106">
            <v>7.9456446394546916E-4</v>
          </cell>
          <cell r="G106">
            <v>7.9623880058748476E-4</v>
          </cell>
          <cell r="H106">
            <v>7.9786821438078263E-4</v>
          </cell>
          <cell r="I106">
            <v>7.9945207601200472E-4</v>
          </cell>
          <cell r="J106">
            <v>8.0098975872050894E-4</v>
          </cell>
          <cell r="K106">
            <v>8.0248063860903246E-4</v>
          </cell>
          <cell r="L106">
            <v>8.0392409496108763E-4</v>
          </cell>
          <cell r="M106">
            <v>8.0531951056501527E-4</v>
          </cell>
          <cell r="N106">
            <v>8.0666627204460336E-4</v>
          </cell>
          <cell r="O106">
            <v>8.0796377019614837E-4</v>
          </cell>
          <cell r="P106">
            <v>8.0921140033184678E-4</v>
          </cell>
          <cell r="Q106">
            <v>8.1040856262939521E-4</v>
          </cell>
          <cell r="R106">
            <v>8.11554662487621E-4</v>
          </cell>
          <cell r="S106">
            <v>8.1264911088801647E-4</v>
          </cell>
          <cell r="T106">
            <v>8.1369132476197899E-4</v>
          </cell>
          <cell r="U106">
            <v>8.1468072736357261E-4</v>
          </cell>
          <cell r="V106">
            <v>8.1561674864761679E-4</v>
          </cell>
          <cell r="W106">
            <v>8.1649882565286739E-4</v>
          </cell>
          <cell r="X106">
            <v>8.173264028900752E-4</v>
          </cell>
          <cell r="Y106">
            <v>8.1809893273465629E-4</v>
          </cell>
          <cell r="Z106">
            <v>8.1881587582372276E-4</v>
          </cell>
        </row>
        <row r="107">
          <cell r="A107" t="str">
            <v>Lao PDR</v>
          </cell>
          <cell r="B107" t="str">
            <v>LAO</v>
          </cell>
          <cell r="C107" t="str">
            <v>Lower middle income</v>
          </cell>
          <cell r="D107" t="str">
            <v>East Asia &amp; Pacific</v>
          </cell>
          <cell r="F107">
            <v>9.3280094557427048E-4</v>
          </cell>
          <cell r="G107">
            <v>9.3887673855420288E-4</v>
          </cell>
          <cell r="H107">
            <v>9.4493472438673097E-4</v>
          </cell>
          <cell r="I107">
            <v>9.5097364648744098E-4</v>
          </cell>
          <cell r="J107">
            <v>9.5699223300402844E-4</v>
          </cell>
          <cell r="K107">
            <v>9.6298919707141868E-4</v>
          </cell>
          <cell r="L107">
            <v>9.6896323708417509E-4</v>
          </cell>
          <cell r="M107">
            <v>9.7491303698650543E-4</v>
          </cell>
          <cell r="N107">
            <v>9.8083726658015425E-4</v>
          </cell>
          <cell r="O107">
            <v>9.8673458185044062E-4</v>
          </cell>
          <cell r="P107">
            <v>9.9260362531070263E-4</v>
          </cell>
          <cell r="Q107">
            <v>9.9844302636541453E-4</v>
          </cell>
          <cell r="R107">
            <v>1.0042514016921624E-3</v>
          </cell>
          <cell r="S107">
            <v>1.0100273556427287E-3</v>
          </cell>
          <cell r="T107">
            <v>1.0157694806634521E-3</v>
          </cell>
          <cell r="U107">
            <v>1.0214763577350414E-3</v>
          </cell>
          <cell r="V107">
            <v>1.0271465568320029E-3</v>
          </cell>
          <cell r="W107">
            <v>1.0327786374017959E-3</v>
          </cell>
          <cell r="X107">
            <v>1.0383711488638411E-3</v>
          </cell>
          <cell r="Y107">
            <v>1.0439226311284521E-3</v>
          </cell>
          <cell r="Z107">
            <v>1.0494316151357526E-3</v>
          </cell>
        </row>
        <row r="108">
          <cell r="A108" t="str">
            <v>Latvia</v>
          </cell>
          <cell r="B108" t="str">
            <v>LVA</v>
          </cell>
          <cell r="C108" t="str">
            <v>High income: nonOECD</v>
          </cell>
          <cell r="D108" t="str">
            <v>Europe &amp; Central Asia</v>
          </cell>
          <cell r="F108">
            <v>3.0592387234918751E-4</v>
          </cell>
          <cell r="G108">
            <v>3.0118198457710531E-4</v>
          </cell>
          <cell r="H108">
            <v>2.9649559222472713E-4</v>
          </cell>
          <cell r="I108">
            <v>2.9186427261796924E-4</v>
          </cell>
          <cell r="J108">
            <v>2.8728760463880945E-4</v>
          </cell>
          <cell r="K108">
            <v>2.8276516874006666E-4</v>
          </cell>
          <cell r="L108">
            <v>2.7829654695890821E-4</v>
          </cell>
          <cell r="M108">
            <v>2.7388132292909982E-4</v>
          </cell>
          <cell r="N108">
            <v>2.6951908189201619E-4</v>
          </cell>
          <cell r="O108">
            <v>2.6520941070642089E-4</v>
          </cell>
          <cell r="P108">
            <v>2.6095189785703448E-4</v>
          </cell>
          <cell r="Q108">
            <v>2.5674613346191391E-4</v>
          </cell>
          <cell r="R108">
            <v>2.5259170927864974E-4</v>
          </cell>
          <cell r="S108">
            <v>2.4848821870941245E-4</v>
          </cell>
          <cell r="T108">
            <v>2.4443525680486019E-4</v>
          </cell>
          <cell r="U108">
            <v>2.4043242026693112E-4</v>
          </cell>
          <cell r="V108">
            <v>2.364793074505456E-4</v>
          </cell>
          <cell r="W108">
            <v>2.3257551836423614E-4</v>
          </cell>
          <cell r="X108">
            <v>2.2872065466973533E-4</v>
          </cell>
          <cell r="Y108">
            <v>2.2491431968054155E-4</v>
          </cell>
          <cell r="Z108">
            <v>2.2115611835949253E-4</v>
          </cell>
        </row>
        <row r="109">
          <cell r="A109" t="str">
            <v>Lebanon</v>
          </cell>
          <cell r="B109" t="str">
            <v>LBN</v>
          </cell>
          <cell r="C109" t="str">
            <v>Upper middle income</v>
          </cell>
          <cell r="D109" t="str">
            <v>Middle East &amp; North Africa</v>
          </cell>
          <cell r="F109">
            <v>6.3313890451696328E-4</v>
          </cell>
          <cell r="G109">
            <v>6.3266873285421391E-4</v>
          </cell>
          <cell r="H109">
            <v>6.3216052197720342E-4</v>
          </cell>
          <cell r="I109">
            <v>6.3161409607044366E-4</v>
          </cell>
          <cell r="J109">
            <v>6.310292851771695E-4</v>
          </cell>
          <cell r="K109">
            <v>6.304059253830844E-4</v>
          </cell>
          <cell r="L109">
            <v>6.2974385900165279E-4</v>
          </cell>
          <cell r="M109">
            <v>6.2904293476081325E-4</v>
          </cell>
          <cell r="N109">
            <v>6.2830300799097602E-4</v>
          </cell>
          <cell r="O109">
            <v>6.2752394081415212E-4</v>
          </cell>
          <cell r="P109">
            <v>6.267056023340615E-4</v>
          </cell>
          <cell r="Q109">
            <v>6.2584786882707529E-4</v>
          </cell>
          <cell r="R109">
            <v>6.2495062393379914E-4</v>
          </cell>
          <cell r="S109">
            <v>6.2401375885114726E-4</v>
          </cell>
          <cell r="T109">
            <v>6.2303717252471425E-4</v>
          </cell>
          <cell r="U109">
            <v>6.2202077184125425E-4</v>
          </cell>
          <cell r="V109">
            <v>6.2096447182107928E-4</v>
          </cell>
          <cell r="W109">
            <v>6.1986819581016808E-4</v>
          </cell>
          <cell r="X109">
            <v>6.1873187567178082E-4</v>
          </cell>
          <cell r="Y109">
            <v>6.1755545197735549E-4</v>
          </cell>
          <cell r="Z109">
            <v>6.1633887419647283E-4</v>
          </cell>
        </row>
        <row r="110">
          <cell r="A110" t="str">
            <v>Lesotho</v>
          </cell>
          <cell r="B110" t="str">
            <v>LSO</v>
          </cell>
          <cell r="C110" t="str">
            <v>Lower middle income</v>
          </cell>
          <cell r="D110" t="str">
            <v>Sub-Saharan Africa</v>
          </cell>
          <cell r="F110">
            <v>2.9299679463165546E-4</v>
          </cell>
          <cell r="G110">
            <v>2.9293613169454735E-4</v>
          </cell>
          <cell r="H110">
            <v>2.9285769733993503E-4</v>
          </cell>
          <cell r="I110">
            <v>2.927613815981604E-4</v>
          </cell>
          <cell r="J110">
            <v>2.9264707701142615E-4</v>
          </cell>
          <cell r="K110">
            <v>2.9251467872607557E-4</v>
          </cell>
          <cell r="L110">
            <v>2.9236408458587561E-4</v>
          </cell>
          <cell r="M110">
            <v>2.9219519522624861E-4</v>
          </cell>
          <cell r="N110">
            <v>2.9200791416939264E-4</v>
          </cell>
          <cell r="O110">
            <v>2.9180214792022037E-4</v>
          </cell>
          <cell r="P110">
            <v>2.915778060630504E-4</v>
          </cell>
          <cell r="Q110">
            <v>2.9133480135898408E-4</v>
          </cell>
          <cell r="R110">
            <v>2.9107304984388004E-4</v>
          </cell>
          <cell r="S110">
            <v>2.9079247092686061E-4</v>
          </cell>
          <cell r="T110">
            <v>2.9049298748925616E-4</v>
          </cell>
          <cell r="U110">
            <v>2.9017452598390582E-4</v>
          </cell>
          <cell r="V110">
            <v>2.8983701653472371E-4</v>
          </cell>
          <cell r="W110">
            <v>2.8948039303643375E-4</v>
          </cell>
          <cell r="X110">
            <v>2.8910459325437899E-4</v>
          </cell>
          <cell r="Y110">
            <v>2.887095589243004E-4</v>
          </cell>
          <cell r="Z110">
            <v>2.8829523585198219E-4</v>
          </cell>
        </row>
        <row r="111">
          <cell r="A111" t="str">
            <v>Liberia</v>
          </cell>
          <cell r="B111" t="str">
            <v>LBR</v>
          </cell>
          <cell r="C111" t="str">
            <v>Low income</v>
          </cell>
          <cell r="D111" t="str">
            <v>Sub-Saharan Africa</v>
          </cell>
          <cell r="F111">
            <v>5.7726430416335235E-4</v>
          </cell>
          <cell r="G111">
            <v>5.8569037721091911E-4</v>
          </cell>
          <cell r="H111">
            <v>5.9420335854732916E-4</v>
          </cell>
          <cell r="I111">
            <v>6.0280321417855028E-4</v>
          </cell>
          <cell r="J111">
            <v>6.1148988068828651E-4</v>
          </cell>
          <cell r="K111">
            <v>6.2026326453698023E-4</v>
          </cell>
          <cell r="L111">
            <v>6.2912324136248424E-4</v>
          </cell>
          <cell r="M111">
            <v>6.3806965528316563E-4</v>
          </cell>
          <cell r="N111">
            <v>6.4710231820422966E-4</v>
          </cell>
          <cell r="O111">
            <v>6.5622100912805835E-4</v>
          </cell>
          <cell r="P111">
            <v>6.6542547346939594E-4</v>
          </cell>
          <cell r="Q111">
            <v>6.7471542237625603E-4</v>
          </cell>
          <cell r="R111">
            <v>6.8409053205739688E-4</v>
          </cell>
          <cell r="S111">
            <v>6.9355044311730004E-4</v>
          </cell>
          <cell r="T111">
            <v>7.0309475989955553E-4</v>
          </cell>
          <cell r="U111">
            <v>7.1272304983960734E-4</v>
          </cell>
          <cell r="V111">
            <v>7.2243484282783204E-4</v>
          </cell>
          <cell r="W111">
            <v>7.3222963058392995E-4</v>
          </cell>
          <cell r="X111">
            <v>7.4210686604364346E-4</v>
          </cell>
          <cell r="Y111">
            <v>7.5206596275882503E-4</v>
          </cell>
          <cell r="Z111">
            <v>7.6210629431189541E-4</v>
          </cell>
        </row>
        <row r="112">
          <cell r="A112" t="str">
            <v>Libya</v>
          </cell>
          <cell r="B112" t="str">
            <v>LBY</v>
          </cell>
          <cell r="C112" t="str">
            <v>Upper middle income</v>
          </cell>
          <cell r="D112" t="str">
            <v>Middle East &amp; North Africa</v>
          </cell>
          <cell r="F112">
            <v>8.8101023067284063E-4</v>
          </cell>
          <cell r="G112">
            <v>8.8193505689604401E-4</v>
          </cell>
          <cell r="H112">
            <v>8.8280724488684311E-4</v>
          </cell>
          <cell r="I112">
            <v>8.8362626159085834E-4</v>
          </cell>
          <cell r="J112">
            <v>8.8439157936858457E-4</v>
          </cell>
          <cell r="K112">
            <v>8.8510267631601656E-4</v>
          </cell>
          <cell r="L112">
            <v>8.8575903659058697E-4</v>
          </cell>
          <cell r="M112">
            <v>8.863601507422816E-4</v>
          </cell>
          <cell r="N112">
            <v>8.8690551604979242E-4</v>
          </cell>
          <cell r="O112">
            <v>8.8739463686152316E-4</v>
          </cell>
          <cell r="P112">
            <v>8.8782702494127972E-4</v>
          </cell>
          <cell r="Q112">
            <v>8.8820219981847464E-4</v>
          </cell>
          <cell r="R112">
            <v>8.8851968914260252E-4</v>
          </cell>
          <cell r="S112">
            <v>8.8877902904181206E-4</v>
          </cell>
          <cell r="T112">
            <v>8.8897976448531698E-4</v>
          </cell>
          <cell r="U112">
            <v>8.8912144964941003E-4</v>
          </cell>
          <cell r="V112">
            <v>8.892036482868311E-4</v>
          </cell>
          <cell r="W112">
            <v>8.8922593409919979E-4</v>
          </cell>
          <cell r="X112">
            <v>8.8918789111224947E-4</v>
          </cell>
          <cell r="Y112">
            <v>8.890891140535404E-4</v>
          </cell>
          <cell r="Z112">
            <v>8.8892920873235573E-4</v>
          </cell>
        </row>
        <row r="113">
          <cell r="A113" t="str">
            <v>Liechtenstein</v>
          </cell>
          <cell r="B113" t="str">
            <v>LIE</v>
          </cell>
          <cell r="C113" t="str">
            <v>High income: nonOECD</v>
          </cell>
          <cell r="D113" t="str">
            <v>Europe &amp; Central Asia</v>
          </cell>
          <cell r="F113">
            <v>5.2680240895960544E-6</v>
          </cell>
          <cell r="G113">
            <v>5.2533907143890841E-6</v>
          </cell>
          <cell r="H113">
            <v>5.2384798772222069E-6</v>
          </cell>
          <cell r="I113">
            <v>5.2232919570445692E-6</v>
          </cell>
          <cell r="J113">
            <v>5.2078273853790871E-6</v>
          </cell>
          <cell r="K113">
            <v>5.192086647309207E-6</v>
          </cell>
          <cell r="L113">
            <v>5.1760702824630711E-6</v>
          </cell>
          <cell r="M113">
            <v>5.1597788859939556E-6</v>
          </cell>
          <cell r="N113">
            <v>5.1432131095558749E-6</v>
          </cell>
          <cell r="O113">
            <v>5.1263736622729997E-6</v>
          </cell>
          <cell r="P113">
            <v>5.1092613117016985E-6</v>
          </cell>
          <cell r="Q113">
            <v>5.0918768847839712E-6</v>
          </cell>
          <cell r="R113">
            <v>5.0742212687907799E-6</v>
          </cell>
          <cell r="S113">
            <v>5.0562954122540651E-6</v>
          </cell>
          <cell r="T113">
            <v>5.038100325885951E-6</v>
          </cell>
          <cell r="U113">
            <v>5.0196370834837085E-6</v>
          </cell>
          <cell r="V113">
            <v>5.0009068228190692E-6</v>
          </cell>
          <cell r="W113">
            <v>4.9819107465102674E-6</v>
          </cell>
          <cell r="X113">
            <v>4.9626501228754425E-6</v>
          </cell>
          <cell r="Y113">
            <v>4.9431262867656627E-6</v>
          </cell>
          <cell r="Z113">
            <v>4.9233406403761199E-6</v>
          </cell>
        </row>
        <row r="114">
          <cell r="A114" t="str">
            <v>Lithuania</v>
          </cell>
          <cell r="B114" t="str">
            <v>LTU</v>
          </cell>
          <cell r="C114" t="str">
            <v>High income: nonOECD</v>
          </cell>
          <cell r="D114" t="str">
            <v>Europe &amp; Central Asia</v>
          </cell>
          <cell r="F114">
            <v>4.5173189890011756E-4</v>
          </cell>
          <cell r="G114">
            <v>4.4534194744068578E-4</v>
          </cell>
          <cell r="H114">
            <v>4.3901572520653692E-4</v>
          </cell>
          <cell r="I114">
            <v>4.327529060620765E-4</v>
          </cell>
          <cell r="J114">
            <v>4.2655316359459586E-4</v>
          </cell>
          <cell r="K114">
            <v>4.2041617114229354E-4</v>
          </cell>
          <cell r="L114">
            <v>4.1434160182062028E-4</v>
          </cell>
          <cell r="M114">
            <v>4.0832912854695436E-4</v>
          </cell>
          <cell r="N114">
            <v>4.023784240636149E-4</v>
          </cell>
          <cell r="O114">
            <v>3.9648916095921181E-4</v>
          </cell>
          <cell r="P114">
            <v>3.9066101168834045E-4</v>
          </cell>
          <cell r="Q114">
            <v>3.8489364858964226E-4</v>
          </cell>
          <cell r="R114">
            <v>3.7918674390222248E-4</v>
          </cell>
          <cell r="S114">
            <v>3.735399697804558E-4</v>
          </cell>
          <cell r="T114">
            <v>3.679529983071828E-4</v>
          </cell>
          <cell r="U114">
            <v>3.6242550150531637E-4</v>
          </cell>
          <cell r="V114">
            <v>3.5695715134787903E-4</v>
          </cell>
          <cell r="W114">
            <v>3.5154761976648467E-4</v>
          </cell>
          <cell r="X114">
            <v>3.4619657865829273E-4</v>
          </cell>
          <cell r="Y114">
            <v>3.4090369989145245E-4</v>
          </cell>
          <cell r="Z114">
            <v>3.3566865530906576E-4</v>
          </cell>
        </row>
        <row r="115">
          <cell r="A115" t="str">
            <v>Luxembourg</v>
          </cell>
          <cell r="B115" t="str">
            <v>LUX</v>
          </cell>
          <cell r="C115" t="str">
            <v>High income: OECD</v>
          </cell>
          <cell r="D115" t="str">
            <v>Europe &amp; Central Asia</v>
          </cell>
          <cell r="F115">
            <v>7.3938001558499134E-5</v>
          </cell>
          <cell r="G115">
            <v>7.4078953269147353E-5</v>
          </cell>
          <cell r="H115">
            <v>7.4215666887640386E-5</v>
          </cell>
          <cell r="I115">
            <v>7.4348086419778099E-5</v>
          </cell>
          <cell r="J115">
            <v>7.4476156154629168E-5</v>
          </cell>
          <cell r="K115">
            <v>7.4599820693149759E-5</v>
          </cell>
          <cell r="L115">
            <v>7.4719024977393445E-5</v>
          </cell>
          <cell r="M115">
            <v>7.483371432030414E-5</v>
          </cell>
          <cell r="N115">
            <v>7.4943834436083304E-5</v>
          </cell>
          <cell r="O115">
            <v>7.504933147111868E-5</v>
          </cell>
          <cell r="P115">
            <v>7.515015203546348E-5</v>
          </cell>
          <cell r="Q115">
            <v>7.5246243234853853E-5</v>
          </cell>
          <cell r="R115">
            <v>7.5337552703247631E-5</v>
          </cell>
          <cell r="S115">
            <v>7.5424028635871359E-5</v>
          </cell>
          <cell r="T115">
            <v>7.5505619822756722E-5</v>
          </cell>
          <cell r="U115">
            <v>7.5582275682748733E-5</v>
          </cell>
          <cell r="V115">
            <v>7.5653946297966624E-5</v>
          </cell>
          <cell r="W115">
            <v>7.5720582448695326E-5</v>
          </cell>
          <cell r="X115">
            <v>7.5782135648686674E-5</v>
          </cell>
          <cell r="Y115">
            <v>7.5838558180845391E-5</v>
          </cell>
          <cell r="Z115">
            <v>7.5889803133275641E-5</v>
          </cell>
        </row>
        <row r="116">
          <cell r="A116" t="str">
            <v>Macao SAR, China</v>
          </cell>
          <cell r="B116" t="str">
            <v>MAC</v>
          </cell>
          <cell r="C116" t="str">
            <v>High income: nonOECD</v>
          </cell>
          <cell r="D116" t="str">
            <v>East Asia &amp; Pacific</v>
          </cell>
          <cell r="F116">
            <v>7.7974048918172216E-5</v>
          </cell>
          <cell r="G116">
            <v>7.8293375878788019E-5</v>
          </cell>
          <cell r="H116">
            <v>7.8609236980541709E-5</v>
          </cell>
          <cell r="I116">
            <v>7.8921546308799575E-5</v>
          </cell>
          <cell r="J116">
            <v>7.9230217610264307E-5</v>
          </cell>
          <cell r="K116">
            <v>7.9535164323494566E-5</v>
          </cell>
          <cell r="L116">
            <v>7.9836299610463798E-5</v>
          </cell>
          <cell r="M116">
            <v>8.0133536389162619E-5</v>
          </cell>
          <cell r="N116">
            <v>8.0426787367247714E-5</v>
          </cell>
          <cell r="O116">
            <v>8.0715965076736667E-5</v>
          </cell>
          <cell r="P116">
            <v>8.1000981909748988E-5</v>
          </cell>
          <cell r="Q116">
            <v>8.1281750155293199E-5</v>
          </cell>
          <cell r="R116">
            <v>8.1558182037093293E-5</v>
          </cell>
          <cell r="S116">
            <v>8.1830189752453382E-5</v>
          </cell>
          <cell r="T116">
            <v>8.209768551215172E-5</v>
          </cell>
          <cell r="U116">
            <v>8.2360581581356903E-5</v>
          </cell>
          <cell r="V116">
            <v>8.2618790321556965E-5</v>
          </cell>
          <cell r="W116">
            <v>8.2872224233488875E-5</v>
          </cell>
          <cell r="X116">
            <v>8.3120796001056536E-5</v>
          </cell>
          <cell r="Y116">
            <v>8.336441853622099E-5</v>
          </cell>
          <cell r="Z116">
            <v>8.3603005024846335E-5</v>
          </cell>
        </row>
        <row r="117">
          <cell r="A117" t="str">
            <v>Macedonia, FYR</v>
          </cell>
          <cell r="B117" t="str">
            <v>MKD</v>
          </cell>
          <cell r="C117" t="str">
            <v>Upper middle income</v>
          </cell>
          <cell r="D117" t="str">
            <v>Europe &amp; Central Asia</v>
          </cell>
          <cell r="F117">
            <v>3.0660366914546676E-4</v>
          </cell>
          <cell r="G117">
            <v>3.0346118280667885E-4</v>
          </cell>
          <cell r="H117">
            <v>3.0033266699016215E-4</v>
          </cell>
          <cell r="I117">
            <v>2.9721822950479177E-4</v>
          </cell>
          <cell r="J117">
            <v>2.9411797751277238E-4</v>
          </cell>
          <cell r="K117">
            <v>2.9103201753217177E-4</v>
          </cell>
          <cell r="L117">
            <v>2.8796045543856276E-4</v>
          </cell>
          <cell r="M117">
            <v>2.8490339646575181E-4</v>
          </cell>
          <cell r="N117">
            <v>2.8186094520557206E-4</v>
          </cell>
          <cell r="O117">
            <v>2.7883320560670964E-4</v>
          </cell>
          <cell r="P117">
            <v>2.7582028097254479E-4</v>
          </cell>
          <cell r="Q117">
            <v>2.728222739579892E-4</v>
          </cell>
          <cell r="R117">
            <v>2.6983928656528736E-4</v>
          </cell>
          <cell r="S117">
            <v>2.6687142013877356E-4</v>
          </cell>
          <cell r="T117">
            <v>2.6391877535855707E-4</v>
          </cell>
          <cell r="U117">
            <v>2.6098145223311974E-4</v>
          </cell>
          <cell r="V117">
            <v>2.5805955009081067E-4</v>
          </cell>
          <cell r="W117">
            <v>2.5515316757021854E-4</v>
          </cell>
          <cell r="X117">
            <v>2.5226240260941153E-4</v>
          </cell>
          <cell r="Y117">
            <v>2.4938735243402733E-4</v>
          </cell>
          <cell r="Z117">
            <v>2.4652811354420419E-4</v>
          </cell>
        </row>
        <row r="118">
          <cell r="A118" t="str">
            <v>Madagascar</v>
          </cell>
          <cell r="B118" t="str">
            <v>MDG</v>
          </cell>
          <cell r="C118" t="str">
            <v>Low income</v>
          </cell>
          <cell r="D118" t="str">
            <v>Sub-Saharan Africa</v>
          </cell>
          <cell r="F118">
            <v>3.0744042739039561E-3</v>
          </cell>
          <cell r="G118">
            <v>3.1279343186125319E-3</v>
          </cell>
          <cell r="H118">
            <v>3.1822031612554541E-3</v>
          </cell>
          <cell r="I118">
            <v>3.2372155980680325E-3</v>
          </cell>
          <cell r="J118">
            <v>3.2929762903383679E-3</v>
          </cell>
          <cell r="K118">
            <v>3.3494897585230814E-3</v>
          </cell>
          <cell r="L118">
            <v>3.4067603762911723E-3</v>
          </cell>
          <cell r="M118">
            <v>3.4647923644995702E-3</v>
          </cell>
          <cell r="N118">
            <v>3.5235897851041975E-3</v>
          </cell>
          <cell r="O118">
            <v>3.5831565350104874E-3</v>
          </cell>
          <cell r="P118">
            <v>3.6434963398676136E-3</v>
          </cell>
          <cell r="Q118">
            <v>3.7046127478109897E-3</v>
          </cell>
          <cell r="R118">
            <v>3.7665091231575839E-3</v>
          </cell>
          <cell r="S118">
            <v>3.8291886400591635E-3</v>
          </cell>
          <cell r="T118">
            <v>3.8926542761185501E-3</v>
          </cell>
          <cell r="U118">
            <v>3.9569088059743223E-3</v>
          </cell>
          <cell r="V118">
            <v>4.0219547948596741E-3</v>
          </cell>
          <cell r="W118">
            <v>4.0877945921412679E-3</v>
          </cell>
          <cell r="X118">
            <v>4.1544303248442771E-3</v>
          </cell>
          <cell r="Y118">
            <v>4.221863891169947E-3</v>
          </cell>
          <cell r="Z118">
            <v>4.2900969540122964E-3</v>
          </cell>
        </row>
        <row r="119">
          <cell r="A119" t="str">
            <v>Malawi</v>
          </cell>
          <cell r="B119" t="str">
            <v>MWI</v>
          </cell>
          <cell r="C119" t="str">
            <v>Low income</v>
          </cell>
          <cell r="D119" t="str">
            <v>Sub-Saharan Africa</v>
          </cell>
          <cell r="F119">
            <v>2.1897148855432929E-3</v>
          </cell>
          <cell r="G119">
            <v>2.2292179233701563E-3</v>
          </cell>
          <cell r="H119">
            <v>2.2692958019977843E-3</v>
          </cell>
          <cell r="I119">
            <v>2.309952964826415E-3</v>
          </cell>
          <cell r="J119">
            <v>2.3511937686072396E-3</v>
          </cell>
          <cell r="K119">
            <v>2.3930224789550413E-3</v>
          </cell>
          <cell r="L119">
            <v>2.4354432657933303E-3</v>
          </cell>
          <cell r="M119">
            <v>2.4784601987342661E-3</v>
          </cell>
          <cell r="N119">
            <v>2.5220772423958653E-3</v>
          </cell>
          <cell r="O119">
            <v>2.5662982516590663E-3</v>
          </cell>
          <cell r="P119">
            <v>2.6111269668674941E-3</v>
          </cell>
          <cell r="Q119">
            <v>2.656567008972975E-3</v>
          </cell>
          <cell r="R119">
            <v>2.7026218746298669E-3</v>
          </cell>
          <cell r="S119">
            <v>2.7492949312416929E-3</v>
          </cell>
          <cell r="T119">
            <v>2.7965894119635656E-3</v>
          </cell>
          <cell r="U119">
            <v>2.8445084106641502E-3</v>
          </cell>
          <cell r="V119">
            <v>2.8930548768511468E-3</v>
          </cell>
          <cell r="W119">
            <v>2.9422316105643573E-3</v>
          </cell>
          <cell r="X119">
            <v>2.9920412572407252E-3</v>
          </cell>
          <cell r="Y119">
            <v>3.0424863025558017E-3</v>
          </cell>
          <cell r="Z119">
            <v>3.093569067246366E-3</v>
          </cell>
        </row>
        <row r="120">
          <cell r="A120" t="str">
            <v>Malaysia</v>
          </cell>
          <cell r="B120" t="str">
            <v>MYS</v>
          </cell>
          <cell r="C120" t="str">
            <v>Upper middle income</v>
          </cell>
          <cell r="D120" t="str">
            <v>East Asia &amp; Pacific</v>
          </cell>
          <cell r="F120">
            <v>4.1239695441152614E-3</v>
          </cell>
          <cell r="G120">
            <v>4.1394094311947762E-3</v>
          </cell>
          <cell r="H120">
            <v>4.1546548300951313E-3</v>
          </cell>
          <cell r="I120">
            <v>4.1697013999669784E-3</v>
          </cell>
          <cell r="J120">
            <v>4.184544788290538E-3</v>
          </cell>
          <cell r="K120">
            <v>4.1991806325127551E-3</v>
          </cell>
          <cell r="L120">
            <v>4.2136045617358732E-3</v>
          </cell>
          <cell r="M120">
            <v>4.2278121984575499E-3</v>
          </cell>
          <cell r="N120">
            <v>4.2417991603625367E-3</v>
          </cell>
          <cell r="O120">
            <v>4.2555610621657532E-3</v>
          </cell>
          <cell r="P120">
            <v>4.2690935175066416E-3</v>
          </cell>
          <cell r="Q120">
            <v>4.2823921408946704E-3</v>
          </cell>
          <cell r="R120">
            <v>4.2954525497054929E-3</v>
          </cell>
          <cell r="S120">
            <v>4.3082703662275902E-3</v>
          </cell>
          <cell r="T120">
            <v>4.3208412197587743E-3</v>
          </cell>
          <cell r="U120">
            <v>4.3331607487520742E-3</v>
          </cell>
          <cell r="V120">
            <v>4.345224603010376E-3</v>
          </cell>
          <cell r="W120">
            <v>4.3570284459290469E-3</v>
          </cell>
          <cell r="X120">
            <v>4.3685679567857707E-3</v>
          </cell>
          <cell r="Y120">
            <v>4.3798388330766403E-3</v>
          </cell>
          <cell r="Z120">
            <v>4.3908367928975223E-3</v>
          </cell>
        </row>
        <row r="121">
          <cell r="A121" t="str">
            <v>Maldives</v>
          </cell>
          <cell r="B121" t="str">
            <v>MDV</v>
          </cell>
          <cell r="C121" t="str">
            <v>Upper middle income</v>
          </cell>
          <cell r="D121" t="str">
            <v>South Asia</v>
          </cell>
          <cell r="F121">
            <v>4.7501767381973901E-5</v>
          </cell>
          <cell r="G121">
            <v>4.7743225220250524E-5</v>
          </cell>
          <cell r="H121">
            <v>4.798299662181922E-5</v>
          </cell>
          <cell r="I121">
            <v>4.8221023459627298E-5</v>
          </cell>
          <cell r="J121">
            <v>4.845724718142086E-5</v>
          </cell>
          <cell r="K121">
            <v>4.8691608826882665E-5</v>
          </cell>
          <cell r="L121">
            <v>4.8924049045513373E-5</v>
          </cell>
          <cell r="M121">
            <v>4.915450811526316E-5</v>
          </cell>
          <cell r="N121">
            <v>4.9382925961920416E-5</v>
          </cell>
          <cell r="O121">
            <v>4.9609242179262266E-5</v>
          </cell>
          <cell r="P121">
            <v>4.9833396049971324E-5</v>
          </cell>
          <cell r="Q121">
            <v>5.0055326567324134E-5</v>
          </cell>
          <cell r="R121">
            <v>5.0274972457651514E-5</v>
          </cell>
          <cell r="S121">
            <v>5.0492272203575303E-5</v>
          </cell>
          <cell r="T121">
            <v>5.0707164068020706E-5</v>
          </cell>
          <cell r="U121">
            <v>5.0919586119004776E-5</v>
          </cell>
          <cell r="V121">
            <v>5.1129476255200104E-5</v>
          </cell>
          <cell r="W121">
            <v>5.1336772232270891E-5</v>
          </cell>
          <cell r="X121">
            <v>5.154141168997863E-5</v>
          </cell>
          <cell r="Y121">
            <v>5.1743332180052144E-5</v>
          </cell>
          <cell r="Z121">
            <v>5.1942471194816623E-5</v>
          </cell>
        </row>
        <row r="122">
          <cell r="A122" t="str">
            <v>Mali</v>
          </cell>
          <cell r="B122" t="str">
            <v>MLI</v>
          </cell>
          <cell r="C122" t="str">
            <v>Low income</v>
          </cell>
          <cell r="D122" t="str">
            <v>Sub-Saharan Africa</v>
          </cell>
          <cell r="F122">
            <v>2.0398222443009668E-3</v>
          </cell>
          <cell r="G122">
            <v>2.0842956403720088E-3</v>
          </cell>
          <cell r="H122">
            <v>2.1296093494659065E-3</v>
          </cell>
          <cell r="I122">
            <v>2.1757751541144708E-3</v>
          </cell>
          <cell r="J122">
            <v>2.222804868845922E-3</v>
          </cell>
          <cell r="K122">
            <v>2.2707103352929622E-3</v>
          </cell>
          <cell r="L122">
            <v>2.3195034171312402E-3</v>
          </cell>
          <cell r="M122">
            <v>2.3691959948474303E-3</v>
          </cell>
          <cell r="N122">
            <v>2.4197999603363216E-3</v>
          </cell>
          <cell r="O122">
            <v>2.4713272113264656E-3</v>
          </cell>
          <cell r="P122">
            <v>2.5237896456341965E-3</v>
          </cell>
          <cell r="Q122">
            <v>2.5771991552460999E-3</v>
          </cell>
          <cell r="R122">
            <v>2.6315676202300735E-3</v>
          </cell>
          <cell r="S122">
            <v>2.6869069024755836E-3</v>
          </cell>
          <cell r="T122">
            <v>2.743228839263779E-3</v>
          </cell>
          <cell r="U122">
            <v>2.8005452366684893E-3</v>
          </cell>
          <cell r="V122">
            <v>2.8588678627893774E-3</v>
          </cell>
          <cell r="W122">
            <v>2.918208440818752E-3</v>
          </cell>
          <cell r="X122">
            <v>2.9785786419439064E-3</v>
          </cell>
          <cell r="Y122">
            <v>3.0399900780870431E-3</v>
          </cell>
          <cell r="Z122">
            <v>3.1024542944852263E-3</v>
          </cell>
        </row>
        <row r="123">
          <cell r="A123" t="str">
            <v>Malta</v>
          </cell>
          <cell r="B123" t="str">
            <v>MLT</v>
          </cell>
          <cell r="C123" t="str">
            <v>High income: nonOECD</v>
          </cell>
          <cell r="D123" t="str">
            <v>Middle East &amp; North Africa</v>
          </cell>
          <cell r="F123">
            <v>6.0455097711248099E-5</v>
          </cell>
          <cell r="G123">
            <v>6.0040526241019857E-5</v>
          </cell>
          <cell r="H123">
            <v>5.9625176920722239E-5</v>
          </cell>
          <cell r="I123">
            <v>5.9209080269390108E-5</v>
          </cell>
          <cell r="J123">
            <v>5.8792267074875469E-5</v>
          </cell>
          <cell r="K123">
            <v>5.8374768395378915E-5</v>
          </cell>
          <cell r="L123">
            <v>5.7956615560810819E-5</v>
          </cell>
          <cell r="M123">
            <v>5.7537840173973445E-5</v>
          </cell>
          <cell r="N123">
            <v>5.7118474111554952E-5</v>
          </cell>
          <cell r="O123">
            <v>5.6698549524924905E-5</v>
          </cell>
          <cell r="P123">
            <v>5.6278098840722044E-5</v>
          </cell>
          <cell r="Q123">
            <v>5.5857154761226055E-5</v>
          </cell>
          <cell r="R123">
            <v>5.5435750264501473E-5</v>
          </cell>
          <cell r="S123">
            <v>5.5013918604306652E-5</v>
          </cell>
          <cell r="T123">
            <v>5.4591693309756773E-5</v>
          </cell>
          <cell r="U123">
            <v>5.4169108184731765E-5</v>
          </cell>
          <cell r="V123">
            <v>5.3746197307020348E-5</v>
          </cell>
          <cell r="W123">
            <v>5.3322995027190202E-5</v>
          </cell>
          <cell r="X123">
            <v>5.2899535967175734E-5</v>
          </cell>
          <cell r="Y123">
            <v>5.247585501857382E-5</v>
          </cell>
          <cell r="Z123">
            <v>5.2051987340638989E-5</v>
          </cell>
        </row>
        <row r="124">
          <cell r="A124" t="str">
            <v>Marshall Islands</v>
          </cell>
          <cell r="B124" t="str">
            <v>MHL</v>
          </cell>
          <cell r="C124" t="str">
            <v>Upper middle income</v>
          </cell>
          <cell r="D124" t="str">
            <v>East Asia &amp; Pacific</v>
          </cell>
          <cell r="F124">
            <v>7.6465107134369315E-6</v>
          </cell>
          <cell r="G124">
            <v>7.6132272233311318E-6</v>
          </cell>
          <cell r="H124">
            <v>7.5796283306060117E-6</v>
          </cell>
          <cell r="I124">
            <v>7.5457162960735016E-6</v>
          </cell>
          <cell r="J124">
            <v>7.5114934472898645E-6</v>
          </cell>
          <cell r="K124">
            <v>7.4769621794066045E-6</v>
          </cell>
          <cell r="L124">
            <v>7.4421249560069564E-6</v>
          </cell>
          <cell r="M124">
            <v>7.4069843099264068E-6</v>
          </cell>
          <cell r="N124">
            <v>7.3715428440557937E-6</v>
          </cell>
          <cell r="O124">
            <v>7.3358032321251881E-6</v>
          </cell>
          <cell r="P124">
            <v>7.2997682194670175E-6</v>
          </cell>
          <cell r="Q124">
            <v>7.2634406237568734E-6</v>
          </cell>
          <cell r="R124">
            <v>7.2268233357300014E-6</v>
          </cell>
          <cell r="S124">
            <v>7.1899193198720719E-6</v>
          </cell>
          <cell r="T124">
            <v>7.1527316150822598E-6</v>
          </cell>
          <cell r="U124">
            <v>7.115263335306913E-6</v>
          </cell>
          <cell r="V124">
            <v>7.0775176701420588E-6</v>
          </cell>
          <cell r="W124">
            <v>7.0394978854027972E-6</v>
          </cell>
          <cell r="X124">
            <v>7.0012073236579358E-6</v>
          </cell>
          <cell r="Y124">
            <v>6.9626494047278013E-6</v>
          </cell>
          <cell r="Z124">
            <v>6.9238276261435125E-6</v>
          </cell>
        </row>
        <row r="125">
          <cell r="A125" t="str">
            <v>Mauritania</v>
          </cell>
          <cell r="B125" t="str">
            <v>MRT</v>
          </cell>
          <cell r="C125" t="str">
            <v>Lower middle income</v>
          </cell>
          <cell r="D125" t="str">
            <v>Sub-Saharan Africa</v>
          </cell>
          <cell r="F125">
            <v>5.264261215246343E-4</v>
          </cell>
          <cell r="G125">
            <v>5.3321853026109492E-4</v>
          </cell>
          <cell r="H125">
            <v>5.4006578472448575E-4</v>
          </cell>
          <cell r="I125">
            <v>5.4696752017128765E-4</v>
          </cell>
          <cell r="J125">
            <v>5.5392334659358446E-4</v>
          </cell>
          <cell r="K125">
            <v>5.6093284830333046E-4</v>
          </cell>
          <cell r="L125">
            <v>5.6799558352337574E-4</v>
          </cell>
          <cell r="M125">
            <v>5.7511108398588075E-4</v>
          </cell>
          <cell r="N125">
            <v>5.8227885453877371E-4</v>
          </cell>
          <cell r="O125">
            <v>5.8949837276089608E-4</v>
          </cell>
          <cell r="P125">
            <v>5.9676908858651327E-4</v>
          </cell>
          <cell r="Q125">
            <v>6.0409042393988455E-4</v>
          </cell>
          <cell r="R125">
            <v>6.1146177238056488E-4</v>
          </cell>
          <cell r="S125">
            <v>6.1888249876016713E-4</v>
          </cell>
          <cell r="T125">
            <v>6.2635193889128517E-4</v>
          </cell>
          <cell r="U125">
            <v>6.338693992293101E-4</v>
          </cell>
          <cell r="V125">
            <v>6.4143415656787008E-4</v>
          </cell>
          <cell r="W125">
            <v>6.4904545774863208E-4</v>
          </cell>
          <cell r="X125">
            <v>6.567025193862211E-4</v>
          </cell>
          <cell r="Y125">
            <v>6.6440452760899323E-4</v>
          </cell>
          <cell r="Z125">
            <v>6.7215063781643253E-4</v>
          </cell>
        </row>
        <row r="126">
          <cell r="A126" t="str">
            <v>Mauritius</v>
          </cell>
          <cell r="B126" t="str">
            <v>MUS</v>
          </cell>
          <cell r="C126" t="str">
            <v>Upper middle income</v>
          </cell>
          <cell r="D126" t="str">
            <v>Sub-Saharan Africa</v>
          </cell>
          <cell r="F126">
            <v>1.868200024623958E-4</v>
          </cell>
          <cell r="G126">
            <v>1.8510430914075787E-4</v>
          </cell>
          <cell r="H126">
            <v>1.8339323550554035E-4</v>
          </cell>
          <cell r="I126">
            <v>1.8168686858173577E-4</v>
          </cell>
          <cell r="J126">
            <v>1.7998529533245859E-4</v>
          </cell>
          <cell r="K126">
            <v>1.782886026592242E-4</v>
          </cell>
          <cell r="L126">
            <v>1.7659687740168706E-4</v>
          </cell>
          <cell r="M126">
            <v>1.7491020633681893E-4</v>
          </cell>
          <cell r="N126">
            <v>1.7322867617750989E-4</v>
          </cell>
          <cell r="O126">
            <v>1.7155237357056925E-4</v>
          </cell>
          <cell r="P126">
            <v>1.6988138509410941E-4</v>
          </cell>
          <cell r="Q126">
            <v>1.6821579725429718E-4</v>
          </cell>
          <cell r="R126">
            <v>1.6655569648144815E-4</v>
          </cell>
          <cell r="S126">
            <v>1.6490116912545354E-4</v>
          </cell>
          <cell r="T126">
            <v>1.6325230145051807E-4</v>
          </cell>
          <cell r="U126">
            <v>1.6160917962919344E-4</v>
          </cell>
          <cell r="V126">
            <v>1.5997188973569375E-4</v>
          </cell>
          <cell r="W126">
            <v>1.5834051773847411E-4</v>
          </cell>
          <cell r="X126">
            <v>1.5671514949206213E-4</v>
          </cell>
          <cell r="Y126">
            <v>1.5509587072812483E-4</v>
          </cell>
          <cell r="Z126">
            <v>1.5348276704576095E-4</v>
          </cell>
        </row>
        <row r="127">
          <cell r="A127" t="str">
            <v>Mexico</v>
          </cell>
          <cell r="B127" t="str">
            <v>MEX</v>
          </cell>
          <cell r="C127" t="str">
            <v>Upper middle income</v>
          </cell>
          <cell r="D127" t="str">
            <v>Latin America &amp; Caribbean</v>
          </cell>
          <cell r="F127">
            <v>1.7193477743849741E-2</v>
          </cell>
          <cell r="G127">
            <v>1.7200148705786893E-2</v>
          </cell>
          <cell r="H127">
            <v>1.7205777423803158E-2</v>
          </cell>
          <cell r="I127">
            <v>1.7210355568820446E-2</v>
          </cell>
          <cell r="J127">
            <v>1.7213874941901523E-2</v>
          </cell>
          <cell r="K127">
            <v>1.7216327480095838E-2</v>
          </cell>
          <cell r="L127">
            <v>1.7217705262364612E-2</v>
          </cell>
          <cell r="M127">
            <v>1.7218000515582151E-2</v>
          </cell>
          <cell r="N127">
            <v>1.7217205620610257E-2</v>
          </cell>
          <cell r="O127">
            <v>1.7215313118441825E-2</v>
          </cell>
          <cell r="P127">
            <v>1.7212315716409871E-2</v>
          </cell>
          <cell r="Q127">
            <v>1.7208206294458413E-2</v>
          </cell>
          <cell r="R127">
            <v>1.7202977911470126E-2</v>
          </cell>
          <cell r="S127">
            <v>1.7196623811647088E-2</v>
          </cell>
          <cell r="T127">
            <v>1.7189137430939291E-2</v>
          </cell>
          <cell r="U127">
            <v>1.7180512403516146E-2</v>
          </cell>
          <cell r="V127">
            <v>1.7170742568275808E-2</v>
          </cell>
          <cell r="W127">
            <v>1.7159821975386663E-2</v>
          </cell>
          <cell r="X127">
            <v>1.7147744892855466E-2</v>
          </cell>
          <cell r="Y127">
            <v>1.7134505813116003E-2</v>
          </cell>
          <cell r="Z127">
            <v>1.712009945963211E-2</v>
          </cell>
        </row>
        <row r="128">
          <cell r="A128" t="str">
            <v>Micronesia, Fed. Sts.</v>
          </cell>
          <cell r="B128" t="str">
            <v>FSM</v>
          </cell>
          <cell r="C128" t="str">
            <v>Lower middle income</v>
          </cell>
          <cell r="D128" t="str">
            <v>East Asia &amp; Pacific</v>
          </cell>
          <cell r="F128">
            <v>1.5112607645067928E-5</v>
          </cell>
          <cell r="G128">
            <v>1.508414845787512E-5</v>
          </cell>
          <cell r="H128">
            <v>1.5054828648949256E-5</v>
          </cell>
          <cell r="I128">
            <v>1.502464707170213E-5</v>
          </cell>
          <cell r="J128">
            <v>1.4993602730857517E-5</v>
          </cell>
          <cell r="K128">
            <v>1.4961694785976545E-5</v>
          </cell>
          <cell r="L128">
            <v>1.4928922554992628E-5</v>
          </cell>
          <cell r="M128">
            <v>1.4895285517752885E-5</v>
          </cell>
          <cell r="N128">
            <v>1.486078331956265E-5</v>
          </cell>
          <cell r="O128">
            <v>1.4825415774729308E-5</v>
          </cell>
          <cell r="P128">
            <v>1.4789182870101755E-5</v>
          </cell>
          <cell r="Q128">
            <v>1.475208476860205E-5</v>
          </cell>
          <cell r="R128">
            <v>1.471412181274455E-5</v>
          </cell>
          <cell r="S128">
            <v>1.4675294528139219E-5</v>
          </cell>
          <cell r="T128">
            <v>1.4635603626974256E-5</v>
          </cell>
          <cell r="U128">
            <v>1.459505001147398E-5</v>
          </cell>
          <cell r="V128">
            <v>1.4553634777327423E-5</v>
          </cell>
          <cell r="W128">
            <v>1.4511359217082983E-5</v>
          </cell>
          <cell r="X128">
            <v>1.4468224823504453E-5</v>
          </cell>
          <cell r="Y128">
            <v>1.4424233292883514E-5</v>
          </cell>
          <cell r="Z128">
            <v>1.4379386528303767E-5</v>
          </cell>
        </row>
        <row r="129">
          <cell r="A129" t="str">
            <v>Moldova</v>
          </cell>
          <cell r="B129" t="str">
            <v>MDA</v>
          </cell>
          <cell r="C129" t="str">
            <v>Lower middle income</v>
          </cell>
          <cell r="D129" t="str">
            <v>Europe &amp; Central Asia</v>
          </cell>
          <cell r="F129">
            <v>5.1951657996193734E-4</v>
          </cell>
          <cell r="G129">
            <v>5.1076246737454098E-4</v>
          </cell>
          <cell r="H129">
            <v>5.0212537403989408E-4</v>
          </cell>
          <cell r="I129">
            <v>4.9360415170085514E-4</v>
          </cell>
          <cell r="J129">
            <v>4.8519765979554902E-4</v>
          </cell>
          <cell r="K129">
            <v>4.7690476544825632E-4</v>
          </cell>
          <cell r="L129">
            <v>4.6872434345806912E-4</v>
          </cell>
          <cell r="M129">
            <v>4.606552762853637E-4</v>
          </cell>
          <cell r="N129">
            <v>4.526964540361368E-4</v>
          </cell>
          <cell r="O129">
            <v>4.4484677444424332E-4</v>
          </cell>
          <cell r="P129">
            <v>4.3710514285158681E-4</v>
          </cell>
          <cell r="Q129">
            <v>4.2947047218632096E-4</v>
          </cell>
          <cell r="R129">
            <v>4.2194168293909206E-4</v>
          </cell>
          <cell r="S129">
            <v>4.1451770313739368E-4</v>
          </cell>
          <cell r="T129">
            <v>4.0719746831807327E-4</v>
          </cell>
          <cell r="U129">
            <v>3.9997992149804742E-4</v>
          </cell>
          <cell r="V129">
            <v>3.9286401314328392E-4</v>
          </cell>
          <cell r="W129">
            <v>3.858487011360997E-4</v>
          </cell>
          <cell r="X129">
            <v>3.7893295074084023E-4</v>
          </cell>
          <cell r="Y129">
            <v>3.7211573456798962E-4</v>
          </cell>
          <cell r="Z129">
            <v>3.6539603253677735E-4</v>
          </cell>
        </row>
        <row r="130">
          <cell r="A130" t="str">
            <v>Monaco</v>
          </cell>
          <cell r="B130" t="str">
            <v>MCO</v>
          </cell>
          <cell r="C130" t="str">
            <v>High income: nonOECD</v>
          </cell>
          <cell r="D130" t="str">
            <v>Europe &amp; Central Asia</v>
          </cell>
          <cell r="F130">
            <v>5.373763775779807E-6</v>
          </cell>
          <cell r="G130">
            <v>5.3695274158960288E-6</v>
          </cell>
          <cell r="H130">
            <v>5.3649686044432603E-6</v>
          </cell>
          <cell r="I130">
            <v>5.3600858936960833E-6</v>
          </cell>
          <cell r="J130">
            <v>5.3548778859149738E-6</v>
          </cell>
          <cell r="K130">
            <v>5.349343234894076E-6</v>
          </cell>
          <cell r="L130">
            <v>5.3434806475216753E-6</v>
          </cell>
          <cell r="M130">
            <v>5.3372888853522877E-6</v>
          </cell>
          <cell r="N130">
            <v>5.3307667661892371E-6</v>
          </cell>
          <cell r="O130">
            <v>5.3239131656763619E-6</v>
          </cell>
          <cell r="P130">
            <v>5.3167270188976201E-6</v>
          </cell>
          <cell r="Q130">
            <v>5.3092073219833075E-6</v>
          </cell>
          <cell r="R130">
            <v>5.3013531337212832E-6</v>
          </cell>
          <cell r="S130">
            <v>5.293163577171912E-6</v>
          </cell>
          <cell r="T130">
            <v>5.284637841285078E-6</v>
          </cell>
          <cell r="U130">
            <v>5.2757751825176696E-6</v>
          </cell>
          <cell r="V130">
            <v>5.2665749264499426E-6</v>
          </cell>
          <cell r="W130">
            <v>5.2570364693989566E-6</v>
          </cell>
          <cell r="X130">
            <v>5.247159280027399E-6</v>
          </cell>
          <cell r="Y130">
            <v>5.236942900945869E-6</v>
          </cell>
          <cell r="Z130">
            <v>5.2263869503068012E-6</v>
          </cell>
        </row>
        <row r="131">
          <cell r="A131" t="str">
            <v>Mongolia</v>
          </cell>
          <cell r="B131" t="str">
            <v>MNG</v>
          </cell>
          <cell r="C131" t="str">
            <v>Lower middle income</v>
          </cell>
          <cell r="D131" t="str">
            <v>East Asia &amp; Pacific</v>
          </cell>
          <cell r="F131">
            <v>3.9564698595688323E-4</v>
          </cell>
          <cell r="G131">
            <v>3.9628419223916215E-4</v>
          </cell>
          <cell r="H131">
            <v>3.9689832285610542E-4</v>
          </cell>
          <cell r="I131">
            <v>3.974890987065572E-4</v>
          </cell>
          <cell r="J131">
            <v>3.9805624254497487E-4</v>
          </cell>
          <cell r="K131">
            <v>3.9859947913185325E-4</v>
          </cell>
          <cell r="L131">
            <v>3.9911853538703826E-4</v>
          </cell>
          <cell r="M131">
            <v>3.9961314054588027E-4</v>
          </cell>
          <cell r="N131">
            <v>4.0008302631817336E-4</v>
          </cell>
          <cell r="O131">
            <v>4.005279270498069E-4</v>
          </cell>
          <cell r="P131">
            <v>4.0094757988706471E-4</v>
          </cell>
          <cell r="Q131">
            <v>4.0134172494350149E-4</v>
          </cell>
          <cell r="R131">
            <v>4.0171010546929844E-4</v>
          </cell>
          <cell r="S131">
            <v>4.0205246802302481E-4</v>
          </cell>
          <cell r="T131">
            <v>4.0236856264570082E-4</v>
          </cell>
          <cell r="U131">
            <v>4.0265814303705878E-4</v>
          </cell>
          <cell r="V131">
            <v>4.0292096673390069E-4</v>
          </cell>
          <cell r="W131">
            <v>4.0315679529042629E-4</v>
          </cell>
          <cell r="X131">
            <v>4.0336539446041896E-4</v>
          </cell>
          <cell r="Y131">
            <v>4.0354653438114975E-4</v>
          </cell>
          <cell r="Z131">
            <v>4.0369998975887055E-4</v>
          </cell>
        </row>
        <row r="132">
          <cell r="A132" t="str">
            <v>Montenegro</v>
          </cell>
          <cell r="B132" t="str">
            <v>MNE</v>
          </cell>
          <cell r="C132" t="str">
            <v>Upper middle income</v>
          </cell>
          <cell r="D132" t="str">
            <v>Europe &amp; Central Asia</v>
          </cell>
          <cell r="F132">
            <v>9.0437038799239824E-5</v>
          </cell>
          <cell r="G132">
            <v>8.9492160063822714E-5</v>
          </cell>
          <cell r="H132">
            <v>8.8551775978481883E-5</v>
          </cell>
          <cell r="I132">
            <v>8.7615915731896243E-5</v>
          </cell>
          <cell r="J132">
            <v>8.6684608297673556E-5</v>
          </cell>
          <cell r="K132">
            <v>8.5757882435300598E-5</v>
          </cell>
          <cell r="L132">
            <v>8.4835766690829757E-5</v>
          </cell>
          <cell r="M132">
            <v>8.3918289397295684E-5</v>
          </cell>
          <cell r="N132">
            <v>8.3005478674856231E-5</v>
          </cell>
          <cell r="O132">
            <v>8.2097362430648735E-5</v>
          </cell>
          <cell r="P132">
            <v>8.1193968358356412E-5</v>
          </cell>
          <cell r="Q132">
            <v>8.0295323937480087E-5</v>
          </cell>
          <cell r="R132">
            <v>7.9401456432306075E-5</v>
          </cell>
          <cell r="S132">
            <v>7.8512392890568207E-5</v>
          </cell>
          <cell r="T132">
            <v>7.7628160141796209E-5</v>
          </cell>
          <cell r="U132">
            <v>7.6748784795346511E-5</v>
          </cell>
          <cell r="V132">
            <v>7.5874293238111187E-5</v>
          </cell>
          <cell r="W132">
            <v>7.5004711631899894E-5</v>
          </cell>
          <cell r="X132">
            <v>7.4140065910492279E-5</v>
          </cell>
          <cell r="Y132">
            <v>7.3280381776356083E-5</v>
          </cell>
          <cell r="Z132">
            <v>7.2425684697029053E-5</v>
          </cell>
        </row>
        <row r="133">
          <cell r="A133" t="str">
            <v>Morocco</v>
          </cell>
          <cell r="B133" t="str">
            <v>MAR</v>
          </cell>
          <cell r="C133" t="str">
            <v>Lower middle income</v>
          </cell>
          <cell r="D133" t="str">
            <v>Middle East &amp; North Africa</v>
          </cell>
          <cell r="F133">
            <v>4.6149699538114786E-3</v>
          </cell>
          <cell r="G133">
            <v>4.6204984000007224E-3</v>
          </cell>
          <cell r="H133">
            <v>4.6257525670400186E-3</v>
          </cell>
          <cell r="I133">
            <v>4.6307295392376156E-3</v>
          </cell>
          <cell r="J133">
            <v>4.6354264275926217E-3</v>
          </cell>
          <cell r="K133">
            <v>4.6398403714961638E-3</v>
          </cell>
          <cell r="L133">
            <v>4.6439685404619001E-3</v>
          </cell>
          <cell r="M133">
            <v>4.6478081358851987E-3</v>
          </cell>
          <cell r="N133">
            <v>4.6513563928303045E-3</v>
          </cell>
          <cell r="O133">
            <v>4.6546105818445179E-3</v>
          </cell>
          <cell r="P133">
            <v>4.6575680107985721E-3</v>
          </cell>
          <cell r="Q133">
            <v>4.6602260267522913E-3</v>
          </cell>
          <cell r="R133">
            <v>4.6625820178443321E-3</v>
          </cell>
          <cell r="S133">
            <v>4.6646334152050748E-3</v>
          </cell>
          <cell r="T133">
            <v>4.6663776948913539E-3</v>
          </cell>
          <cell r="U133">
            <v>4.6678123798418137E-3</v>
          </cell>
          <cell r="V133">
            <v>4.6689350418515916E-3</v>
          </cell>
          <cell r="W133">
            <v>4.6697433035648352E-3</v>
          </cell>
          <cell r="X133">
            <v>4.6702348404836875E-3</v>
          </cell>
          <cell r="Y133">
            <v>4.6704073829920666E-3</v>
          </cell>
          <cell r="Z133">
            <v>4.6702587183926805E-3</v>
          </cell>
        </row>
        <row r="134">
          <cell r="A134" t="str">
            <v>Mozambique</v>
          </cell>
          <cell r="B134" t="str">
            <v>MOZ</v>
          </cell>
          <cell r="C134" t="str">
            <v>Low income</v>
          </cell>
          <cell r="D134" t="str">
            <v>Sub-Saharan Africa</v>
          </cell>
          <cell r="F134">
            <v>3.4955739031487369E-3</v>
          </cell>
          <cell r="G134">
            <v>3.547284860412228E-3</v>
          </cell>
          <cell r="H134">
            <v>3.5995422070805062E-3</v>
          </cell>
          <cell r="I134">
            <v>3.6523460491769675E-3</v>
          </cell>
          <cell r="J134">
            <v>3.7056963143833371E-3</v>
          </cell>
          <cell r="K134">
            <v>3.7595927476178305E-3</v>
          </cell>
          <cell r="L134">
            <v>3.814034906618408E-3</v>
          </cell>
          <cell r="M134">
            <v>3.8690221575357385E-3</v>
          </cell>
          <cell r="N134">
            <v>3.9245536705406672E-3</v>
          </cell>
          <cell r="O134">
            <v>3.9806284154510286E-3</v>
          </cell>
          <cell r="P134">
            <v>4.0372451573829097E-3</v>
          </cell>
          <cell r="Q134">
            <v>4.0944024524316629E-3</v>
          </cell>
          <cell r="R134">
            <v>4.1520986433879019E-3</v>
          </cell>
          <cell r="S134">
            <v>4.210331855494155E-3</v>
          </cell>
          <cell r="T134">
            <v>4.2690999922477676E-3</v>
          </cell>
          <cell r="U134">
            <v>4.328400731255881E-3</v>
          </cell>
          <cell r="V134">
            <v>4.3882315201484836E-3</v>
          </cell>
          <cell r="W134">
            <v>4.4485895725555492E-3</v>
          </cell>
          <cell r="X134">
            <v>4.5094718641545623E-3</v>
          </cell>
          <cell r="Y134">
            <v>4.5708751287946757E-3</v>
          </cell>
          <cell r="Z134">
            <v>4.6327958547040084E-3</v>
          </cell>
        </row>
        <row r="135">
          <cell r="A135" t="str">
            <v>Myanmar</v>
          </cell>
          <cell r="B135" t="str">
            <v>MMR</v>
          </cell>
          <cell r="C135" t="str">
            <v>Low income</v>
          </cell>
          <cell r="D135" t="str">
            <v>East Asia &amp; Pacific</v>
          </cell>
          <cell r="F135">
            <v>7.5740580263116671E-3</v>
          </cell>
          <cell r="G135">
            <v>7.5485362232654996E-3</v>
          </cell>
          <cell r="H135">
            <v>7.5226436018457484E-3</v>
          </cell>
          <cell r="I135">
            <v>7.4963813915536097E-3</v>
          </cell>
          <cell r="J135">
            <v>7.4697508951837499E-3</v>
          </cell>
          <cell r="K135">
            <v>7.4427534900177615E-3</v>
          </cell>
          <cell r="L135">
            <v>7.4153906290092605E-3</v>
          </cell>
          <cell r="M135">
            <v>7.3876638419590364E-3</v>
          </cell>
          <cell r="N135">
            <v>7.3595747366786883E-3</v>
          </cell>
          <cell r="O135">
            <v>7.3311250001408604E-3</v>
          </cell>
          <cell r="P135">
            <v>7.3023163996144237E-3</v>
          </cell>
          <cell r="Q135">
            <v>7.2731507837828927E-3</v>
          </cell>
          <cell r="R135">
            <v>7.2436300838440021E-3</v>
          </cell>
          <cell r="S135">
            <v>7.213756314588796E-3</v>
          </cell>
          <cell r="T135">
            <v>7.1835315754581706E-3</v>
          </cell>
          <cell r="U135">
            <v>7.1529580515748929E-3</v>
          </cell>
          <cell r="V135">
            <v>7.1220380147492051E-3</v>
          </cell>
          <cell r="W135">
            <v>7.0907738244558463E-3</v>
          </cell>
          <cell r="X135">
            <v>7.0591679287805281E-3</v>
          </cell>
          <cell r="Y135">
            <v>7.0272228653336837E-3</v>
          </cell>
          <cell r="Z135">
            <v>6.9949412621294277E-3</v>
          </cell>
        </row>
        <row r="136">
          <cell r="A136" t="str">
            <v>Namibia</v>
          </cell>
          <cell r="B136" t="str">
            <v>NAM</v>
          </cell>
          <cell r="C136" t="str">
            <v>Upper middle income</v>
          </cell>
          <cell r="D136" t="str">
            <v>Sub-Saharan Africa</v>
          </cell>
          <cell r="F136">
            <v>3.1779763694448634E-4</v>
          </cell>
          <cell r="G136">
            <v>3.2008990113492294E-4</v>
          </cell>
          <cell r="H136">
            <v>3.2237912266822949E-4</v>
          </cell>
          <cell r="I136">
            <v>3.2466486298526876E-4</v>
          </cell>
          <cell r="J136">
            <v>3.2694667710350103E-4</v>
          </cell>
          <cell r="K136">
            <v>3.292241136839889E-4</v>
          </cell>
          <cell r="L136">
            <v>3.3149671510464095E-4</v>
          </cell>
          <cell r="M136">
            <v>3.3376401753982675E-4</v>
          </cell>
          <cell r="N136">
            <v>3.3602555104649603E-4</v>
          </cell>
          <cell r="O136">
            <v>3.3828083965691815E-4</v>
          </cell>
          <cell r="P136">
            <v>3.4052940147816409E-4</v>
          </cell>
          <cell r="Q136">
            <v>3.4277074879845575E-4</v>
          </cell>
          <cell r="R136">
            <v>3.4500438820047501E-4</v>
          </cell>
          <cell r="S136">
            <v>3.4722982068175531E-4</v>
          </cell>
          <cell r="T136">
            <v>3.4944654178224369E-4</v>
          </cell>
          <cell r="U136">
            <v>3.5165404171912909E-4</v>
          </cell>
          <cell r="V136">
            <v>3.5385180552902589E-4</v>
          </cell>
          <cell r="W136">
            <v>3.5603931321758663E-4</v>
          </cell>
          <cell r="X136">
            <v>3.5821603991662216E-4</v>
          </cell>
          <cell r="Y136">
            <v>3.6038145604878658E-4</v>
          </cell>
          <cell r="Z136">
            <v>3.6253502749988603E-4</v>
          </cell>
        </row>
        <row r="137">
          <cell r="A137" t="str">
            <v>Nepal</v>
          </cell>
          <cell r="B137" t="str">
            <v>NPL</v>
          </cell>
          <cell r="C137" t="str">
            <v>Low income</v>
          </cell>
          <cell r="D137" t="str">
            <v>South Asia</v>
          </cell>
          <cell r="F137">
            <v>3.9154335270675834E-3</v>
          </cell>
          <cell r="G137">
            <v>3.9177727405359797E-3</v>
          </cell>
          <cell r="H137">
            <v>3.9198753145095163E-3</v>
          </cell>
          <cell r="I137">
            <v>3.9217392021341129E-3</v>
          </cell>
          <cell r="J137">
            <v>3.9233623845654157E-3</v>
          </cell>
          <cell r="K137">
            <v>3.924742872331642E-3</v>
          </cell>
          <cell r="L137">
            <v>3.9258787067161923E-3</v>
          </cell>
          <cell r="M137">
            <v>3.9267679611593677E-3</v>
          </cell>
          <cell r="N137">
            <v>3.9274087426784988E-3</v>
          </cell>
          <cell r="O137">
            <v>3.9277991933056216E-3</v>
          </cell>
          <cell r="P137">
            <v>3.9279374915418674E-3</v>
          </cell>
          <cell r="Q137">
            <v>3.9278218538277765E-3</v>
          </cell>
          <cell r="R137">
            <v>3.9274505360284038E-3</v>
          </cell>
          <cell r="S137">
            <v>3.9268218349323694E-3</v>
          </cell>
          <cell r="T137">
            <v>3.9259340897636903E-3</v>
          </cell>
          <cell r="U137">
            <v>3.9247856837053034E-3</v>
          </cell>
          <cell r="V137">
            <v>3.9233750454331119E-3</v>
          </cell>
          <cell r="W137">
            <v>3.9217006506592792E-3</v>
          </cell>
          <cell r="X137">
            <v>3.9197610236835351E-3</v>
          </cell>
          <cell r="Y137">
            <v>3.9175547389510637E-3</v>
          </cell>
          <cell r="Z137">
            <v>3.9150804226156426E-3</v>
          </cell>
        </row>
        <row r="138">
          <cell r="A138" t="str">
            <v>Netherlands</v>
          </cell>
          <cell r="B138" t="str">
            <v>NLD</v>
          </cell>
          <cell r="C138" t="str">
            <v>High income: OECD</v>
          </cell>
          <cell r="D138" t="str">
            <v>Europe &amp; Central Asia</v>
          </cell>
          <cell r="F138">
            <v>2.4233193756957295E-3</v>
          </cell>
          <cell r="G138">
            <v>2.4050407534109588E-3</v>
          </cell>
          <cell r="H138">
            <v>2.3867550659057066E-3</v>
          </cell>
          <cell r="I138">
            <v>2.368463573931712E-3</v>
          </cell>
          <cell r="J138">
            <v>2.3501675455502927E-3</v>
          </cell>
          <cell r="K138">
            <v>2.3318682561623374E-3</v>
          </cell>
          <cell r="L138">
            <v>2.3135669885313301E-3</v>
          </cell>
          <cell r="M138">
            <v>2.2952650327990568E-3</v>
          </cell>
          <cell r="N138">
            <v>2.2769636864937099E-3</v>
          </cell>
          <cell r="O138">
            <v>2.2586642545299671E-3</v>
          </cell>
          <cell r="P138">
            <v>2.2403680492007576E-3</v>
          </cell>
          <cell r="Q138">
            <v>2.2220763901603952E-3</v>
          </cell>
          <cell r="R138">
            <v>2.2037906043986771E-3</v>
          </cell>
          <cell r="S138">
            <v>2.1855120262056736E-3</v>
          </cell>
          <cell r="T138">
            <v>2.1672419971268571E-3</v>
          </cell>
          <cell r="U138">
            <v>2.1489818659082265E-3</v>
          </cell>
          <cell r="V138">
            <v>2.1307329884311453E-3</v>
          </cell>
          <cell r="W138">
            <v>2.1124967276365254E-3</v>
          </cell>
          <cell r="X138">
            <v>2.094274453438098E-3</v>
          </cell>
          <cell r="Y138">
            <v>2.0760675426244267E-3</v>
          </cell>
          <cell r="Z138">
            <v>2.0578773787493813E-3</v>
          </cell>
        </row>
        <row r="139">
          <cell r="A139" t="str">
            <v>New Caledonia</v>
          </cell>
          <cell r="B139" t="str">
            <v>NCL</v>
          </cell>
          <cell r="C139" t="str">
            <v>High income: nonOECD</v>
          </cell>
          <cell r="D139" t="str">
            <v>East Asia &amp; Pacific</v>
          </cell>
          <cell r="F139">
            <v>3.6460793970274001E-5</v>
          </cell>
          <cell r="G139">
            <v>3.6516215885572738E-5</v>
          </cell>
          <cell r="H139">
            <v>3.6569501337323118E-5</v>
          </cell>
          <cell r="I139">
            <v>3.6620625189707599E-5</v>
          </cell>
          <cell r="J139">
            <v>3.6669562487039758E-5</v>
          </cell>
          <cell r="K139">
            <v>3.6716288467541038E-5</v>
          </cell>
          <cell r="L139">
            <v>3.6760778577376148E-5</v>
          </cell>
          <cell r="M139">
            <v>3.6803008484942356E-5</v>
          </cell>
          <cell r="N139">
            <v>3.6842954095407494E-5</v>
          </cell>
          <cell r="O139">
            <v>3.6880591565489986E-5</v>
          </cell>
          <cell r="P139">
            <v>3.6915897318474368E-5</v>
          </cell>
          <cell r="Q139">
            <v>3.6948848059456033E-5</v>
          </cell>
          <cell r="R139">
            <v>3.6979420790805913E-5</v>
          </cell>
          <cell r="S139">
            <v>3.7007592827848226E-5</v>
          </cell>
          <cell r="T139">
            <v>3.7033341814741316E-5</v>
          </cell>
          <cell r="U139">
            <v>3.7056645740552432E-5</v>
          </cell>
          <cell r="V139">
            <v>3.7077482955516383E-5</v>
          </cell>
          <cell r="W139">
            <v>3.709583218746691E-5</v>
          </cell>
          <cell r="X139">
            <v>3.7111672558429824E-5</v>
          </cell>
          <cell r="Y139">
            <v>3.7124983601365313E-5</v>
          </cell>
          <cell r="Z139">
            <v>3.7135745277047158E-5</v>
          </cell>
        </row>
        <row r="140">
          <cell r="A140" t="str">
            <v>New Zealand</v>
          </cell>
          <cell r="B140" t="str">
            <v>NZL</v>
          </cell>
          <cell r="C140" t="str">
            <v>High income: OECD</v>
          </cell>
          <cell r="D140" t="str">
            <v>East Asia &amp; Pacific</v>
          </cell>
          <cell r="F140">
            <v>6.3703420870812974E-4</v>
          </cell>
          <cell r="G140">
            <v>6.3658703121986077E-4</v>
          </cell>
          <cell r="H140">
            <v>6.361015399491052E-4</v>
          </cell>
          <cell r="I140">
            <v>6.3557755330508655E-4</v>
          </cell>
          <cell r="J140">
            <v>6.3501489556359609E-4</v>
          </cell>
          <cell r="K140">
            <v>6.3441339705310319E-4</v>
          </cell>
          <cell r="L140">
            <v>6.3377289434246684E-4</v>
          </cell>
          <cell r="M140">
            <v>6.3309323043012099E-4</v>
          </cell>
          <cell r="N140">
            <v>6.3237425493460294E-4</v>
          </cell>
          <cell r="O140">
            <v>6.3161582428626216E-4</v>
          </cell>
          <cell r="P140">
            <v>6.3081780192000435E-4</v>
          </cell>
          <cell r="Q140">
            <v>6.2998005846892126E-4</v>
          </cell>
          <cell r="R140">
            <v>6.2910247195861106E-4</v>
          </cell>
          <cell r="S140">
            <v>6.2818492800204441E-4</v>
          </cell>
          <cell r="T140">
            <v>6.2722731999477217E-4</v>
          </cell>
          <cell r="U140">
            <v>6.2622954931029176E-4</v>
          </cell>
          <cell r="V140">
            <v>6.2519152549538114E-4</v>
          </cell>
          <cell r="W140">
            <v>6.2411316646518368E-4</v>
          </cell>
          <cell r="X140">
            <v>6.2299439869784815E-4</v>
          </cell>
          <cell r="Y140">
            <v>6.2183515742849E-4</v>
          </cell>
          <cell r="Z140">
            <v>6.2063538684226159E-4</v>
          </cell>
        </row>
        <row r="141">
          <cell r="A141" t="str">
            <v>Nicaragua</v>
          </cell>
          <cell r="B141" t="str">
            <v>NIC</v>
          </cell>
          <cell r="C141" t="str">
            <v>Lower middle income</v>
          </cell>
          <cell r="D141" t="str">
            <v>Latin America &amp; Caribbean</v>
          </cell>
          <cell r="F141">
            <v>8.4915662421547499E-4</v>
          </cell>
          <cell r="G141">
            <v>8.512219116430308E-4</v>
          </cell>
          <cell r="H141">
            <v>8.5324040859843786E-4</v>
          </cell>
          <cell r="I141">
            <v>8.5521139573897613E-4</v>
          </cell>
          <cell r="J141">
            <v>8.5713415555039446E-4</v>
          </cell>
          <cell r="K141">
            <v>8.5900797268316216E-4</v>
          </cell>
          <cell r="L141">
            <v>8.6083213429658184E-4</v>
          </cell>
          <cell r="M141">
            <v>8.6260593041069436E-4</v>
          </cell>
          <cell r="N141">
            <v>8.6432865426590321E-4</v>
          </cell>
          <cell r="O141">
            <v>8.6599960269019745E-4</v>
          </cell>
          <cell r="P141">
            <v>8.6761807647386827E-4</v>
          </cell>
          <cell r="Q141">
            <v>8.6918338075161149E-4</v>
          </cell>
          <cell r="R141">
            <v>8.706948253918331E-4</v>
          </cell>
          <cell r="S141">
            <v>8.7215172539304288E-4</v>
          </cell>
          <cell r="T141">
            <v>8.7355340128713569E-4</v>
          </cell>
          <cell r="U141">
            <v>8.7489917954937911E-4</v>
          </cell>
          <cell r="V141">
            <v>8.7618839301491138E-4</v>
          </cell>
          <cell r="W141">
            <v>8.7742038130151332E-4</v>
          </cell>
          <cell r="X141">
            <v>8.7859449123843427E-4</v>
          </cell>
          <cell r="Y141">
            <v>8.7971007730100145E-4</v>
          </cell>
          <cell r="Z141">
            <v>8.8076650205075118E-4</v>
          </cell>
        </row>
        <row r="142">
          <cell r="A142" t="str">
            <v>Niger</v>
          </cell>
          <cell r="B142" t="str">
            <v>NER</v>
          </cell>
          <cell r="C142" t="str">
            <v>Low income</v>
          </cell>
          <cell r="D142" t="str">
            <v>Sub-Saharan Africa</v>
          </cell>
          <cell r="F142">
            <v>2.3180685714817534E-3</v>
          </cell>
          <cell r="G142">
            <v>2.3869230534879823E-3</v>
          </cell>
          <cell r="H142">
            <v>2.4576735027969704E-3</v>
          </cell>
          <cell r="I142">
            <v>2.5303663240302337E-3</v>
          </cell>
          <cell r="J142">
            <v>2.6050488334594915E-3</v>
          </cell>
          <cell r="K142">
            <v>2.6817692683288237E-3</v>
          </cell>
          <cell r="L142">
            <v>2.760576795928193E-3</v>
          </cell>
          <cell r="M142">
            <v>2.8415215224021793E-3</v>
          </cell>
          <cell r="N142">
            <v>2.9246545012774775E-3</v>
          </cell>
          <cell r="O142">
            <v>3.0100277416923974E-3</v>
          </cell>
          <cell r="P142">
            <v>3.0976942163114135E-3</v>
          </cell>
          <cell r="Q142">
            <v>3.1877078689076309E-3</v>
          </cell>
          <cell r="R142">
            <v>3.280123621595658E-3</v>
          </cell>
          <cell r="S142">
            <v>3.3749973816974126E-3</v>
          </cell>
          <cell r="T142">
            <v>3.4723860482230441E-3</v>
          </cell>
          <cell r="U142">
            <v>3.572347517949089E-3</v>
          </cell>
          <cell r="V142">
            <v>3.6749406910758869E-3</v>
          </cell>
          <cell r="W142">
            <v>3.7802254764461069E-3</v>
          </cell>
          <cell r="X142">
            <v>3.8882627963062783E-3</v>
          </cell>
          <cell r="Y142">
            <v>3.9991145905930716E-3</v>
          </cell>
          <cell r="Z142">
            <v>4.1128438207261656E-3</v>
          </cell>
        </row>
        <row r="143">
          <cell r="A143" t="str">
            <v>Nigeria</v>
          </cell>
          <cell r="B143" t="str">
            <v>NGA</v>
          </cell>
          <cell r="C143" t="str">
            <v>Lower middle income</v>
          </cell>
          <cell r="D143" t="str">
            <v>Sub-Saharan Africa</v>
          </cell>
          <cell r="F143">
            <v>2.3293035225246592E-2</v>
          </cell>
          <cell r="G143">
            <v>2.370019723364733E-2</v>
          </cell>
          <cell r="H143">
            <v>2.4113012151022389E-2</v>
          </cell>
          <cell r="I143">
            <v>2.4531517458884933E-2</v>
          </cell>
          <cell r="J143">
            <v>2.4955749625990446E-2</v>
          </cell>
          <cell r="K143">
            <v>2.5385744063397518E-2</v>
          </cell>
          <cell r="L143">
            <v>2.5821535078965681E-2</v>
          </cell>
          <cell r="M143">
            <v>2.6263155831317216E-2</v>
          </cell>
          <cell r="N143">
            <v>2.6710638283291659E-2</v>
          </cell>
          <cell r="O143">
            <v>2.7164013154922475E-2</v>
          </cell>
          <cell r="P143">
            <v>2.7623309875968158E-2</v>
          </cell>
          <cell r="Q143">
            <v>2.8088556538032002E-2</v>
          </cell>
          <cell r="R143">
            <v>2.8559779846304839E-2</v>
          </cell>
          <cell r="S143">
            <v>2.9037005070969412E-2</v>
          </cell>
          <cell r="T143">
            <v>2.952025599830457E-2</v>
          </cell>
          <cell r="U143">
            <v>3.0009554881530703E-2</v>
          </cell>
          <cell r="V143">
            <v>3.0504922391439291E-2</v>
          </cell>
          <cell r="W143">
            <v>3.1006377566850891E-2</v>
          </cell>
          <cell r="X143">
            <v>3.151393776494852E-2</v>
          </cell>
          <cell r="Y143">
            <v>3.2027618611534241E-2</v>
          </cell>
          <cell r="Z143">
            <v>3.2547433951259398E-2</v>
          </cell>
        </row>
        <row r="144">
          <cell r="A144" t="str">
            <v>Northern Mariana Islands</v>
          </cell>
          <cell r="B144" t="str">
            <v>MNP</v>
          </cell>
          <cell r="C144" t="str">
            <v>High income: nonOECD</v>
          </cell>
          <cell r="D144" t="str">
            <v>East Asia &amp; Pacific</v>
          </cell>
          <cell r="F144">
            <v>7.8553648246302193E-6</v>
          </cell>
          <cell r="G144">
            <v>7.8005847689253938E-6</v>
          </cell>
          <cell r="H144">
            <v>7.7457163628565901E-6</v>
          </cell>
          <cell r="I144">
            <v>7.6907636038013037E-6</v>
          </cell>
          <cell r="J144">
            <v>7.6357305221888451E-6</v>
          </cell>
          <cell r="K144">
            <v>7.5806211816793505E-6</v>
          </cell>
          <cell r="L144">
            <v>7.5254396793205618E-6</v>
          </cell>
          <cell r="M144">
            <v>7.4701901456812375E-6</v>
          </cell>
          <cell r="N144">
            <v>7.4148767449600393E-6</v>
          </cell>
          <cell r="O144">
            <v>7.3595036750685778E-6</v>
          </cell>
          <cell r="P144">
            <v>7.3040751676874175E-6</v>
          </cell>
          <cell r="Q144">
            <v>7.2485954882940332E-6</v>
          </cell>
          <cell r="R144">
            <v>7.1930689361611393E-6</v>
          </cell>
          <cell r="S144">
            <v>7.1374998443245607E-6</v>
          </cell>
          <cell r="T144">
            <v>7.081892579519178E-6</v>
          </cell>
          <cell r="U144">
            <v>7.0262515420818739E-6</v>
          </cell>
          <cell r="V144">
            <v>6.9705811658202735E-6</v>
          </cell>
          <cell r="W144">
            <v>6.9148859178460624E-6</v>
          </cell>
          <cell r="X144">
            <v>6.8591702983718135E-6</v>
          </cell>
          <cell r="Y144">
            <v>6.8034388404700781E-6</v>
          </cell>
          <cell r="Z144">
            <v>6.7476961097936732E-6</v>
          </cell>
        </row>
        <row r="145">
          <cell r="A145" t="str">
            <v>Norway</v>
          </cell>
          <cell r="B145" t="str">
            <v>NOR</v>
          </cell>
          <cell r="C145" t="str">
            <v>High income: OECD</v>
          </cell>
          <cell r="D145" t="str">
            <v>Europe &amp; Central Asia</v>
          </cell>
          <cell r="F145">
            <v>7.1308685814246088E-4</v>
          </cell>
          <cell r="G145">
            <v>7.1263572946906142E-4</v>
          </cell>
          <cell r="H145">
            <v>7.1214164092650134E-4</v>
          </cell>
          <cell r="I145">
            <v>7.1160438026818154E-4</v>
          </cell>
          <cell r="J145">
            <v>7.1102374175861891E-4</v>
          </cell>
          <cell r="K145">
            <v>7.1039952638411567E-4</v>
          </cell>
          <cell r="L145">
            <v>7.0973154206530932E-4</v>
          </cell>
          <cell r="M145">
            <v>7.0901960387146268E-4</v>
          </cell>
          <cell r="N145">
            <v>7.0826353423634504E-4</v>
          </cell>
          <cell r="O145">
            <v>7.0746316317552547E-4</v>
          </cell>
          <cell r="P145">
            <v>7.0661832850491663E-4</v>
          </cell>
          <cell r="Q145">
            <v>7.0572887606039879E-4</v>
          </cell>
          <cell r="R145">
            <v>7.0479465991831196E-4</v>
          </cell>
          <cell r="S145">
            <v>7.0381554261664725E-4</v>
          </cell>
          <cell r="T145">
            <v>7.0279139537671404E-4</v>
          </cell>
          <cell r="U145">
            <v>7.0172209832507681E-4</v>
          </cell>
          <cell r="V145">
            <v>7.0060754071554667E-4</v>
          </cell>
          <cell r="W145">
            <v>6.9944762115098607E-4</v>
          </cell>
          <cell r="X145">
            <v>6.9824224780470586E-4</v>
          </cell>
          <cell r="Y145">
            <v>6.9699133864119483E-4</v>
          </cell>
          <cell r="Z145">
            <v>6.956948216359385E-4</v>
          </cell>
        </row>
        <row r="146">
          <cell r="A146" t="str">
            <v>Oman</v>
          </cell>
          <cell r="B146" t="str">
            <v>OMN</v>
          </cell>
          <cell r="C146" t="str">
            <v>High income: nonOECD</v>
          </cell>
          <cell r="D146" t="str">
            <v>Middle East &amp; North Africa</v>
          </cell>
          <cell r="F146">
            <v>4.0877766726326009E-4</v>
          </cell>
          <cell r="G146">
            <v>4.1646806287540949E-4</v>
          </cell>
          <cell r="H146">
            <v>4.2427737453039826E-4</v>
          </cell>
          <cell r="I146">
            <v>4.3220669133681318E-4</v>
          </cell>
          <cell r="J146">
            <v>4.4025708908779649E-4</v>
          </cell>
          <cell r="K146">
            <v>4.4842962936384302E-4</v>
          </cell>
          <cell r="L146">
            <v>4.567253586189749E-4</v>
          </cell>
          <cell r="M146">
            <v>4.6514530725064738E-4</v>
          </cell>
          <cell r="N146">
            <v>4.736904886537773E-4</v>
          </cell>
          <cell r="O146">
            <v>4.8236189825930672E-4</v>
          </cell>
          <cell r="P146">
            <v>4.9116051255776352E-4</v>
          </cell>
          <cell r="Q146">
            <v>5.0008728810832471E-4</v>
          </cell>
          <cell r="R146">
            <v>5.0914316053389704E-4</v>
          </cell>
          <cell r="S146">
            <v>5.1832904350280671E-4</v>
          </cell>
          <cell r="T146">
            <v>5.276458276976978E-4</v>
          </cell>
          <cell r="U146">
            <v>5.3709437977229239E-4</v>
          </cell>
          <cell r="V146">
            <v>5.4667554129671041E-4</v>
          </cell>
          <cell r="W146">
            <v>5.5639012769207136E-4</v>
          </cell>
          <cell r="X146">
            <v>5.6623892715516205E-4</v>
          </cell>
          <cell r="Y146">
            <v>5.7622269957397258E-4</v>
          </cell>
          <cell r="Z146">
            <v>5.8634217543496626E-4</v>
          </cell>
        </row>
        <row r="147">
          <cell r="A147" t="str">
            <v>Pakistan</v>
          </cell>
          <cell r="B147" t="str">
            <v>PAK</v>
          </cell>
          <cell r="C147" t="str">
            <v>Lower middle income</v>
          </cell>
          <cell r="D147" t="str">
            <v>South Asia</v>
          </cell>
          <cell r="F147">
            <v>2.5253452799137283E-2</v>
          </cell>
          <cell r="G147">
            <v>2.5381928601065879E-2</v>
          </cell>
          <cell r="H147">
            <v>2.5509508936041359E-2</v>
          </cell>
          <cell r="I147">
            <v>2.5636162889915555E-2</v>
          </cell>
          <cell r="J147">
            <v>2.5761859321954333E-2</v>
          </cell>
          <cell r="K147">
            <v>2.5886566873944045E-2</v>
          </cell>
          <cell r="L147">
            <v>2.6010253979693254E-2</v>
          </cell>
          <cell r="M147">
            <v>2.6132888874933796E-2</v>
          </cell>
          <cell r="N147">
            <v>2.6254439607624504E-2</v>
          </cell>
          <cell r="O147">
            <v>2.6374874048660228E-2</v>
          </cell>
          <cell r="P147">
            <v>2.6494159902988586E-2</v>
          </cell>
          <cell r="Q147">
            <v>2.6612264721137143E-2</v>
          </cell>
          <cell r="R147">
            <v>2.6729155911151419E-2</v>
          </cell>
          <cell r="S147">
            <v>2.6844800750945846E-2</v>
          </cell>
          <cell r="T147">
            <v>2.6959166401067523E-2</v>
          </cell>
          <cell r="U147">
            <v>2.7072219917872883E-2</v>
          </cell>
          <cell r="V147">
            <v>2.718392826711688E-2</v>
          </cell>
          <cell r="W147">
            <v>2.7294258337953112E-2</v>
          </cell>
          <cell r="X147">
            <v>2.7403176957343605E-2</v>
          </cell>
          <cell r="Y147">
            <v>2.7510650904875256E-2</v>
          </cell>
          <cell r="Z147">
            <v>2.7616646927980257E-2</v>
          </cell>
        </row>
        <row r="148">
          <cell r="A148" t="str">
            <v>Palau</v>
          </cell>
          <cell r="B148" t="str">
            <v>PLW</v>
          </cell>
          <cell r="C148" t="str">
            <v>Upper middle income</v>
          </cell>
          <cell r="D148" t="str">
            <v>East Asia &amp; Pacific</v>
          </cell>
          <cell r="F148">
            <v>2.9855053464571218E-6</v>
          </cell>
          <cell r="G148">
            <v>2.9860049159731782E-6</v>
          </cell>
          <cell r="H148">
            <v>2.9863232226304393E-6</v>
          </cell>
          <cell r="I148">
            <v>2.9864589409521834E-6</v>
          </cell>
          <cell r="J148">
            <v>2.9864107692620046E-6</v>
          </cell>
          <cell r="K148">
            <v>2.9861774306721896E-6</v>
          </cell>
          <cell r="L148">
            <v>2.9857576740845096E-6</v>
          </cell>
          <cell r="M148">
            <v>2.9851502752028931E-6</v>
          </cell>
          <cell r="N148">
            <v>2.9843540375574055E-6</v>
          </cell>
          <cell r="O148">
            <v>2.9833677935388426E-6</v>
          </cell>
          <cell r="P148">
            <v>2.9821904054432759E-6</v>
          </cell>
          <cell r="Q148">
            <v>2.9808207665259025E-6</v>
          </cell>
          <cell r="R148">
            <v>2.9792578020633242E-6</v>
          </cell>
          <cell r="S148">
            <v>2.9775004704235682E-6</v>
          </cell>
          <cell r="T148">
            <v>2.9755477641429633E-6</v>
          </cell>
          <cell r="U148">
            <v>2.9733987110089852E-6</v>
          </cell>
          <cell r="V148">
            <v>2.9710523751482066E-6</v>
          </cell>
          <cell r="W148">
            <v>2.9685078581183241E-6</v>
          </cell>
          <cell r="X148">
            <v>2.9657643000033519E-6</v>
          </cell>
          <cell r="Y148">
            <v>2.9628208805108572E-6</v>
          </cell>
          <cell r="Z148">
            <v>2.9596768200702228E-6</v>
          </cell>
        </row>
        <row r="149">
          <cell r="A149" t="str">
            <v>Panama</v>
          </cell>
          <cell r="B149" t="str">
            <v>PAN</v>
          </cell>
          <cell r="C149" t="str">
            <v>Upper middle income</v>
          </cell>
          <cell r="D149" t="str">
            <v>Latin America &amp; Caribbean</v>
          </cell>
          <cell r="F149">
            <v>5.3644703512230774E-4</v>
          </cell>
          <cell r="G149">
            <v>5.3895199010167575E-4</v>
          </cell>
          <cell r="H149">
            <v>5.4143576299616033E-4</v>
          </cell>
          <cell r="I149">
            <v>5.4389772301544374E-4</v>
          </cell>
          <cell r="J149">
            <v>5.4633723563434638E-4</v>
          </cell>
          <cell r="K149">
            <v>5.4875366279473871E-4</v>
          </cell>
          <cell r="L149">
            <v>5.5114636311533714E-4</v>
          </cell>
          <cell r="M149">
            <v>5.5351469210944307E-4</v>
          </cell>
          <cell r="N149">
            <v>5.5585800241067561E-4</v>
          </cell>
          <cell r="O149">
            <v>5.581756440067255E-4</v>
          </cell>
          <cell r="P149">
            <v>5.6046696448116065E-4</v>
          </cell>
          <cell r="Q149">
            <v>5.6273130926331419E-4</v>
          </cell>
          <cell r="R149">
            <v>5.6496802188624098E-4</v>
          </cell>
          <cell r="S149">
            <v>5.6717644425276063E-4</v>
          </cell>
          <cell r="T149">
            <v>5.6935591690956153E-4</v>
          </cell>
          <cell r="U149">
            <v>5.7150577932934177E-4</v>
          </cell>
          <cell r="V149">
            <v>5.7362537020095715E-4</v>
          </cell>
          <cell r="W149">
            <v>5.757140277275162E-4</v>
          </cell>
          <cell r="X149">
            <v>5.7777108993237051E-4</v>
          </cell>
          <cell r="Y149">
            <v>5.7979589497291633E-4</v>
          </cell>
          <cell r="Z149">
            <v>5.8178778146212402E-4</v>
          </cell>
        </row>
        <row r="150">
          <cell r="A150" t="str">
            <v>Papua New Guinea</v>
          </cell>
          <cell r="B150" t="str">
            <v>PNG</v>
          </cell>
          <cell r="C150" t="str">
            <v>Lower middle income</v>
          </cell>
          <cell r="D150" t="str">
            <v>East Asia &amp; Pacific</v>
          </cell>
          <cell r="F150">
            <v>1.0003623335884389E-3</v>
          </cell>
          <cell r="G150">
            <v>1.0099859342640413E-3</v>
          </cell>
          <cell r="H150">
            <v>1.0196401967594636E-3</v>
          </cell>
          <cell r="I150">
            <v>1.0293237992501259E-3</v>
          </cell>
          <cell r="J150">
            <v>1.0390353863037861E-3</v>
          </cell>
          <cell r="K150">
            <v>1.0487735687705847E-3</v>
          </cell>
          <cell r="L150">
            <v>1.0585369236939426E-3</v>
          </cell>
          <cell r="M150">
            <v>1.0683239942430867E-3</v>
          </cell>
          <cell r="N150">
            <v>1.0781332896679788E-3</v>
          </cell>
          <cell r="O150">
            <v>1.0879632852774002E-3</v>
          </cell>
          <cell r="P150">
            <v>1.097812422440958E-3</v>
          </cell>
          <cell r="Q150">
            <v>1.1076791086158018E-3</v>
          </cell>
          <cell r="R150">
            <v>1.1175617173987606E-3</v>
          </cell>
          <cell r="S150">
            <v>1.1274585886046917E-3</v>
          </cell>
          <cell r="T150">
            <v>1.1373680283717554E-3</v>
          </cell>
          <cell r="U150">
            <v>1.1472883092943514E-3</v>
          </cell>
          <cell r="V150">
            <v>1.1572176705844453E-3</v>
          </cell>
          <cell r="W150">
            <v>1.1671543182619703E-3</v>
          </cell>
          <cell r="X150">
            <v>1.1770964253750148E-3</v>
          </cell>
          <cell r="Y150">
            <v>1.1870421322504464E-3</v>
          </cell>
          <cell r="Z150">
            <v>1.1969895467756411E-3</v>
          </cell>
        </row>
        <row r="151">
          <cell r="A151" t="str">
            <v>Paraguay</v>
          </cell>
          <cell r="B151" t="str">
            <v>PRY</v>
          </cell>
          <cell r="C151" t="str">
            <v>Lower middle income</v>
          </cell>
          <cell r="D151" t="str">
            <v>Latin America &amp; Caribbean</v>
          </cell>
          <cell r="F151">
            <v>9.4213637430978726E-4</v>
          </cell>
          <cell r="G151">
            <v>9.4718840798473417E-4</v>
          </cell>
          <cell r="H151">
            <v>9.5220970870028593E-4</v>
          </cell>
          <cell r="I151">
            <v>9.5719909586086541E-4</v>
          </cell>
          <cell r="J151">
            <v>9.6215537913111541E-4</v>
          </cell>
          <cell r="K151">
            <v>9.670773587636581E-4</v>
          </cell>
          <cell r="L151">
            <v>9.7196382594217658E-4</v>
          </cell>
          <cell r="M151">
            <v>9.7681356313999014E-4</v>
          </cell>
          <cell r="N151">
            <v>9.8162534449429081E-4</v>
          </cell>
          <cell r="O151">
            <v>9.8639793619615074E-4</v>
          </cell>
          <cell r="P151">
            <v>9.911300968964414E-4</v>
          </cell>
          <cell r="Q151">
            <v>9.9582057812777928E-4</v>
          </cell>
          <cell r="R151">
            <v>1.0004681247425505E-3</v>
          </cell>
          <cell r="S151">
            <v>1.0050714753671226E-3</v>
          </cell>
          <cell r="T151">
            <v>1.0096293628722691E-3</v>
          </cell>
          <cell r="U151">
            <v>1.0141405148598375E-3</v>
          </cell>
          <cell r="V151">
            <v>1.0186036541656829E-3</v>
          </cell>
          <cell r="W151">
            <v>1.0230174993788319E-3</v>
          </cell>
          <cell r="X151">
            <v>1.0273807653768624E-3</v>
          </cell>
          <cell r="Y151">
            <v>1.0316921638774167E-3</v>
          </cell>
          <cell r="Z151">
            <v>1.0359504040057788E-3</v>
          </cell>
        </row>
        <row r="152">
          <cell r="A152" t="str">
            <v>Peru</v>
          </cell>
          <cell r="B152" t="str">
            <v>PER</v>
          </cell>
          <cell r="C152" t="str">
            <v>Upper middle income</v>
          </cell>
          <cell r="D152" t="str">
            <v>Latin America &amp; Caribbean</v>
          </cell>
          <cell r="F152">
            <v>4.267920635928962E-3</v>
          </cell>
          <cell r="G152">
            <v>4.2746244113501738E-3</v>
          </cell>
          <cell r="H152">
            <v>4.2810787452930085E-3</v>
          </cell>
          <cell r="I152">
            <v>4.2872806571066565E-3</v>
          </cell>
          <cell r="J152">
            <v>4.2932271866301811E-3</v>
          </cell>
          <cell r="K152">
            <v>4.2989153958108333E-3</v>
          </cell>
          <cell r="L152">
            <v>4.3043423703531293E-3</v>
          </cell>
          <cell r="M152">
            <v>4.3095052213981714E-3</v>
          </cell>
          <cell r="N152">
            <v>4.3144010872325942E-3</v>
          </cell>
          <cell r="O152">
            <v>4.3190271350263681E-3</v>
          </cell>
          <cell r="P152">
            <v>4.3233805625987227E-3</v>
          </cell>
          <cell r="Q152">
            <v>4.3274586002114432E-3</v>
          </cell>
          <cell r="R152">
            <v>4.3312585123884704E-3</v>
          </cell>
          <cell r="S152">
            <v>4.3347775997610045E-3</v>
          </cell>
          <cell r="T152">
            <v>4.3380132009369727E-3</v>
          </cell>
          <cell r="U152">
            <v>4.3409626943937719E-3</v>
          </cell>
          <cell r="V152">
            <v>4.3436235003931224E-3</v>
          </cell>
          <cell r="W152">
            <v>4.3459930829167414E-3</v>
          </cell>
          <cell r="X152">
            <v>4.3480689516215559E-3</v>
          </cell>
          <cell r="Y152">
            <v>4.3498486638129863E-3</v>
          </cell>
          <cell r="Z152">
            <v>4.3513298264348677E-3</v>
          </cell>
        </row>
        <row r="153">
          <cell r="A153" t="str">
            <v>Philippines</v>
          </cell>
          <cell r="B153" t="str">
            <v>PHL</v>
          </cell>
          <cell r="C153" t="str">
            <v>Lower middle income</v>
          </cell>
          <cell r="D153" t="str">
            <v>East Asia &amp; Pacific</v>
          </cell>
          <cell r="F153">
            <v>1.3628652805425542E-2</v>
          </cell>
          <cell r="G153">
            <v>1.3712790133414105E-2</v>
          </cell>
          <cell r="H153">
            <v>1.3796609080171897E-2</v>
          </cell>
          <cell r="I153">
            <v>1.3880091598282161E-2</v>
          </cell>
          <cell r="J153">
            <v>1.3963219442143935E-2</v>
          </cell>
          <cell r="K153">
            <v>1.4045974172048529E-2</v>
          </cell>
          <cell r="L153">
            <v>1.4128337158500242E-2</v>
          </cell>
          <cell r="M153">
            <v>1.4210289586785073E-2</v>
          </cell>
          <cell r="N153">
            <v>1.4291812461791252E-2</v>
          </cell>
          <cell r="O153">
            <v>1.4372886613084526E-2</v>
          </cell>
          <cell r="P153">
            <v>1.4453492700241585E-2</v>
          </cell>
          <cell r="Q153">
            <v>1.453361121844479E-2</v>
          </cell>
          <cell r="R153">
            <v>1.4613222504340237E-2</v>
          </cell>
          <cell r="S153">
            <v>1.4692306742162264E-2</v>
          </cell>
          <cell r="T153">
            <v>1.4770843970126128E-2</v>
          </cell>
          <cell r="U153">
            <v>1.4848814087090758E-2</v>
          </cell>
          <cell r="V153">
            <v>1.4926196859493326E-2</v>
          </cell>
          <cell r="W153">
            <v>1.5002971928556571E-2</v>
          </cell>
          <cell r="X153">
            <v>1.5079118817770123E-2</v>
          </cell>
          <cell r="Y153">
            <v>1.5154616940646048E-2</v>
          </cell>
          <cell r="Z153">
            <v>1.5229445608748993E-2</v>
          </cell>
        </row>
        <row r="154">
          <cell r="A154" t="str">
            <v>Poland</v>
          </cell>
          <cell r="B154" t="str">
            <v>POL</v>
          </cell>
          <cell r="C154" t="str">
            <v>High income: OECD</v>
          </cell>
          <cell r="D154" t="str">
            <v>Europe &amp; Central Asia</v>
          </cell>
          <cell r="F154">
            <v>5.5690078038067373E-3</v>
          </cell>
          <cell r="G154">
            <v>5.5109901422980591E-3</v>
          </cell>
          <cell r="H154">
            <v>5.453245754104938E-3</v>
          </cell>
          <cell r="I154">
            <v>5.3957764617803584E-3</v>
          </cell>
          <cell r="J154">
            <v>5.3385840748511248E-3</v>
          </cell>
          <cell r="K154">
            <v>5.2816703898743746E-3</v>
          </cell>
          <cell r="L154">
            <v>5.2250371904778931E-3</v>
          </cell>
          <cell r="M154">
            <v>5.168686247383804E-3</v>
          </cell>
          <cell r="N154">
            <v>5.112619318415273E-3</v>
          </cell>
          <cell r="O154">
            <v>5.0568381484856944E-3</v>
          </cell>
          <cell r="P154">
            <v>5.0013444695700005E-3</v>
          </cell>
          <cell r="Q154">
            <v>4.94614000065784E-3</v>
          </cell>
          <cell r="R154">
            <v>4.8912264476880067E-3</v>
          </cell>
          <cell r="S154">
            <v>4.8366055034640247E-3</v>
          </cell>
          <cell r="T154">
            <v>4.782278847550398E-3</v>
          </cell>
          <cell r="U154">
            <v>4.7282481461492793E-3</v>
          </cell>
          <cell r="V154">
            <v>4.674515051957275E-3</v>
          </cell>
          <cell r="W154">
            <v>4.6210812040020878E-3</v>
          </cell>
          <cell r="X154">
            <v>4.5679482274588266E-3</v>
          </cell>
          <cell r="Y154">
            <v>4.5151177334456791E-3</v>
          </cell>
          <cell r="Z154">
            <v>4.4625913187988364E-3</v>
          </cell>
        </row>
        <row r="155">
          <cell r="A155" t="str">
            <v>Portugal</v>
          </cell>
          <cell r="B155" t="str">
            <v>PRT</v>
          </cell>
          <cell r="C155" t="str">
            <v>High income: OECD</v>
          </cell>
          <cell r="D155" t="str">
            <v>Europe &amp; Central Asia</v>
          </cell>
          <cell r="F155">
            <v>1.5420638289509426E-3</v>
          </cell>
          <cell r="G155">
            <v>1.5264647700371516E-3</v>
          </cell>
          <cell r="H155">
            <v>1.5109317542324797E-3</v>
          </cell>
          <cell r="I155">
            <v>1.4954653515909704E-3</v>
          </cell>
          <cell r="J155">
            <v>1.4800661292129892E-3</v>
          </cell>
          <cell r="K155">
            <v>1.4647346512558748E-3</v>
          </cell>
          <cell r="L155">
            <v>1.4494714789401184E-3</v>
          </cell>
          <cell r="M155">
            <v>1.4342771705509454E-3</v>
          </cell>
          <cell r="N155">
            <v>1.4191522814351915E-3</v>
          </cell>
          <cell r="O155">
            <v>1.4040973639933101E-3</v>
          </cell>
          <cell r="P155">
            <v>1.3891129676664091E-3</v>
          </cell>
          <cell r="Q155">
            <v>1.3741996389182243E-3</v>
          </cell>
          <cell r="R155">
            <v>1.3593579212118599E-3</v>
          </cell>
          <cell r="S155">
            <v>1.3445883549812485E-3</v>
          </cell>
          <cell r="T155">
            <v>1.3298914775971885E-3</v>
          </cell>
          <cell r="U155">
            <v>1.3152678233278724E-3</v>
          </cell>
          <cell r="V155">
            <v>1.3007179232938277E-3</v>
          </cell>
          <cell r="W155">
            <v>1.2862423054171609E-3</v>
          </cell>
          <cell r="X155">
            <v>1.2718414943650551E-3</v>
          </cell>
          <cell r="Y155">
            <v>1.2575160114874217E-3</v>
          </cell>
          <cell r="Z155">
            <v>1.2432663747486597E-3</v>
          </cell>
        </row>
        <row r="156">
          <cell r="A156" t="str">
            <v>Puerto Rico</v>
          </cell>
          <cell r="B156" t="str">
            <v>PRI</v>
          </cell>
          <cell r="C156" t="str">
            <v>High income: nonOECD</v>
          </cell>
          <cell r="D156" t="str">
            <v>Latin America &amp; Caribbean</v>
          </cell>
          <cell r="F156">
            <v>5.4273016019926786E-4</v>
          </cell>
          <cell r="G156">
            <v>5.3747227323344227E-4</v>
          </cell>
          <cell r="H156">
            <v>5.3223300367301438E-4</v>
          </cell>
          <cell r="I156">
            <v>5.270125795405915E-4</v>
          </cell>
          <cell r="J156">
            <v>5.2181122818907805E-4</v>
          </cell>
          <cell r="K156">
            <v>5.1662917630357602E-4</v>
          </cell>
          <cell r="L156">
            <v>5.1146664990171288E-4</v>
          </cell>
          <cell r="M156">
            <v>5.0632387433235059E-4</v>
          </cell>
          <cell r="N156">
            <v>5.0120107427263107E-4</v>
          </cell>
          <cell r="O156">
            <v>4.9609847372329653E-4</v>
          </cell>
          <cell r="P156">
            <v>4.9101629600224229E-4</v>
          </cell>
          <cell r="Q156">
            <v>4.8595476373626518E-4</v>
          </cell>
          <cell r="R156">
            <v>4.809140988509413E-4</v>
          </cell>
          <cell r="S156">
            <v>4.758945225586103E-4</v>
          </cell>
          <cell r="T156">
            <v>4.7089625534441185E-4</v>
          </cell>
          <cell r="U156">
            <v>4.6591951695033586E-4</v>
          </cell>
          <cell r="V156">
            <v>4.6096452635725369E-4</v>
          </cell>
          <cell r="W156">
            <v>4.5603150176488585E-4</v>
          </cell>
          <cell r="X156">
            <v>4.5112066056968132E-4</v>
          </cell>
          <cell r="Y156">
            <v>4.4623221934056808E-4</v>
          </cell>
          <cell r="Z156">
            <v>4.4136639379255152E-4</v>
          </cell>
        </row>
        <row r="157">
          <cell r="A157" t="str">
            <v>Qatar</v>
          </cell>
          <cell r="B157" t="str">
            <v>QAT</v>
          </cell>
          <cell r="C157" t="str">
            <v>High income: nonOECD</v>
          </cell>
          <cell r="D157" t="str">
            <v>Middle East &amp; North Africa</v>
          </cell>
          <cell r="F157">
            <v>2.5519186694018223E-4</v>
          </cell>
          <cell r="G157">
            <v>2.5860743415186821E-4</v>
          </cell>
          <cell r="H157">
            <v>2.6205280304625344E-4</v>
          </cell>
          <cell r="I157">
            <v>2.6552783676422935E-4</v>
          </cell>
          <cell r="J157">
            <v>2.6903238587700076E-4</v>
          </cell>
          <cell r="K157">
            <v>2.7256628815454381E-4</v>
          </cell>
          <cell r="L157">
            <v>2.7612936833672918E-4</v>
          </cell>
          <cell r="M157">
            <v>2.7972143790743132E-4</v>
          </cell>
          <cell r="N157">
            <v>2.8334229487194952E-4</v>
          </cell>
          <cell r="O157">
            <v>2.8699172353807034E-4</v>
          </cell>
          <cell r="P157">
            <v>2.9066949430111004E-4</v>
          </cell>
          <cell r="Q157">
            <v>2.9437536343329419E-4</v>
          </cell>
          <cell r="R157">
            <v>2.9810907287781334E-4</v>
          </cell>
          <cell r="S157">
            <v>3.0187035004793067E-4</v>
          </cell>
          <cell r="T157">
            <v>3.0565890763149822E-4</v>
          </cell>
          <cell r="U157">
            <v>3.0947444340125832E-4</v>
          </cell>
          <cell r="V157">
            <v>3.1331664003130997E-4</v>
          </cell>
          <cell r="W157">
            <v>3.1718516492011879E-4</v>
          </cell>
          <cell r="X157">
            <v>3.2107967002046402E-4</v>
          </cell>
          <cell r="Y157">
            <v>3.2499979167670794E-4</v>
          </cell>
          <cell r="Z157">
            <v>3.2894515046978662E-4</v>
          </cell>
        </row>
        <row r="158">
          <cell r="A158" t="str">
            <v>Romania</v>
          </cell>
          <cell r="B158" t="str">
            <v>ROM</v>
          </cell>
          <cell r="C158" t="str">
            <v>Upper middle income</v>
          </cell>
          <cell r="D158" t="str">
            <v>Europe &amp; Central Asia</v>
          </cell>
          <cell r="F158">
            <v>2.952962463093681E-3</v>
          </cell>
          <cell r="G158">
            <v>2.9249371637571162E-3</v>
          </cell>
          <cell r="H158">
            <v>2.8970019181508992E-3</v>
          </cell>
          <cell r="I158">
            <v>2.8691580248516404E-3</v>
          </cell>
          <cell r="J158">
            <v>2.8414067798016389E-3</v>
          </cell>
          <cell r="K158">
            <v>2.8137494763161041E-3</v>
          </cell>
          <cell r="L158">
            <v>2.7861874050818117E-3</v>
          </cell>
          <cell r="M158">
            <v>2.7587218541469541E-3</v>
          </cell>
          <cell r="N158">
            <v>2.7313541089019006E-3</v>
          </cell>
          <cell r="O158">
            <v>2.7040854520505421E-3</v>
          </cell>
          <cell r="P158">
            <v>2.6769171635719646E-3</v>
          </cell>
          <cell r="Q158">
            <v>2.6498505206722367E-3</v>
          </cell>
          <cell r="R158">
            <v>2.6228867977259444E-3</v>
          </cell>
          <cell r="S158">
            <v>2.5960272662073243E-3</v>
          </cell>
          <cell r="T158">
            <v>2.5692731946106895E-3</v>
          </cell>
          <cell r="U158">
            <v>2.5426258483599259E-3</v>
          </cell>
          <cell r="V158">
            <v>2.5160864897068591E-3</v>
          </cell>
          <cell r="W158">
            <v>2.4896563776182355E-3</v>
          </cell>
          <cell r="X158">
            <v>2.4633367676511714E-3</v>
          </cell>
          <cell r="Y158">
            <v>2.4371289118168232E-3</v>
          </cell>
          <cell r="Z158">
            <v>2.4110340584321435E-3</v>
          </cell>
        </row>
        <row r="159">
          <cell r="A159" t="str">
            <v>Russian Federation</v>
          </cell>
          <cell r="B159" t="str">
            <v>RUS</v>
          </cell>
          <cell r="C159" t="str">
            <v>High income: nonOECD</v>
          </cell>
          <cell r="D159" t="str">
            <v>Europe &amp; Central Asia</v>
          </cell>
          <cell r="F159">
            <v>2.0767128518645976E-2</v>
          </cell>
          <cell r="G159">
            <v>2.0505024428032596E-2</v>
          </cell>
          <cell r="H159">
            <v>2.024499898947649E-2</v>
          </cell>
          <cell r="I159">
            <v>1.9987048738969962E-2</v>
          </cell>
          <cell r="J159">
            <v>1.9731170144450194E-2</v>
          </cell>
          <cell r="K159">
            <v>1.9477359606738624E-2</v>
          </cell>
          <cell r="L159">
            <v>1.9225613460413273E-2</v>
          </cell>
          <cell r="M159">
            <v>1.8975927974613494E-2</v>
          </cell>
          <cell r="N159">
            <v>1.8728299353776779E-2</v>
          </cell>
          <cell r="O159">
            <v>1.8482723738306693E-2</v>
          </cell>
          <cell r="P159">
            <v>1.823919720517167E-2</v>
          </cell>
          <cell r="Q159">
            <v>1.7997715768434678E-2</v>
          </cell>
          <cell r="R159">
            <v>1.7758275379712737E-2</v>
          </cell>
          <cell r="S159">
            <v>1.7520871928566804E-2</v>
          </cell>
          <cell r="T159">
            <v>1.7285501242821463E-2</v>
          </cell>
          <cell r="U159">
            <v>1.7052159088814533E-2</v>
          </cell>
          <cell r="V159">
            <v>1.6820841171576704E-2</v>
          </cell>
          <cell r="W159">
            <v>1.6591543134941208E-2</v>
          </cell>
          <cell r="X159">
            <v>1.6364260561583927E-2</v>
          </cell>
          <cell r="Y159">
            <v>1.6138988972994164E-2</v>
          </cell>
          <cell r="Z159">
            <v>1.5915723829376508E-2</v>
          </cell>
        </row>
        <row r="160">
          <cell r="A160" t="str">
            <v>Rwanda</v>
          </cell>
          <cell r="B160" t="str">
            <v>RWA</v>
          </cell>
          <cell r="C160" t="str">
            <v>Low income</v>
          </cell>
          <cell r="D160" t="str">
            <v>Sub-Saharan Africa</v>
          </cell>
          <cell r="F160">
            <v>1.5805139874999013E-3</v>
          </cell>
          <cell r="G160">
            <v>1.6047737039906768E-3</v>
          </cell>
          <cell r="H160">
            <v>1.6293068483857237E-3</v>
          </cell>
          <cell r="I160">
            <v>1.6541138965371137E-3</v>
          </cell>
          <cell r="J160">
            <v>1.6791952440495708E-3</v>
          </cell>
          <cell r="K160">
            <v>1.7045512040548426E-3</v>
          </cell>
          <cell r="L160">
            <v>1.7301820049814313E-3</v>
          </cell>
          <cell r="M160">
            <v>1.7560877883217706E-3</v>
          </cell>
          <cell r="N160">
            <v>1.7822686063990319E-3</v>
          </cell>
          <cell r="O160">
            <v>1.8087244201357734E-3</v>
          </cell>
          <cell r="P160">
            <v>1.8354550968267668E-3</v>
          </cell>
          <cell r="Q160">
            <v>1.8624604079184523E-3</v>
          </cell>
          <cell r="R160">
            <v>1.8897400267974299E-3</v>
          </cell>
          <cell r="S160">
            <v>1.9172935265906344E-3</v>
          </cell>
          <cell r="T160">
            <v>1.9451203779797829E-3</v>
          </cell>
          <cell r="U160">
            <v>1.9732199470328363E-3</v>
          </cell>
          <cell r="V160">
            <v>2.0015914930552724E-3</v>
          </cell>
          <cell r="W160">
            <v>2.0302341664640193E-3</v>
          </cell>
          <cell r="X160">
            <v>2.0591470066870141E-3</v>
          </cell>
          <cell r="Y160">
            <v>2.0883289400913563E-3</v>
          </cell>
          <cell r="Z160">
            <v>2.1177787779431542E-3</v>
          </cell>
        </row>
        <row r="161">
          <cell r="A161" t="str">
            <v>Samoa</v>
          </cell>
          <cell r="B161" t="str">
            <v>WSM</v>
          </cell>
          <cell r="C161" t="str">
            <v>Lower middle income</v>
          </cell>
          <cell r="D161" t="str">
            <v>East Asia &amp; Pacific</v>
          </cell>
          <cell r="F161">
            <v>2.7131928387692814E-5</v>
          </cell>
          <cell r="G161">
            <v>2.704587460971892E-5</v>
          </cell>
          <cell r="H161">
            <v>2.6958456696627891E-5</v>
          </cell>
          <cell r="I161">
            <v>2.6869678252934356E-5</v>
          </cell>
          <cell r="J161">
            <v>2.6779543149098701E-5</v>
          </cell>
          <cell r="K161">
            <v>2.6688055526069202E-5</v>
          </cell>
          <cell r="L161">
            <v>2.6595219799799291E-5</v>
          </cell>
          <cell r="M161">
            <v>2.6501040665734468E-5</v>
          </cell>
          <cell r="N161">
            <v>2.6405523103263029E-5</v>
          </cell>
          <cell r="O161">
            <v>2.6308672380123892E-5</v>
          </cell>
          <cell r="P161">
            <v>2.6210494056765383E-5</v>
          </cell>
          <cell r="Q161">
            <v>2.6110993990649025E-5</v>
          </cell>
          <cell r="R161">
            <v>2.601017834049043E-5</v>
          </cell>
          <cell r="S161">
            <v>2.590805357043166E-5</v>
          </cell>
          <cell r="T161">
            <v>2.5804626454137289E-5</v>
          </cell>
          <cell r="U161">
            <v>2.5699904078807107E-5</v>
          </cell>
          <cell r="V161">
            <v>2.5593893849098505E-5</v>
          </cell>
          <cell r="W161">
            <v>2.5486603490950504E-5</v>
          </cell>
          <cell r="X161">
            <v>2.5378041055302539E-5</v>
          </cell>
          <cell r="Y161">
            <v>2.5268214921699642E-5</v>
          </cell>
          <cell r="Z161">
            <v>2.5157133801776648E-5</v>
          </cell>
        </row>
        <row r="162">
          <cell r="A162" t="str">
            <v>San Marino</v>
          </cell>
          <cell r="B162" t="str">
            <v>SMR</v>
          </cell>
          <cell r="C162" t="str">
            <v>High income: nonOECD</v>
          </cell>
          <cell r="D162" t="str">
            <v>Europe &amp; Central Asia</v>
          </cell>
          <cell r="F162">
            <v>4.5010102831955654E-6</v>
          </cell>
          <cell r="G162">
            <v>4.47415089960787E-6</v>
          </cell>
          <cell r="H162">
            <v>4.4471817389808802E-6</v>
          </cell>
          <cell r="I162">
            <v>4.4201048524402128E-6</v>
          </cell>
          <cell r="J162">
            <v>4.3929223189994038E-6</v>
          </cell>
          <cell r="K162">
            <v>4.3656362457822242E-6</v>
          </cell>
          <cell r="L162">
            <v>4.3382487682331663E-6</v>
          </cell>
          <cell r="M162">
            <v>4.310762050315311E-6</v>
          </cell>
          <cell r="N162">
            <v>4.283178284694863E-6</v>
          </cell>
          <cell r="O162">
            <v>4.2554996929114594E-6</v>
          </cell>
          <cell r="P162">
            <v>4.2277285255334726E-6</v>
          </cell>
          <cell r="Q162">
            <v>4.1998670622976012E-6</v>
          </cell>
          <cell r="R162">
            <v>4.1719176122317412E-6</v>
          </cell>
          <cell r="S162">
            <v>4.143882513760494E-6</v>
          </cell>
          <cell r="T162">
            <v>4.1157641347923978E-6</v>
          </cell>
          <cell r="U162">
            <v>4.0875648727880397E-6</v>
          </cell>
          <cell r="V162">
            <v>4.0592871548083049E-6</v>
          </cell>
          <cell r="W162">
            <v>4.0309334375418367E-6</v>
          </cell>
          <cell r="X162">
            <v>4.0025062073109758E-6</v>
          </cell>
          <cell r="Y162">
            <v>3.9740079800552792E-6</v>
          </cell>
          <cell r="Z162">
            <v>3.945441301291864E-6</v>
          </cell>
        </row>
        <row r="163">
          <cell r="A163" t="str">
            <v>Sao Tome and Principe</v>
          </cell>
          <cell r="B163" t="str">
            <v>STP</v>
          </cell>
          <cell r="C163" t="str">
            <v>Lower middle income</v>
          </cell>
          <cell r="D163" t="str">
            <v>Sub-Saharan Africa</v>
          </cell>
          <cell r="F163">
            <v>2.5994169364355638E-5</v>
          </cell>
          <cell r="G163">
            <v>2.6328059702266188E-5</v>
          </cell>
          <cell r="H163">
            <v>2.6664619573671347E-5</v>
          </cell>
          <cell r="I163">
            <v>2.7003830508840765E-5</v>
          </cell>
          <cell r="J163">
            <v>2.734567279499177E-5</v>
          </cell>
          <cell r="K163">
            <v>2.7690125456123891E-5</v>
          </cell>
          <cell r="L163">
            <v>2.8037166233193815E-5</v>
          </cell>
          <cell r="M163">
            <v>2.838677156466202E-5</v>
          </cell>
          <cell r="N163">
            <v>2.8738916567443093E-5</v>
          </cell>
          <cell r="O163">
            <v>2.9093575018291491E-5</v>
          </cell>
          <cell r="P163">
            <v>2.9450719335655878E-5</v>
          </cell>
          <cell r="Q163">
            <v>2.9810320562036237E-5</v>
          </cell>
          <cell r="R163">
            <v>3.0172348346876587E-5</v>
          </cell>
          <cell r="S163">
            <v>3.0536770930029233E-5</v>
          </cell>
          <cell r="T163">
            <v>3.0903555125824742E-5</v>
          </cell>
          <cell r="U163">
            <v>3.1272666307783452E-5</v>
          </cell>
          <cell r="V163">
            <v>3.1644068394004602E-5</v>
          </cell>
          <cell r="W163">
            <v>3.2017723833268912E-5</v>
          </cell>
          <cell r="X163">
            <v>3.2393593591891691E-5</v>
          </cell>
          <cell r="Y163">
            <v>3.2771637141362695E-5</v>
          </cell>
          <cell r="Z163">
            <v>3.3151812446809977E-5</v>
          </cell>
        </row>
        <row r="164">
          <cell r="A164" t="str">
            <v>Saudi Arabia</v>
          </cell>
          <cell r="B164" t="str">
            <v>SAU</v>
          </cell>
          <cell r="C164" t="str">
            <v>High income: nonOECD</v>
          </cell>
          <cell r="D164" t="str">
            <v>Middle East &amp; North Africa</v>
          </cell>
          <cell r="F164">
            <v>3.9755769479383144E-3</v>
          </cell>
          <cell r="G164">
            <v>3.9911034235714411E-3</v>
          </cell>
          <cell r="H164">
            <v>4.0064472431495021E-3</v>
          </cell>
          <cell r="I164">
            <v>4.0216041306282146E-3</v>
          </cell>
          <cell r="J164">
            <v>4.0365697959817261E-3</v>
          </cell>
          <cell r="K164">
            <v>4.0513399367719683E-3</v>
          </cell>
          <cell r="L164">
            <v>4.0659102397691696E-3</v>
          </cell>
          <cell r="M164">
            <v>4.0802763826236679E-3</v>
          </cell>
          <cell r="N164">
            <v>4.0944340355891133E-3</v>
          </cell>
          <cell r="O164">
            <v>4.1083788632969593E-3</v>
          </cell>
          <cell r="P164">
            <v>4.1221065265821836E-3</v>
          </cell>
          <cell r="Q164">
            <v>4.1356126843601652E-3</v>
          </cell>
          <cell r="R164">
            <v>4.1488929955543104E-3</v>
          </cell>
          <cell r="S164">
            <v>4.1619431210742986E-3</v>
          </cell>
          <cell r="T164">
            <v>4.1747587258444191E-3</v>
          </cell>
          <cell r="U164">
            <v>4.187335480881591E-3</v>
          </cell>
          <cell r="V164">
            <v>4.199669065422503E-3</v>
          </cell>
          <cell r="W164">
            <v>4.2117551690991732E-3</v>
          </cell>
          <cell r="X164">
            <v>4.2235894941622856E-3</v>
          </cell>
          <cell r="Y164">
            <v>4.2351677577513666E-3</v>
          </cell>
          <cell r="Z164">
            <v>4.2464856942109486E-3</v>
          </cell>
        </row>
        <row r="165">
          <cell r="A165" t="str">
            <v>Senegal</v>
          </cell>
          <cell r="B165" t="str">
            <v>SEN</v>
          </cell>
          <cell r="C165" t="str">
            <v>Lower middle income</v>
          </cell>
          <cell r="D165" t="str">
            <v>Sub-Saharan Africa</v>
          </cell>
          <cell r="F165">
            <v>1.8888118251897963E-3</v>
          </cell>
          <cell r="G165">
            <v>1.9205559898440347E-3</v>
          </cell>
          <cell r="H165">
            <v>1.9527150803443556E-3</v>
          </cell>
          <cell r="I165">
            <v>1.9852912636790063E-3</v>
          </cell>
          <cell r="J165">
            <v>2.0182866180634604E-3</v>
          </cell>
          <cell r="K165">
            <v>2.0517031295914797E-3</v>
          </cell>
          <cell r="L165">
            <v>2.0855426888545959E-3</v>
          </cell>
          <cell r="M165">
            <v>2.1198070875323334E-3</v>
          </cell>
          <cell r="N165">
            <v>2.1544980149556798E-3</v>
          </cell>
          <cell r="O165">
            <v>2.1896170546463218E-3</v>
          </cell>
          <cell r="P165">
            <v>2.2251656808344043E-3</v>
          </cell>
          <cell r="Q165">
            <v>2.2611452549576808E-3</v>
          </cell>
          <cell r="R165">
            <v>2.2975570221449569E-3</v>
          </cell>
          <cell r="S165">
            <v>2.3344021076870231E-3</v>
          </cell>
          <cell r="T165">
            <v>2.3716815134982522E-3</v>
          </cell>
          <cell r="U165">
            <v>2.409396114572243E-3</v>
          </cell>
          <cell r="V165">
            <v>2.4475466554350379E-3</v>
          </cell>
          <cell r="W165">
            <v>2.4861337465994851E-3</v>
          </cell>
          <cell r="X165">
            <v>2.5251578610245647E-3</v>
          </cell>
          <cell r="Y165">
            <v>2.5646193305834952E-3</v>
          </cell>
          <cell r="Z165">
            <v>2.6045183425446629E-3</v>
          </cell>
        </row>
        <row r="166">
          <cell r="A166" t="str">
            <v>Serbia</v>
          </cell>
          <cell r="B166" t="str">
            <v>SRB</v>
          </cell>
          <cell r="C166" t="str">
            <v>Upper middle income</v>
          </cell>
          <cell r="D166" t="str">
            <v>Europe &amp; Central Asia</v>
          </cell>
          <cell r="F166">
            <v>1.063440213060573E-3</v>
          </cell>
          <cell r="G166">
            <v>1.0620060071370749E-3</v>
          </cell>
          <cell r="H166">
            <v>1.0605093353210136E-3</v>
          </cell>
          <cell r="I166">
            <v>1.0589500178449771E-3</v>
          </cell>
          <cell r="J166">
            <v>1.0573278853333108E-3</v>
          </cell>
          <cell r="K166">
            <v>1.0556427790790941E-3</v>
          </cell>
          <cell r="L166">
            <v>1.053894551322645E-3</v>
          </cell>
          <cell r="M166">
            <v>1.0520830655313261E-3</v>
          </cell>
          <cell r="N166">
            <v>1.0502081966804258E-3</v>
          </cell>
          <cell r="O166">
            <v>1.0482698315348381E-3</v>
          </cell>
          <cell r="P166">
            <v>1.0462678689312959E-3</v>
          </cell>
          <cell r="Q166">
            <v>1.0442022200609017E-3</v>
          </cell>
          <cell r="R166">
            <v>1.0420728087516332E-3</v>
          </cell>
          <cell r="S166">
            <v>1.0398795717505725E-3</v>
          </cell>
          <cell r="T166">
            <v>1.0376224590055321E-3</v>
          </cell>
          <cell r="U166">
            <v>1.0353014339457671E-3</v>
          </cell>
          <cell r="V166">
            <v>1.0329164737614585E-3</v>
          </cell>
          <cell r="W166">
            <v>1.0304675696816211E-3</v>
          </cell>
          <cell r="X166">
            <v>1.0279547272501067E-3</v>
          </cell>
          <cell r="Y166">
            <v>1.0253779665993341E-3</v>
          </cell>
          <cell r="Z166">
            <v>1.022737322721394E-3</v>
          </cell>
        </row>
        <row r="167">
          <cell r="A167" t="str">
            <v>Seychelles</v>
          </cell>
          <cell r="B167" t="str">
            <v>SYC</v>
          </cell>
          <cell r="C167" t="str">
            <v>Upper middle income</v>
          </cell>
          <cell r="D167" t="str">
            <v>Sub-Saharan Africa</v>
          </cell>
          <cell r="F167">
            <v>1.3092760867193737E-5</v>
          </cell>
          <cell r="G167">
            <v>1.3028740517987912E-5</v>
          </cell>
          <cell r="H167">
            <v>1.2964245949982282E-5</v>
          </cell>
          <cell r="I167">
            <v>1.2899281849093645E-5</v>
          </cell>
          <cell r="J167">
            <v>1.2833853006033288E-5</v>
          </cell>
          <cell r="K167">
            <v>1.2767964317464613E-5</v>
          </cell>
          <cell r="L167">
            <v>1.2701620787131875E-5</v>
          </cell>
          <cell r="M167">
            <v>1.2634827526957571E-5</v>
          </cell>
          <cell r="N167">
            <v>1.2567589758106134E-5</v>
          </cell>
          <cell r="O167">
            <v>1.2499912812010901E-5</v>
          </cell>
          <cell r="P167">
            <v>1.2431802131361927E-5</v>
          </cell>
          <cell r="Q167">
            <v>1.2363263271052137E-5</v>
          </cell>
          <cell r="R167">
            <v>1.229430189907852E-5</v>
          </cell>
          <cell r="S167">
            <v>1.222492379739621E-5</v>
          </cell>
          <cell r="T167">
            <v>1.2155134862722194E-5</v>
          </cell>
          <cell r="U167">
            <v>1.2084941107285958E-5</v>
          </cell>
          <cell r="V167">
            <v>1.2014348659524312E-5</v>
          </cell>
          <cell r="W167">
            <v>1.1943363764717263E-5</v>
          </cell>
          <cell r="X167">
            <v>1.1871992785562315E-5</v>
          </cell>
          <cell r="Y167">
            <v>1.1800242202684038E-5</v>
          </cell>
          <cell r="Z167">
            <v>1.1728118615076135E-5</v>
          </cell>
        </row>
        <row r="168">
          <cell r="A168" t="str">
            <v>Sierra Leone</v>
          </cell>
          <cell r="B168" t="str">
            <v>SLE</v>
          </cell>
          <cell r="C168" t="str">
            <v>Low income</v>
          </cell>
          <cell r="D168" t="str">
            <v>Sub-Saharan Africa</v>
          </cell>
          <cell r="F168">
            <v>8.3891329265720809E-4</v>
          </cell>
          <cell r="G168">
            <v>8.4510550097578274E-4</v>
          </cell>
          <cell r="H168">
            <v>8.5129172012858979E-4</v>
          </cell>
          <cell r="I168">
            <v>8.5747078832320927E-4</v>
          </cell>
          <cell r="J168">
            <v>8.6364152602436573E-4</v>
          </cell>
          <cell r="K168">
            <v>8.6980273611645753E-4</v>
          </cell>
          <cell r="L168">
            <v>8.7595320408274089E-4</v>
          </cell>
          <cell r="M168">
            <v>8.8209169820154258E-4</v>
          </cell>
          <cell r="N168">
            <v>8.882169697598635E-4</v>
          </cell>
          <cell r="O168">
            <v>8.9432775328471151E-4</v>
          </cell>
          <cell r="P168">
            <v>9.0042276679249853E-4</v>
          </cell>
          <cell r="Q168">
            <v>9.0650071205685594E-4</v>
          </cell>
          <cell r="R168">
            <v>9.1256027489513517E-4</v>
          </cell>
          <cell r="S168">
            <v>9.1860012547393961E-4</v>
          </cell>
          <cell r="T168">
            <v>9.246189186339392E-4</v>
          </cell>
          <cell r="U168">
            <v>9.3061529423425066E-4</v>
          </cell>
          <cell r="V168">
            <v>9.3658787751663261E-4</v>
          </cell>
          <cell r="W168">
            <v>9.4253527948972378E-4</v>
          </cell>
          <cell r="X168">
            <v>9.4845609733354528E-4</v>
          </cell>
          <cell r="Y168">
            <v>9.5434891482445018E-4</v>
          </cell>
          <cell r="Z168">
            <v>9.6021230278069678E-4</v>
          </cell>
        </row>
        <row r="169">
          <cell r="A169" t="str">
            <v>Singapore</v>
          </cell>
          <cell r="B169" t="str">
            <v>SGP</v>
          </cell>
          <cell r="C169" t="str">
            <v>High income: nonOECD</v>
          </cell>
          <cell r="D169" t="str">
            <v>East Asia &amp; Pacific</v>
          </cell>
          <cell r="F169">
            <v>7.4042574461938792E-4</v>
          </cell>
          <cell r="G169">
            <v>7.4298701024819581E-4</v>
          </cell>
          <cell r="H169">
            <v>7.4551186405384911E-4</v>
          </cell>
          <cell r="I169">
            <v>7.4799955768907814E-4</v>
          </cell>
          <cell r="J169">
            <v>7.5044934158021771E-4</v>
          </cell>
          <cell r="K169">
            <v>7.528604652230755E-4</v>
          </cell>
          <cell r="L169">
            <v>7.5523217748751958E-4</v>
          </cell>
          <cell r="M169">
            <v>7.5756372693078298E-4</v>
          </cell>
          <cell r="N169">
            <v>7.598543621194731E-4</v>
          </cell>
          <cell r="O169">
            <v>7.6210333196023521E-4</v>
          </cell>
          <cell r="P169">
            <v>7.643098860390399E-4</v>
          </cell>
          <cell r="Q169">
            <v>7.664732749690414E-4</v>
          </cell>
          <cell r="R169">
            <v>7.6859275074691224E-4</v>
          </cell>
          <cell r="S169">
            <v>7.7066756711759675E-4</v>
          </cell>
          <cell r="T169">
            <v>7.726969799473634E-4</v>
          </cell>
          <cell r="U169">
            <v>7.7468024760504425E-4</v>
          </cell>
          <cell r="V169">
            <v>7.7661663135134343E-4</v>
          </cell>
          <cell r="W169">
            <v>7.7850539573604417E-4</v>
          </cell>
          <cell r="X169">
            <v>7.8034580900298103E-4</v>
          </cell>
          <cell r="Y169">
            <v>7.8213714350257096E-4</v>
          </cell>
          <cell r="Z169">
            <v>7.8387867611172564E-4</v>
          </cell>
        </row>
        <row r="170">
          <cell r="A170" t="str">
            <v>Sint Maarten (Dutch part)</v>
          </cell>
          <cell r="B170" t="str">
            <v>SXM</v>
          </cell>
          <cell r="C170" t="str">
            <v>High income: nonOECD</v>
          </cell>
          <cell r="D170" t="str">
            <v>Latin America &amp; Caribbean</v>
          </cell>
          <cell r="F170">
            <v>5.5203408580069398E-6</v>
          </cell>
          <cell r="G170">
            <v>5.5802165233287532E-6</v>
          </cell>
          <cell r="H170">
            <v>5.6403991053683584E-6</v>
          </cell>
          <cell r="I170">
            <v>5.700882146460969E-6</v>
          </cell>
          <cell r="J170">
            <v>5.761658968907947E-6</v>
          </cell>
          <cell r="K170">
            <v>5.8227226731302471E-6</v>
          </cell>
          <cell r="L170">
            <v>5.884066135928923E-6</v>
          </cell>
          <cell r="M170">
            <v>5.9456820088579847E-6</v>
          </cell>
          <cell r="N170">
            <v>6.0075627167149531E-6</v>
          </cell>
          <cell r="O170">
            <v>6.0697004561542816E-6</v>
          </cell>
          <cell r="P170">
            <v>6.1320871944290739E-6</v>
          </cell>
          <cell r="Q170">
            <v>6.1947146682665719E-6</v>
          </cell>
          <cell r="R170">
            <v>6.2575743828825826E-6</v>
          </cell>
          <cell r="S170">
            <v>6.3206576111404711E-6</v>
          </cell>
          <cell r="T170">
            <v>6.3839553928599885E-6</v>
          </cell>
          <cell r="U170">
            <v>6.4474585342813295E-6</v>
          </cell>
          <cell r="V170">
            <v>6.5111576076898631E-6</v>
          </cell>
          <cell r="W170">
            <v>6.5750429512067728E-6</v>
          </cell>
          <cell r="X170">
            <v>6.639104668750999E-6</v>
          </cell>
          <cell r="Y170">
            <v>6.7033326301776353E-6</v>
          </cell>
          <cell r="Z170">
            <v>6.7677164715980008E-6</v>
          </cell>
        </row>
        <row r="171">
          <cell r="A171" t="str">
            <v>Slovak Republic</v>
          </cell>
          <cell r="B171" t="str">
            <v>SVK</v>
          </cell>
          <cell r="C171" t="str">
            <v>High income: OECD</v>
          </cell>
          <cell r="D171" t="str">
            <v>Europe &amp; Central Asia</v>
          </cell>
          <cell r="F171">
            <v>7.8632814455489137E-4</v>
          </cell>
          <cell r="G171">
            <v>7.789235424401587E-4</v>
          </cell>
          <cell r="H171">
            <v>7.7154181472222929E-4</v>
          </cell>
          <cell r="I171">
            <v>7.6418331251232677E-4</v>
          </cell>
          <cell r="J171">
            <v>7.5684838632397993E-4</v>
          </cell>
          <cell r="K171">
            <v>7.4953738607470431E-4</v>
          </cell>
          <cell r="L171">
            <v>7.4225066108540253E-4</v>
          </cell>
          <cell r="M171">
            <v>7.3498856007741782E-4</v>
          </cell>
          <cell r="N171">
            <v>7.2775143116716502E-4</v>
          </cell>
          <cell r="O171">
            <v>7.2053962185825084E-4</v>
          </cell>
          <cell r="P171">
            <v>7.1335347903101083E-4</v>
          </cell>
          <cell r="Q171">
            <v>7.0619334892941101E-4</v>
          </cell>
          <cell r="R171">
            <v>6.9905957714520698E-4</v>
          </cell>
          <cell r="S171">
            <v>6.9195250859932749E-4</v>
          </cell>
          <cell r="T171">
            <v>6.84872487520392E-4</v>
          </cell>
          <cell r="U171">
            <v>6.7781985742030768E-4</v>
          </cell>
          <cell r="V171">
            <v>6.7079496106688683E-4</v>
          </cell>
          <cell r="W171">
            <v>6.637981404534174E-4</v>
          </cell>
          <cell r="X171">
            <v>6.5682973676514417E-4</v>
          </cell>
          <cell r="Y171">
            <v>6.4989009034259471E-4</v>
          </cell>
          <cell r="Z171">
            <v>6.4297954064171175E-4</v>
          </cell>
        </row>
        <row r="172">
          <cell r="A172" t="str">
            <v>Slovenia</v>
          </cell>
          <cell r="B172" t="str">
            <v>SVN</v>
          </cell>
          <cell r="C172" t="str">
            <v>High income: OECD</v>
          </cell>
          <cell r="D172" t="str">
            <v>Europe &amp; Central Asia</v>
          </cell>
          <cell r="F172">
            <v>2.9878141178120025E-4</v>
          </cell>
          <cell r="G172">
            <v>2.9622504474594919E-4</v>
          </cell>
          <cell r="H172">
            <v>2.9367271645960559E-4</v>
          </cell>
          <cell r="I172">
            <v>2.9112457719563208E-4</v>
          </cell>
          <cell r="J172">
            <v>2.8858077749670431E-4</v>
          </cell>
          <cell r="K172">
            <v>2.8604146817542156E-4</v>
          </cell>
          <cell r="L172">
            <v>2.8350680031414898E-4</v>
          </cell>
          <cell r="M172">
            <v>2.8097692526396034E-4</v>
          </cell>
          <cell r="N172">
            <v>2.7845199464264752E-4</v>
          </cell>
          <cell r="O172">
            <v>2.7593216033175623E-4</v>
          </cell>
          <cell r="P172">
            <v>2.734175744726168E-4</v>
          </cell>
          <cell r="Q172">
            <v>2.7090838946134012E-4</v>
          </cell>
          <cell r="R172">
            <v>2.6840475794273513E-4</v>
          </cell>
          <cell r="S172">
            <v>2.6590683280312637E-4</v>
          </cell>
          <cell r="T172">
            <v>2.6341476716203069E-4</v>
          </cell>
          <cell r="U172">
            <v>2.6092871436266641E-4</v>
          </cell>
          <cell r="V172">
            <v>2.5844882796126307E-4</v>
          </cell>
          <cell r="W172">
            <v>2.5597526171514102E-4</v>
          </cell>
          <cell r="X172">
            <v>2.5350816956953539E-4</v>
          </cell>
          <cell r="Y172">
            <v>2.5104770564313253E-4</v>
          </cell>
          <cell r="Z172">
            <v>2.4859402421229578E-4</v>
          </cell>
        </row>
        <row r="173">
          <cell r="A173" t="str">
            <v>Solomon Islands</v>
          </cell>
          <cell r="B173" t="str">
            <v>SLB</v>
          </cell>
          <cell r="C173" t="str">
            <v>Lower middle income</v>
          </cell>
          <cell r="D173" t="str">
            <v>East Asia &amp; Pacific</v>
          </cell>
          <cell r="F173">
            <v>7.6781159410176474E-5</v>
          </cell>
          <cell r="G173">
            <v>7.7485461658887436E-5</v>
          </cell>
          <cell r="H173">
            <v>7.8191476139131537E-5</v>
          </cell>
          <cell r="I173">
            <v>7.8899098834326592E-5</v>
          </cell>
          <cell r="J173">
            <v>7.9608223335011238E-5</v>
          </cell>
          <cell r="K173">
            <v>8.0318740835927054E-5</v>
          </cell>
          <cell r="L173">
            <v>8.1030540134711753E-5</v>
          </cell>
          <cell r="M173">
            <v>8.1743507632258026E-5</v>
          </cell>
          <cell r="N173">
            <v>8.2457527334792071E-5</v>
          </cell>
          <cell r="O173">
            <v>8.3172480857724199E-5</v>
          </cell>
          <cell r="P173">
            <v>8.3888247431324162E-5</v>
          </cell>
          <cell r="Q173">
            <v>8.460470390827625E-5</v>
          </cell>
          <cell r="R173">
            <v>8.5321724773162078E-5</v>
          </cell>
          <cell r="S173">
            <v>8.6039182153925902E-5</v>
          </cell>
          <cell r="T173">
            <v>8.6756945835370224E-5</v>
          </cell>
          <cell r="U173">
            <v>8.7474883274732092E-5</v>
          </cell>
          <cell r="V173">
            <v>8.8192859619388352E-5</v>
          </cell>
          <cell r="W173">
            <v>8.8910737726736159E-5</v>
          </cell>
          <cell r="X173">
            <v>8.9628378186295475E-5</v>
          </cell>
          <cell r="Y173">
            <v>9.0345639344076409E-5</v>
          </cell>
          <cell r="Z173">
            <v>9.1062377329254854E-5</v>
          </cell>
        </row>
        <row r="174">
          <cell r="A174" t="str">
            <v>Somalia</v>
          </cell>
          <cell r="B174" t="str">
            <v>SOM</v>
          </cell>
          <cell r="C174" t="str">
            <v>Low income</v>
          </cell>
          <cell r="D174" t="str">
            <v>Sub-Saharan Africa</v>
          </cell>
          <cell r="F174">
            <v>1.4054150469411705E-3</v>
          </cell>
          <cell r="G174">
            <v>1.4317020021874592E-3</v>
          </cell>
          <cell r="H174">
            <v>1.4583920681724713E-3</v>
          </cell>
          <cell r="I174">
            <v>1.4854888577421428E-3</v>
          </cell>
          <cell r="J174">
            <v>1.5129959364069202E-3</v>
          </cell>
          <cell r="K174">
            <v>1.5409168192836713E-3</v>
          </cell>
          <cell r="L174">
            <v>1.5692549679824567E-3</v>
          </cell>
          <cell r="M174">
            <v>1.5980137874394163E-3</v>
          </cell>
          <cell r="N174">
            <v>1.6271966226971612E-3</v>
          </cell>
          <cell r="O174">
            <v>1.6568067556341234E-3</v>
          </cell>
          <cell r="P174">
            <v>1.6868474016444926E-3</v>
          </cell>
          <cell r="Q174">
            <v>1.7173217062705114E-3</v>
          </cell>
          <cell r="R174">
            <v>1.7482327417889323E-3</v>
          </cell>
          <cell r="S174">
            <v>1.7795835037537093E-3</v>
          </cell>
          <cell r="T174">
            <v>1.8113769074970048E-3</v>
          </cell>
          <cell r="U174">
            <v>1.843615784590798E-3</v>
          </cell>
          <cell r="V174">
            <v>1.8763028792715133E-3</v>
          </cell>
          <cell r="W174">
            <v>1.909440844830176E-3</v>
          </cell>
          <cell r="X174">
            <v>1.9430322399708142E-3</v>
          </cell>
          <cell r="Y174">
            <v>1.9770795251398878E-3</v>
          </cell>
          <cell r="Z174">
            <v>2.0115850588297286E-3</v>
          </cell>
        </row>
        <row r="175">
          <cell r="A175" t="str">
            <v>South Africa</v>
          </cell>
          <cell r="B175" t="str">
            <v>ZAF</v>
          </cell>
          <cell r="C175" t="str">
            <v>Upper middle income</v>
          </cell>
          <cell r="D175" t="str">
            <v>Sub-Saharan Africa</v>
          </cell>
          <cell r="F175">
            <v>7.4230277718938462E-3</v>
          </cell>
          <cell r="G175">
            <v>7.4016514750600056E-3</v>
          </cell>
          <cell r="H175">
            <v>7.3798885875200476E-3</v>
          </cell>
          <cell r="I175">
            <v>7.3577397623126829E-3</v>
          </cell>
          <cell r="J175">
            <v>7.3352057262838577E-3</v>
          </cell>
          <cell r="K175">
            <v>7.3122872814386673E-3</v>
          </cell>
          <cell r="L175">
            <v>7.2889853062887691E-3</v>
          </cell>
          <cell r="M175">
            <v>7.265300757193718E-3</v>
          </cell>
          <cell r="N175">
            <v>7.2412346696946522E-3</v>
          </cell>
          <cell r="O175">
            <v>7.2167881598384533E-3</v>
          </cell>
          <cell r="P175">
            <v>7.1919624254906736E-3</v>
          </cell>
          <cell r="Q175">
            <v>7.1667587476355677E-3</v>
          </cell>
          <cell r="R175">
            <v>7.1411784916610493E-3</v>
          </cell>
          <cell r="S175">
            <v>7.1152231086269611E-3</v>
          </cell>
          <cell r="T175">
            <v>7.0888941365145177E-3</v>
          </cell>
          <cell r="U175">
            <v>7.0621932014549279E-3</v>
          </cell>
          <cell r="V175">
            <v>7.0351220189352219E-3</v>
          </cell>
          <cell r="W175">
            <v>7.0076823949790732E-3</v>
          </cell>
          <cell r="X175">
            <v>6.979876227300604E-3</v>
          </cell>
          <cell r="Y175">
            <v>6.9517055064288631E-3</v>
          </cell>
          <cell r="Z175">
            <v>6.9231723168008729E-3</v>
          </cell>
        </row>
        <row r="176">
          <cell r="A176" t="str">
            <v>South Sudan</v>
          </cell>
          <cell r="B176" t="str">
            <v>SSD</v>
          </cell>
          <cell r="C176" t="str">
            <v>Low income</v>
          </cell>
          <cell r="D176" t="str">
            <v>Sub-Saharan Africa</v>
          </cell>
          <cell r="F176">
            <v>1.4498630521861578E-3</v>
          </cell>
          <cell r="G176">
            <v>1.4764829955084284E-3</v>
          </cell>
          <cell r="H176">
            <v>1.5035003883379573E-3</v>
          </cell>
          <cell r="I176">
            <v>1.5309185425340973E-3</v>
          </cell>
          <cell r="J176">
            <v>1.5587407164439134E-3</v>
          </cell>
          <cell r="K176">
            <v>1.5869701118390543E-3</v>
          </cell>
          <cell r="L176">
            <v>1.6156098708021433E-3</v>
          </cell>
          <cell r="M176">
            <v>1.6446630725641129E-3</v>
          </cell>
          <cell r="N176">
            <v>1.6741327302940284E-3</v>
          </cell>
          <cell r="O176">
            <v>1.7040217878430228E-3</v>
          </cell>
          <cell r="P176">
            <v>1.7343331164441278E-3</v>
          </cell>
          <cell r="Q176">
            <v>1.7650695113699359E-3</v>
          </cell>
          <cell r="R176">
            <v>1.7962336885500559E-3</v>
          </cell>
          <cell r="S176">
            <v>1.8278282811505897E-3</v>
          </cell>
          <cell r="T176">
            <v>1.859855836117868E-3</v>
          </cell>
          <cell r="U176">
            <v>1.892318810688888E-3</v>
          </cell>
          <cell r="V176">
            <v>1.9252195688710051E-3</v>
          </cell>
          <cell r="W176">
            <v>1.9585603778935574E-3</v>
          </cell>
          <cell r="X176">
            <v>1.9923434046342594E-3</v>
          </cell>
          <cell r="Y176">
            <v>2.0265707120233067E-3</v>
          </cell>
          <cell r="Z176">
            <v>2.0612442554282895E-3</v>
          </cell>
        </row>
        <row r="177">
          <cell r="A177" t="str">
            <v>Spain</v>
          </cell>
          <cell r="B177" t="str">
            <v>ESP</v>
          </cell>
          <cell r="C177" t="str">
            <v>High income: OECD</v>
          </cell>
          <cell r="D177" t="str">
            <v>Europe &amp; Central Asia</v>
          </cell>
          <cell r="F177">
            <v>6.7931399616454648E-3</v>
          </cell>
          <cell r="G177">
            <v>6.7406976158518768E-3</v>
          </cell>
          <cell r="H177">
            <v>6.6882539709593181E-3</v>
          </cell>
          <cell r="I177">
            <v>6.6358125649291326E-3</v>
          </cell>
          <cell r="J177">
            <v>6.5833769536746984E-3</v>
          </cell>
          <cell r="K177">
            <v>6.5309507111283088E-3</v>
          </cell>
          <cell r="L177">
            <v>6.4785374292884012E-3</v>
          </cell>
          <cell r="M177">
            <v>6.4261407182463212E-3</v>
          </cell>
          <cell r="N177">
            <v>6.3737642061916693E-3</v>
          </cell>
          <cell r="O177">
            <v>6.321411539395274E-3</v>
          </cell>
          <cell r="P177">
            <v>6.2690863821688279E-3</v>
          </cell>
          <cell r="Q177">
            <v>6.216792416800467E-3</v>
          </cell>
          <cell r="R177">
            <v>6.1645333434650817E-3</v>
          </cell>
          <cell r="S177">
            <v>6.1123128801087463E-3</v>
          </cell>
          <cell r="T177">
            <v>6.0601347623061835E-3</v>
          </cell>
          <cell r="U177">
            <v>6.0080027430904574E-3</v>
          </cell>
          <cell r="V177">
            <v>5.9559205927540333E-3</v>
          </cell>
          <cell r="W177">
            <v>5.9038920986203237E-3</v>
          </cell>
          <cell r="X177">
            <v>5.8519210647849313E-3</v>
          </cell>
          <cell r="Y177">
            <v>5.8000113118257274E-3</v>
          </cell>
          <cell r="Z177">
            <v>5.7481666764810022E-3</v>
          </cell>
        </row>
        <row r="178">
          <cell r="A178" t="str">
            <v>Sri Lanka</v>
          </cell>
          <cell r="B178" t="str">
            <v>LKA</v>
          </cell>
          <cell r="C178" t="str">
            <v>Lower middle income</v>
          </cell>
          <cell r="D178" t="str">
            <v>South Asia</v>
          </cell>
          <cell r="F178">
            <v>3.0121955017283308E-3</v>
          </cell>
          <cell r="G178">
            <v>3.0015763591992374E-3</v>
          </cell>
          <cell r="H178">
            <v>2.9908130341143296E-3</v>
          </cell>
          <cell r="I178">
            <v>2.9799060835789815E-3</v>
          </cell>
          <cell r="J178">
            <v>2.968856093502129E-3</v>
          </cell>
          <cell r="K178">
            <v>2.9576636790479053E-3</v>
          </cell>
          <cell r="L178">
            <v>2.9463294850835078E-3</v>
          </cell>
          <cell r="M178">
            <v>2.9348541866226945E-3</v>
          </cell>
          <cell r="N178">
            <v>2.9232384892642683E-3</v>
          </cell>
          <cell r="O178">
            <v>2.9114831296248316E-3</v>
          </cell>
          <cell r="P178">
            <v>2.8995888757651295E-3</v>
          </cell>
          <cell r="Q178">
            <v>2.8875565276093437E-3</v>
          </cell>
          <cell r="R178">
            <v>2.875386917356487E-3</v>
          </cell>
          <cell r="S178">
            <v>2.8630809098832808E-3</v>
          </cell>
          <cell r="T178">
            <v>2.8506394031376889E-3</v>
          </cell>
          <cell r="U178">
            <v>2.8380633285223431E-3</v>
          </cell>
          <cell r="V178">
            <v>2.8253536512671163E-3</v>
          </cell>
          <cell r="W178">
            <v>2.8125113707899974E-3</v>
          </cell>
          <cell r="X178">
            <v>2.7995375210455066E-3</v>
          </cell>
          <cell r="Y178">
            <v>2.7864331708597851E-3</v>
          </cell>
          <cell r="Z178">
            <v>2.7731994242515693E-3</v>
          </cell>
        </row>
        <row r="179">
          <cell r="A179" t="str">
            <v>St. Kitts and Nevis</v>
          </cell>
          <cell r="B179" t="str">
            <v>KNA</v>
          </cell>
          <cell r="C179" t="str">
            <v>High income: nonOECD</v>
          </cell>
          <cell r="D179" t="str">
            <v>Latin America &amp; Caribbean</v>
          </cell>
          <cell r="F179">
            <v>7.6354262773680139E-6</v>
          </cell>
          <cell r="G179">
            <v>7.6310311085854599E-6</v>
          </cell>
          <cell r="H179">
            <v>7.62617536524488E-6</v>
          </cell>
          <cell r="I179">
            <v>7.6208566955298948E-6</v>
          </cell>
          <cell r="J179">
            <v>7.6150728168305571E-6</v>
          </cell>
          <cell r="K179">
            <v>7.6088215180195904E-6</v>
          </cell>
          <cell r="L179">
            <v>7.6021006617495007E-6</v>
          </cell>
          <cell r="M179">
            <v>7.5949081867691497E-6</v>
          </cell>
          <cell r="N179">
            <v>7.5872421102581414E-6</v>
          </cell>
          <cell r="O179">
            <v>7.5791005301771425E-6</v>
          </cell>
          <cell r="P179">
            <v>7.5704816276323916E-6</v>
          </cell>
          <cell r="Q179">
            <v>7.5613836692525972E-6</v>
          </cell>
          <cell r="R179">
            <v>7.5518050095759402E-6</v>
          </cell>
          <cell r="S179">
            <v>7.5417440934453834E-6</v>
          </cell>
          <cell r="T179">
            <v>7.5311994584098982E-6</v>
          </cell>
          <cell r="U179">
            <v>7.5201697371293989E-6</v>
          </cell>
          <cell r="V179">
            <v>7.5086536597810723E-6</v>
          </cell>
          <cell r="W179">
            <v>7.4966500564645381E-6</v>
          </cell>
          <cell r="X179">
            <v>7.4841578596034491E-6</v>
          </cell>
          <cell r="Y179">
            <v>7.4711761063407555E-6</v>
          </cell>
          <cell r="Z179">
            <v>7.4577039409250236E-6</v>
          </cell>
        </row>
        <row r="180">
          <cell r="A180" t="str">
            <v>St. Lucia</v>
          </cell>
          <cell r="B180" t="str">
            <v>LCA</v>
          </cell>
          <cell r="C180" t="str">
            <v>Upper middle income</v>
          </cell>
          <cell r="D180" t="str">
            <v>Latin America &amp; Caribbean</v>
          </cell>
          <cell r="F180">
            <v>2.5872969806812604E-5</v>
          </cell>
          <cell r="G180">
            <v>2.5794156480190453E-5</v>
          </cell>
          <cell r="H180">
            <v>2.5714021730965068E-5</v>
          </cell>
          <cell r="I180">
            <v>2.5632568502338376E-5</v>
          </cell>
          <cell r="J180">
            <v>2.5549799992853018E-5</v>
          </cell>
          <cell r="K180">
            <v>2.5465719660886664E-5</v>
          </cell>
          <cell r="L180">
            <v>2.538033122912601E-5</v>
          </cell>
          <cell r="M180">
            <v>2.5293638689015094E-5</v>
          </cell>
          <cell r="N180">
            <v>2.5205646305172358E-5</v>
          </cell>
          <cell r="O180">
            <v>2.511635861977E-5</v>
          </cell>
          <cell r="P180">
            <v>2.5025780456869855E-5</v>
          </cell>
          <cell r="Q180">
            <v>2.4933916926709826E-5</v>
          </cell>
          <cell r="R180">
            <v>2.4840773429933508E-5</v>
          </cell>
          <cell r="S180">
            <v>2.4746355661757495E-5</v>
          </cell>
          <cell r="T180">
            <v>2.4650669616068766E-5</v>
          </cell>
          <cell r="U180">
            <v>2.4553721589445606E-5</v>
          </cell>
          <cell r="V180">
            <v>2.4455518185095065E-5</v>
          </cell>
          <cell r="W180">
            <v>2.4356066316699428E-5</v>
          </cell>
          <cell r="X180">
            <v>2.4255373212164854E-5</v>
          </cell>
          <cell r="Y180">
            <v>2.4153446417264206E-5</v>
          </cell>
          <cell r="Z180">
            <v>2.4050293799166946E-5</v>
          </cell>
        </row>
        <row r="181">
          <cell r="A181" t="str">
            <v>St. Vincent and the Grenadines</v>
          </cell>
          <cell r="B181" t="str">
            <v>VCT</v>
          </cell>
          <cell r="C181" t="str">
            <v>Upper middle income</v>
          </cell>
          <cell r="D181" t="str">
            <v>Latin America &amp; Caribbean</v>
          </cell>
          <cell r="F181">
            <v>1.5943502806707704E-5</v>
          </cell>
          <cell r="G181">
            <v>1.5797778986282155E-5</v>
          </cell>
          <cell r="H181">
            <v>1.5652436578884527E-5</v>
          </cell>
          <cell r="I181">
            <v>1.5507483063609451E-5</v>
          </cell>
          <cell r="J181">
            <v>1.5362925915583524E-5</v>
          </cell>
          <cell r="K181">
            <v>1.5218772605988171E-5</v>
          </cell>
          <cell r="L181">
            <v>1.5075030602036192E-5</v>
          </cell>
          <cell r="M181">
            <v>1.493170736690066E-5</v>
          </cell>
          <cell r="N181">
            <v>1.4788810359594401E-5</v>
          </cell>
          <cell r="O181">
            <v>1.464634703479832E-5</v>
          </cell>
          <cell r="P181">
            <v>1.4504324842636868E-5</v>
          </cell>
          <cell r="Q181">
            <v>1.4362751228399576E-5</v>
          </cell>
          <cell r="R181">
            <v>1.4221633632206303E-5</v>
          </cell>
          <cell r="S181">
            <v>1.4080979488615501E-5</v>
          </cell>
          <cell r="T181">
            <v>1.3940796226173441E-5</v>
          </cell>
          <cell r="U181">
            <v>1.3801091266903259E-5</v>
          </cell>
          <cell r="V181">
            <v>1.3661872025732455E-5</v>
          </cell>
          <cell r="W181">
            <v>1.3523145909857426E-5</v>
          </cell>
          <cell r="X181">
            <v>1.3384920318043871E-5</v>
          </cell>
          <cell r="Y181">
            <v>1.3247202639861858E-5</v>
          </cell>
          <cell r="Z181">
            <v>1.3110000254854395E-5</v>
          </cell>
        </row>
        <row r="182">
          <cell r="A182" t="str">
            <v>Sudan</v>
          </cell>
          <cell r="B182" t="str">
            <v>SDN</v>
          </cell>
          <cell r="C182" t="str">
            <v>Lower middle income</v>
          </cell>
          <cell r="D182" t="str">
            <v>Sub-Saharan Africa</v>
          </cell>
          <cell r="F182">
            <v>5.1997675907620904E-3</v>
          </cell>
          <cell r="G182">
            <v>5.2638445387298075E-3</v>
          </cell>
          <cell r="H182">
            <v>5.3283875396820893E-3</v>
          </cell>
          <cell r="I182">
            <v>5.3933921327158994E-3</v>
          </cell>
          <cell r="J182">
            <v>5.4588536171998542E-3</v>
          </cell>
          <cell r="K182">
            <v>5.5247670493794501E-3</v>
          </cell>
          <cell r="L182">
            <v>5.5911272390616364E-3</v>
          </cell>
          <cell r="M182">
            <v>5.6579287463847105E-3</v>
          </cell>
          <cell r="N182">
            <v>5.7251658786795917E-3</v>
          </cell>
          <cell r="O182">
            <v>5.7928326874285225E-3</v>
          </cell>
          <cell r="P182">
            <v>5.8609229653274319E-3</v>
          </cell>
          <cell r="Q182">
            <v>5.9294302434584152E-3</v>
          </cell>
          <cell r="R182">
            <v>5.9983477885784901E-3</v>
          </cell>
          <cell r="S182">
            <v>6.0676686005313469E-3</v>
          </cell>
          <cell r="T182">
            <v>6.137385409788457E-3</v>
          </cell>
          <cell r="U182">
            <v>6.2074906751262279E-3</v>
          </cell>
          <cell r="V182">
            <v>6.2779765814458301E-3</v>
          </cell>
          <cell r="W182">
            <v>6.3488350377423732E-3</v>
          </cell>
          <cell r="X182">
            <v>6.4200576752301832E-3</v>
          </cell>
          <cell r="Y182">
            <v>6.4916358456308526E-3</v>
          </cell>
          <cell r="Z182">
            <v>6.5635606196308583E-3</v>
          </cell>
        </row>
        <row r="183">
          <cell r="A183" t="str">
            <v>Suriname</v>
          </cell>
          <cell r="B183" t="str">
            <v>SUR</v>
          </cell>
          <cell r="C183" t="str">
            <v>Upper middle income</v>
          </cell>
          <cell r="D183" t="str">
            <v>Latin America &amp; Caribbean</v>
          </cell>
          <cell r="F183">
            <v>7.656428366761752E-5</v>
          </cell>
          <cell r="G183">
            <v>7.6372889654885778E-5</v>
          </cell>
          <cell r="H183">
            <v>7.6177348165604107E-5</v>
          </cell>
          <cell r="I183">
            <v>7.5977661289700876E-5</v>
          </cell>
          <cell r="J183">
            <v>7.577383188629937E-5</v>
          </cell>
          <cell r="K183">
            <v>7.5565863599148775E-5</v>
          </cell>
          <cell r="L183">
            <v>7.535376087204226E-5</v>
          </cell>
          <cell r="M183">
            <v>7.5137528964205766E-5</v>
          </cell>
          <cell r="N183">
            <v>7.4917173965640939E-5</v>
          </cell>
          <cell r="O183">
            <v>7.469270281240297E-5</v>
          </cell>
          <cell r="P183">
            <v>7.4464123301795258E-5</v>
          </cell>
          <cell r="Q183">
            <v>7.423144410746314E-5</v>
          </cell>
          <cell r="R183">
            <v>7.3994674794364453E-5</v>
          </cell>
          <cell r="S183">
            <v>7.3753825833599188E-5</v>
          </cell>
          <cell r="T183">
            <v>7.3508908617075935E-5</v>
          </cell>
          <cell r="U183">
            <v>7.3259935471993947E-5</v>
          </cell>
          <cell r="V183">
            <v>7.3006919675119844E-5</v>
          </cell>
          <cell r="W183">
            <v>7.2749875466835098E-5</v>
          </cell>
          <cell r="X183">
            <v>7.2488818064933301E-5</v>
          </cell>
          <cell r="Y183">
            <v>7.2223763678142035E-5</v>
          </cell>
          <cell r="Z183">
            <v>7.1954729519346851E-5</v>
          </cell>
        </row>
        <row r="184">
          <cell r="A184" t="str">
            <v>Swaziland</v>
          </cell>
          <cell r="B184" t="str">
            <v>SWZ</v>
          </cell>
          <cell r="C184" t="str">
            <v>Lower middle income</v>
          </cell>
          <cell r="D184" t="str">
            <v>Sub-Saharan Africa</v>
          </cell>
          <cell r="F184">
            <v>1.7401806219416815E-4</v>
          </cell>
          <cell r="G184">
            <v>1.7444650421462901E-4</v>
          </cell>
          <cell r="H184">
            <v>1.7486538226688157E-4</v>
          </cell>
          <cell r="I184">
            <v>1.7527454806579059E-4</v>
          </cell>
          <cell r="J184">
            <v>1.7567385368333853E-4</v>
          </cell>
          <cell r="K184">
            <v>1.7606315161759875E-4</v>
          </cell>
          <cell r="L184">
            <v>1.764422948633319E-4</v>
          </cell>
          <cell r="M184">
            <v>1.7681113698419262E-4</v>
          </cell>
          <cell r="N184">
            <v>1.7716953218653117E-4</v>
          </cell>
          <cell r="O184">
            <v>1.7751733539476581E-4</v>
          </cell>
          <cell r="P184">
            <v>1.7785440232830505E-4</v>
          </cell>
          <cell r="Q184">
            <v>1.7818058957999751E-4</v>
          </cell>
          <cell r="R184">
            <v>1.7849575469607259E-4</v>
          </cell>
          <cell r="S184">
            <v>1.7879975625754844E-4</v>
          </cell>
          <cell r="T184">
            <v>1.7909245396306674E-4</v>
          </cell>
          <cell r="U184">
            <v>1.7937370871311711E-4</v>
          </cell>
          <cell r="V184">
            <v>1.796433826956112E-4</v>
          </cell>
          <cell r="W184">
            <v>1.7990133947275906E-4</v>
          </cell>
          <cell r="X184">
            <v>1.8014744406920154E-4</v>
          </cell>
          <cell r="Y184">
            <v>1.8038156306134497E-4</v>
          </cell>
          <cell r="Z184">
            <v>1.8060356466784359E-4</v>
          </cell>
        </row>
        <row r="185">
          <cell r="A185" t="str">
            <v>Sweden</v>
          </cell>
          <cell r="B185" t="str">
            <v>SWE</v>
          </cell>
          <cell r="C185" t="str">
            <v>High income: OECD</v>
          </cell>
          <cell r="D185" t="str">
            <v>Europe &amp; Central Asia</v>
          </cell>
          <cell r="F185">
            <v>1.3677794485954344E-3</v>
          </cell>
          <cell r="G185">
            <v>1.3637527318888243E-3</v>
          </cell>
          <cell r="H185">
            <v>1.3596553037922062E-3</v>
          </cell>
          <cell r="I185">
            <v>1.3554872983318532E-3</v>
          </cell>
          <cell r="J185">
            <v>1.3512488630975964E-3</v>
          </cell>
          <cell r="K185">
            <v>1.3469401594874777E-3</v>
          </cell>
          <cell r="L185">
            <v>1.3425613629514718E-3</v>
          </cell>
          <cell r="M185">
            <v>1.3381126632339996E-3</v>
          </cell>
          <cell r="N185">
            <v>1.3335942646149365E-3</v>
          </cell>
          <cell r="O185">
            <v>1.3290063861487703E-3</v>
          </cell>
          <cell r="P185">
            <v>1.3243492619015999E-3</v>
          </cell>
          <cell r="Q185">
            <v>1.3196231411856658E-3</v>
          </cell>
          <cell r="R185">
            <v>1.3148282887910127E-3</v>
          </cell>
          <cell r="S185">
            <v>1.3099649852139929E-3</v>
          </cell>
          <cell r="T185">
            <v>1.305033526882209E-3</v>
          </cell>
          <cell r="U185">
            <v>1.3000342263755386E-3</v>
          </cell>
          <cell r="V185">
            <v>1.2949674126428801E-3</v>
          </cell>
          <cell r="W185">
            <v>1.2898334312142041E-3</v>
          </cell>
          <cell r="X185">
            <v>1.2846326444075555E-3</v>
          </cell>
          <cell r="Y185">
            <v>1.2793654315305734E-3</v>
          </cell>
          <cell r="Z185">
            <v>1.2740321890761506E-3</v>
          </cell>
        </row>
        <row r="186">
          <cell r="A186" t="str">
            <v>Switzerland</v>
          </cell>
          <cell r="B186" t="str">
            <v>CHE</v>
          </cell>
          <cell r="C186" t="str">
            <v>High income: OECD</v>
          </cell>
          <cell r="D186" t="str">
            <v>Europe &amp; Central Asia</v>
          </cell>
          <cell r="F186">
            <v>1.1412460994157524E-3</v>
          </cell>
          <cell r="G186">
            <v>1.1413383121666341E-3</v>
          </cell>
          <cell r="H186">
            <v>1.141361222453283E-3</v>
          </cell>
          <cell r="I186">
            <v>1.1413143417121716E-3</v>
          </cell>
          <cell r="J186">
            <v>1.1411971906467764E-3</v>
          </cell>
          <cell r="K186">
            <v>1.1410092996012612E-3</v>
          </cell>
          <cell r="L186">
            <v>1.1407502089387097E-3</v>
          </cell>
          <cell r="M186">
            <v>1.1404194694236993E-3</v>
          </cell>
          <cell r="N186">
            <v>1.1400166426089951E-3</v>
          </cell>
          <cell r="O186">
            <v>1.1395413012260942E-3</v>
          </cell>
          <cell r="P186">
            <v>1.1389930295793685E-3</v>
          </cell>
          <cell r="Q186">
            <v>1.1383714239435565E-3</v>
          </cell>
          <cell r="R186">
            <v>1.1376760929642602E-3</v>
          </cell>
          <cell r="S186">
            <v>1.1369066580611987E-3</v>
          </cell>
          <cell r="T186">
            <v>1.1360627538338584E-3</v>
          </cell>
          <cell r="U186">
            <v>1.135144028469217E-3</v>
          </cell>
          <cell r="V186">
            <v>1.1341501441511992E-3</v>
          </cell>
          <cell r="W186">
            <v>1.1330807774714775E-3</v>
          </cell>
          <cell r="X186">
            <v>1.1319356198412622E-3</v>
          </cell>
          <cell r="Y186">
            <v>1.1307143779036618E-3</v>
          </cell>
          <cell r="Z186">
            <v>1.1294167739462123E-3</v>
          </cell>
        </row>
        <row r="187">
          <cell r="A187" t="str">
            <v>Syrian Arab Republic</v>
          </cell>
          <cell r="B187" t="str">
            <v>SYR</v>
          </cell>
          <cell r="C187" t="str">
            <v>Lower middle income</v>
          </cell>
          <cell r="D187" t="str">
            <v>Middle East &amp; North Africa</v>
          </cell>
          <cell r="F187">
            <v>3.1404901192903715E-3</v>
          </cell>
          <cell r="G187">
            <v>3.1624609736209063E-3</v>
          </cell>
          <cell r="H187">
            <v>3.1843921616266989E-3</v>
          </cell>
          <cell r="I187">
            <v>3.2062793747919304E-3</v>
          </cell>
          <cell r="J187">
            <v>3.2281182449018187E-3</v>
          </cell>
          <cell r="K187">
            <v>3.2499043447703534E-3</v>
          </cell>
          <cell r="L187">
            <v>3.2716331890287054E-3</v>
          </cell>
          <cell r="M187">
            <v>3.2933002349755311E-3</v>
          </cell>
          <cell r="N187">
            <v>3.3149008834903741E-3</v>
          </cell>
          <cell r="O187">
            <v>3.3364304800112309E-3</v>
          </cell>
          <cell r="P187">
            <v>3.3578843155773791E-3</v>
          </cell>
          <cell r="Q187">
            <v>3.379257627938591E-3</v>
          </cell>
          <cell r="R187">
            <v>3.4005456027315609E-3</v>
          </cell>
          <cell r="S187">
            <v>3.4217433747246433E-3</v>
          </cell>
          <cell r="T187">
            <v>3.4428460291316557E-3</v>
          </cell>
          <cell r="U187">
            <v>3.4638486029956047E-3</v>
          </cell>
          <cell r="V187">
            <v>3.4847460866430854E-3</v>
          </cell>
          <cell r="W187">
            <v>3.5055334252099913E-3</v>
          </cell>
          <cell r="X187">
            <v>3.5262055202391778E-3</v>
          </cell>
          <cell r="Y187">
            <v>3.5467572313505457E-3</v>
          </cell>
          <cell r="Z187">
            <v>3.5671833779840224E-3</v>
          </cell>
        </row>
        <row r="188">
          <cell r="A188" t="str">
            <v>Tajikistan</v>
          </cell>
          <cell r="B188" t="str">
            <v>TJK</v>
          </cell>
          <cell r="C188" t="str">
            <v>Low income</v>
          </cell>
          <cell r="D188" t="str">
            <v>Europe &amp; Central Asia</v>
          </cell>
          <cell r="F188">
            <v>1.1124290450498979E-3</v>
          </cell>
          <cell r="G188">
            <v>1.1243118918399942E-3</v>
          </cell>
          <cell r="H188">
            <v>1.1362526702199847E-3</v>
          </cell>
          <cell r="I188">
            <v>1.148250050284013E-3</v>
          </cell>
          <cell r="J188">
            <v>1.1603026586712219E-3</v>
          </cell>
          <cell r="K188">
            <v>1.1724090782296503E-3</v>
          </cell>
          <cell r="L188">
            <v>1.1845678477020293E-3</v>
          </cell>
          <cell r="M188">
            <v>1.1967774614345223E-3</v>
          </cell>
          <cell r="N188">
            <v>1.2090363691094441E-3</v>
          </cell>
          <cell r="O188">
            <v>1.2213429755029922E-3</v>
          </cell>
          <cell r="P188">
            <v>1.2336956402690374E-3</v>
          </cell>
          <cell r="Q188">
            <v>1.2460926777500543E-3</v>
          </cell>
          <cell r="R188">
            <v>1.2585323568161976E-3</v>
          </cell>
          <cell r="S188">
            <v>1.2710129007336252E-3</v>
          </cell>
          <cell r="T188">
            <v>1.2835324870630904E-3</v>
          </cell>
          <cell r="U188">
            <v>1.2960892475898612E-3</v>
          </cell>
          <cell r="V188">
            <v>1.3086812682860135E-3</v>
          </cell>
          <cell r="W188">
            <v>1.3213065893061258E-3</v>
          </cell>
          <cell r="X188">
            <v>1.3339632050174148E-3</v>
          </cell>
          <cell r="Y188">
            <v>1.3466490640653033E-3</v>
          </cell>
          <cell r="Z188">
            <v>1.3593620694754402E-3</v>
          </cell>
        </row>
        <row r="189">
          <cell r="A189" t="str">
            <v>Tanzania</v>
          </cell>
          <cell r="B189" t="str">
            <v>TZA</v>
          </cell>
          <cell r="C189" t="str">
            <v>Low income</v>
          </cell>
          <cell r="D189" t="str">
            <v>Sub-Saharan Africa</v>
          </cell>
          <cell r="F189">
            <v>6.5592631735701254E-3</v>
          </cell>
          <cell r="G189">
            <v>6.6843673464765654E-3</v>
          </cell>
          <cell r="H189">
            <v>6.8114439893660053E-3</v>
          </cell>
          <cell r="I189">
            <v>6.9405120758682477E-3</v>
          </cell>
          <cell r="J189">
            <v>7.0715903843235279E-3</v>
          </cell>
          <cell r="K189">
            <v>7.2046974831066453E-3</v>
          </cell>
          <cell r="L189">
            <v>7.3398517156616988E-3</v>
          </cell>
          <cell r="M189">
            <v>7.4770711852526327E-3</v>
          </cell>
          <cell r="N189">
            <v>7.6163737394353784E-3</v>
          </cell>
          <cell r="O189">
            <v>7.7577769542577822E-3</v>
          </cell>
          <cell r="P189">
            <v>7.9012981181942471E-3</v>
          </cell>
          <cell r="Q189">
            <v>8.0469542158228113E-3</v>
          </cell>
          <cell r="R189">
            <v>8.1947619112524624E-3</v>
          </cell>
          <cell r="S189">
            <v>8.3447375313098447E-3</v>
          </cell>
          <cell r="T189">
            <v>8.4968970484945641E-3</v>
          </cell>
          <cell r="U189">
            <v>8.6512560637132495E-3</v>
          </cell>
          <cell r="V189">
            <v>8.807829788803203E-3</v>
          </cell>
          <cell r="W189">
            <v>8.9666330288570052E-3</v>
          </cell>
          <cell r="X189">
            <v>9.1276801643602641E-3</v>
          </cell>
          <cell r="Y189">
            <v>9.2909851331552714E-3</v>
          </cell>
          <cell r="Z189">
            <v>9.4565614122441143E-3</v>
          </cell>
        </row>
        <row r="190">
          <cell r="A190" t="str">
            <v>Thailand</v>
          </cell>
          <cell r="B190" t="str">
            <v>THA</v>
          </cell>
          <cell r="C190" t="str">
            <v>Upper middle income</v>
          </cell>
          <cell r="D190" t="str">
            <v>East Asia &amp; Pacific</v>
          </cell>
          <cell r="F190">
            <v>9.6846345596060222E-3</v>
          </cell>
          <cell r="G190">
            <v>9.6013241643636976E-3</v>
          </cell>
          <cell r="H190">
            <v>9.5181524362988098E-3</v>
          </cell>
          <cell r="I190">
            <v>9.4351242267562956E-3</v>
          </cell>
          <cell r="J190">
            <v>9.3522443948967221E-3</v>
          </cell>
          <cell r="K190">
            <v>9.2695178077173215E-3</v>
          </cell>
          <cell r="L190">
            <v>9.186949340044992E-3</v>
          </cell>
          <cell r="M190">
            <v>9.1045438745000727E-3</v>
          </cell>
          <cell r="N190">
            <v>9.0223063014299269E-3</v>
          </cell>
          <cell r="O190">
            <v>8.9402415188109922E-3</v>
          </cell>
          <cell r="P190">
            <v>8.8583544321182827E-3</v>
          </cell>
          <cell r="Q190">
            <v>8.7766499541614175E-3</v>
          </cell>
          <cell r="R190">
            <v>8.6951330048857609E-3</v>
          </cell>
          <cell r="S190">
            <v>8.6138085111379537E-3</v>
          </cell>
          <cell r="T190">
            <v>8.5326814063946162E-3</v>
          </cell>
          <cell r="U190">
            <v>8.4517566304532273E-3</v>
          </cell>
          <cell r="V190">
            <v>8.3710391290843286E-3</v>
          </cell>
          <cell r="W190">
            <v>8.2905338536439169E-3</v>
          </cell>
          <cell r="X190">
            <v>8.2102457606453086E-3</v>
          </cell>
          <cell r="Y190">
            <v>8.130179811289431E-3</v>
          </cell>
          <cell r="Z190">
            <v>8.0503409709527882E-3</v>
          </cell>
        </row>
        <row r="191">
          <cell r="A191" t="str">
            <v>Timor-Leste</v>
          </cell>
          <cell r="B191" t="str">
            <v>TMP</v>
          </cell>
          <cell r="C191" t="str">
            <v>Lower middle income</v>
          </cell>
          <cell r="D191" t="str">
            <v>East Asia &amp; Pacific</v>
          </cell>
          <cell r="F191">
            <v>1.6663145233697873E-4</v>
          </cell>
          <cell r="G191">
            <v>1.6762218840646201E-4</v>
          </cell>
          <cell r="H191">
            <v>1.6860857620100853E-4</v>
          </cell>
          <cell r="I191">
            <v>1.6959039801293634E-4</v>
          </cell>
          <cell r="J191">
            <v>1.7056743391217496E-4</v>
          </cell>
          <cell r="K191">
            <v>1.715394617986796E-4</v>
          </cell>
          <cell r="L191">
            <v>1.725062574577571E-4</v>
          </cell>
          <cell r="M191">
            <v>1.7346759461834679E-4</v>
          </cell>
          <cell r="N191">
            <v>1.7442324501429595E-4</v>
          </cell>
          <cell r="O191">
            <v>1.7537297844866343E-4</v>
          </cell>
          <cell r="P191">
            <v>1.7631656286108517E-4</v>
          </cell>
          <cell r="Q191">
            <v>1.7725376439823749E-4</v>
          </cell>
          <cell r="R191">
            <v>1.7818434748741657E-4</v>
          </cell>
          <cell r="S191">
            <v>1.7910807491326795E-4</v>
          </cell>
          <cell r="T191">
            <v>1.8002470789768099E-4</v>
          </cell>
          <cell r="U191">
            <v>1.8093400618286742E-4</v>
          </cell>
          <cell r="V191">
            <v>1.8183572811763922E-4</v>
          </cell>
          <cell r="W191">
            <v>1.8272963074689308E-4</v>
          </cell>
          <cell r="X191">
            <v>1.8361546990431013E-4</v>
          </cell>
          <cell r="Y191">
            <v>1.8449300030826945E-4</v>
          </cell>
          <cell r="Z191">
            <v>1.8536197566097455E-4</v>
          </cell>
        </row>
        <row r="192">
          <cell r="A192" t="str">
            <v>Togo</v>
          </cell>
          <cell r="B192" t="str">
            <v>TGO</v>
          </cell>
          <cell r="C192" t="str">
            <v>Low income</v>
          </cell>
          <cell r="D192" t="str">
            <v>Sub-Saharan Africa</v>
          </cell>
          <cell r="F192">
            <v>9.1971853990393062E-4</v>
          </cell>
          <cell r="G192">
            <v>9.3233962233858411E-4</v>
          </cell>
          <cell r="H192">
            <v>9.4507651053978752E-4</v>
          </cell>
          <cell r="I192">
            <v>9.579288226122133E-4</v>
          </cell>
          <cell r="J192">
            <v>9.7089613071265929E-4</v>
          </cell>
          <cell r="K192">
            <v>9.8397796013790823E-4</v>
          </cell>
          <cell r="L192">
            <v>9.971737884204618E-4</v>
          </cell>
          <cell r="M192">
            <v>1.0104830444333287E-3</v>
          </cell>
          <cell r="N192">
            <v>1.0239051075050644E-3</v>
          </cell>
          <cell r="O192">
            <v>1.0374393065462806E-3</v>
          </cell>
          <cell r="P192">
            <v>1.0510849191888842E-3</v>
          </cell>
          <cell r="Q192">
            <v>1.064841170939356E-3</v>
          </cell>
          <cell r="R192">
            <v>1.0787072343473459E-3</v>
          </cell>
          <cell r="S192">
            <v>1.09268222819097E-3</v>
          </cell>
          <cell r="T192">
            <v>1.1067652166801497E-3</v>
          </cell>
          <cell r="U192">
            <v>1.1209552086793985E-3</v>
          </cell>
          <cell r="V192">
            <v>1.1352511569514773E-3</v>
          </cell>
          <cell r="W192">
            <v>1.1496519574233472E-3</v>
          </cell>
          <cell r="X192">
            <v>1.1641564484758933E-3</v>
          </cell>
          <cell r="Y192">
            <v>1.1787634102588779E-3</v>
          </cell>
          <cell r="Z192">
            <v>1.1934715640326335E-3</v>
          </cell>
        </row>
        <row r="193">
          <cell r="A193" t="str">
            <v>Tonga</v>
          </cell>
          <cell r="B193" t="str">
            <v>TON</v>
          </cell>
          <cell r="C193" t="str">
            <v>Upper middle income</v>
          </cell>
          <cell r="D193" t="str">
            <v>East Asia &amp; Pacific</v>
          </cell>
          <cell r="F193">
            <v>1.5182468761870711E-5</v>
          </cell>
          <cell r="G193">
            <v>1.5152459184572354E-5</v>
          </cell>
          <cell r="H193">
            <v>1.5121590655433063E-5</v>
          </cell>
          <cell r="I193">
            <v>1.5089862264931125E-5</v>
          </cell>
          <cell r="J193">
            <v>1.5057273255885299E-5</v>
          </cell>
          <cell r="K193">
            <v>1.5023823026923521E-5</v>
          </cell>
          <cell r="L193">
            <v>1.4989511135959382E-5</v>
          </cell>
          <cell r="M193">
            <v>1.4954337303673022E-5</v>
          </cell>
          <cell r="N193">
            <v>1.4918301416993273E-5</v>
          </cell>
          <cell r="O193">
            <v>1.4881403532577005E-5</v>
          </cell>
          <cell r="P193">
            <v>1.4843643880282239E-5</v>
          </cell>
          <cell r="Q193">
            <v>1.4805022866631358E-5</v>
          </cell>
          <cell r="R193">
            <v>1.4765541078259869E-5</v>
          </cell>
          <cell r="S193">
            <v>1.4725199285347202E-5</v>
          </cell>
          <cell r="T193">
            <v>1.4683998445024966E-5</v>
          </cell>
          <cell r="U193">
            <v>1.4641939704758286E-5</v>
          </cell>
          <cell r="V193">
            <v>1.4599024405696004E-5</v>
          </cell>
          <cell r="W193">
            <v>1.4555254085984722E-5</v>
          </cell>
          <cell r="X193">
            <v>1.4510630484042429E-5</v>
          </cell>
          <cell r="Y193">
            <v>1.4465155541786459E-5</v>
          </cell>
          <cell r="Z193">
            <v>1.4418831407811082E-5</v>
          </cell>
        </row>
        <row r="194">
          <cell r="A194" t="str">
            <v>Trinidad and Tobago</v>
          </cell>
          <cell r="B194" t="str">
            <v>TTO</v>
          </cell>
          <cell r="C194" t="str">
            <v>High income: nonOECD</v>
          </cell>
          <cell r="D194" t="str">
            <v>Latin America &amp; Caribbean</v>
          </cell>
          <cell r="F194">
            <v>1.9369979106511828E-4</v>
          </cell>
          <cell r="G194">
            <v>1.9172099234983302E-4</v>
          </cell>
          <cell r="H194">
            <v>1.897508859024139E-4</v>
          </cell>
          <cell r="I194">
            <v>1.8778954072960893E-4</v>
          </cell>
          <cell r="J194">
            <v>1.8583702543886478E-4</v>
          </cell>
          <cell r="K194">
            <v>1.8389340823985888E-4</v>
          </cell>
          <cell r="L194">
            <v>1.8195875694546892E-4</v>
          </cell>
          <cell r="M194">
            <v>1.800331389721652E-4</v>
          </cell>
          <cell r="N194">
            <v>1.7811662133981169E-4</v>
          </cell>
          <cell r="O194">
            <v>1.7620927067085669E-4</v>
          </cell>
          <cell r="P194">
            <v>1.7431115318890022E-4</v>
          </cell>
          <cell r="Q194">
            <v>1.7242233471662677E-4</v>
          </cell>
          <cell r="R194">
            <v>1.7054288067308316E-4</v>
          </cell>
          <cell r="S194">
            <v>1.686728560702956E-4</v>
          </cell>
          <cell r="T194">
            <v>1.6681232550920847E-4</v>
          </cell>
          <cell r="U194">
            <v>1.6496135317493519E-4</v>
          </cell>
          <cell r="V194">
            <v>1.6312000283131084E-4</v>
          </cell>
          <cell r="W194">
            <v>1.6128833781473383E-4</v>
          </cell>
          <cell r="X194">
            <v>1.5946642102729122E-4</v>
          </cell>
          <cell r="Y194">
            <v>1.5765431492915496E-4</v>
          </cell>
          <cell r="Z194">
            <v>1.558520815302446E-4</v>
          </cell>
        </row>
        <row r="195">
          <cell r="A195" t="str">
            <v>Tunisia</v>
          </cell>
          <cell r="B195" t="str">
            <v>TUN</v>
          </cell>
          <cell r="C195" t="str">
            <v>Upper middle income</v>
          </cell>
          <cell r="D195" t="str">
            <v>Middle East &amp; North Africa</v>
          </cell>
          <cell r="F195">
            <v>1.5385634807186528E-3</v>
          </cell>
          <cell r="G195">
            <v>1.5373782188556773E-3</v>
          </cell>
          <cell r="H195">
            <v>1.5361005893577636E-3</v>
          </cell>
          <cell r="I195">
            <v>1.5347301727210651E-3</v>
          </cell>
          <cell r="J195">
            <v>1.5332665637242365E-3</v>
          </cell>
          <cell r="K195">
            <v>1.5317093718728997E-3</v>
          </cell>
          <cell r="L195">
            <v>1.5300582218478007E-3</v>
          </cell>
          <cell r="M195">
            <v>1.5283127539563357E-3</v>
          </cell>
          <cell r="N195">
            <v>1.5264726245871295E-3</v>
          </cell>
          <cell r="O195">
            <v>1.5245375066672813E-3</v>
          </cell>
          <cell r="P195">
            <v>1.5225070901219175E-3</v>
          </cell>
          <cell r="Q195">
            <v>1.5203810823356887E-3</v>
          </cell>
          <cell r="R195">
            <v>1.5181592086157506E-3</v>
          </cell>
          <cell r="S195">
            <v>1.5158412126558616E-3</v>
          </cell>
          <cell r="T195">
            <v>1.5134268570011179E-3</v>
          </cell>
          <cell r="U195">
            <v>1.5109159235128797E-3</v>
          </cell>
          <cell r="V195">
            <v>1.5083082138334233E-3</v>
          </cell>
          <cell r="W195">
            <v>1.5056035498498034E-3</v>
          </cell>
          <cell r="X195">
            <v>1.5028017741564482E-3</v>
          </cell>
          <cell r="Y195">
            <v>1.4999027505159289E-3</v>
          </cell>
          <cell r="Z195">
            <v>1.4969063643173858E-3</v>
          </cell>
        </row>
        <row r="196">
          <cell r="A196" t="str">
            <v>Turkey</v>
          </cell>
          <cell r="B196" t="str">
            <v>TUR</v>
          </cell>
          <cell r="C196" t="str">
            <v>Upper middle income</v>
          </cell>
          <cell r="D196" t="str">
            <v>Europe &amp; Central Asia</v>
          </cell>
          <cell r="F196">
            <v>1.052110548428415E-2</v>
          </cell>
          <cell r="G196">
            <v>1.0518652487051715E-2</v>
          </cell>
          <cell r="H196">
            <v>1.0515561497309948E-2</v>
          </cell>
          <cell r="I196">
            <v>1.0511828616495075E-2</v>
          </cell>
          <cell r="J196">
            <v>1.0507450036641129E-2</v>
          </cell>
          <cell r="K196">
            <v>1.0502422043681351E-2</v>
          </cell>
          <cell r="L196">
            <v>1.0496741020785101E-2</v>
          </cell>
          <cell r="M196">
            <v>1.0490403451728294E-2</v>
          </cell>
          <cell r="N196">
            <v>1.0483405924295221E-2</v>
          </cell>
          <cell r="O196">
            <v>1.0475745133709212E-2</v>
          </cell>
          <cell r="P196">
            <v>1.0467417886089772E-2</v>
          </cell>
          <cell r="Q196">
            <v>1.0458421101933782E-2</v>
          </cell>
          <cell r="R196">
            <v>1.0448751819617637E-2</v>
          </cell>
          <cell r="S196">
            <v>1.0438407198917869E-2</v>
          </cell>
          <cell r="T196">
            <v>1.0427384524547008E-2</v>
          </cell>
          <cell r="U196">
            <v>1.041568120970161E-2</v>
          </cell>
          <cell r="V196">
            <v>1.0403294799619314E-2</v>
          </cell>
          <cell r="W196">
            <v>1.0390222975141356E-2</v>
          </cell>
          <cell r="X196">
            <v>1.0376463556277218E-2</v>
          </cell>
          <cell r="Y196">
            <v>1.0362014505767609E-2</v>
          </cell>
          <cell r="Z196">
            <v>1.0346873932642097E-2</v>
          </cell>
        </row>
        <row r="197">
          <cell r="A197" t="str">
            <v>Turkmenistan</v>
          </cell>
          <cell r="B197" t="str">
            <v>TKM</v>
          </cell>
          <cell r="C197" t="str">
            <v>Upper middle income</v>
          </cell>
          <cell r="D197" t="str">
            <v>Europe &amp; Central Asia</v>
          </cell>
          <cell r="F197">
            <v>7.3536409522765385E-4</v>
          </cell>
          <cell r="G197">
            <v>7.3574169818026983E-4</v>
          </cell>
          <cell r="H197">
            <v>7.36074796399873E-4</v>
          </cell>
          <cell r="I197">
            <v>7.3636301675260687E-4</v>
          </cell>
          <cell r="J197">
            <v>7.3660599149049516E-4</v>
          </cell>
          <cell r="K197">
            <v>7.3680335850505839E-4</v>
          </cell>
          <cell r="L197">
            <v>7.3695476158451665E-4</v>
          </cell>
          <cell r="M197">
            <v>7.3705985067444406E-4</v>
          </cell>
          <cell r="N197">
            <v>7.3711828214175162E-4</v>
          </cell>
          <cell r="O197">
            <v>7.371297190418238E-4</v>
          </cell>
          <cell r="P197">
            <v>7.3709383138866329E-4</v>
          </cell>
          <cell r="Q197">
            <v>7.3701029642788101E-4</v>
          </cell>
          <cell r="R197">
            <v>7.3687879891232654E-4</v>
          </cell>
          <cell r="S197">
            <v>7.3669903138019407E-4</v>
          </cell>
          <cell r="T197">
            <v>7.3647069443538683E-4</v>
          </cell>
          <cell r="U197">
            <v>7.3619349702992839E-4</v>
          </cell>
          <cell r="V197">
            <v>7.3586715674821138E-4</v>
          </cell>
          <cell r="W197">
            <v>7.3549140009282975E-4</v>
          </cell>
          <cell r="X197">
            <v>7.3506596277177281E-4</v>
          </cell>
          <cell r="Y197">
            <v>7.3459058998670774E-4</v>
          </cell>
          <cell r="Z197">
            <v>7.3406503672209867E-4</v>
          </cell>
        </row>
        <row r="198">
          <cell r="A198" t="str">
            <v>Turks and Caicos Islands</v>
          </cell>
          <cell r="B198" t="str">
            <v>TCA</v>
          </cell>
          <cell r="C198" t="str">
            <v>High income: nonOECD</v>
          </cell>
          <cell r="D198" t="str">
            <v>Latin America &amp; Caribbean</v>
          </cell>
          <cell r="F198">
            <v>4.5202621984731594E-6</v>
          </cell>
          <cell r="G198">
            <v>4.5389309309507776E-6</v>
          </cell>
          <cell r="H198">
            <v>4.5574000143686355E-6</v>
          </cell>
          <cell r="I198">
            <v>4.575664446848168E-6</v>
          </cell>
          <cell r="J198">
            <v>4.5937192061850523E-6</v>
          </cell>
          <cell r="K198">
            <v>4.6115592516153132E-6</v>
          </cell>
          <cell r="L198">
            <v>4.6291795256420694E-6</v>
          </cell>
          <cell r="M198">
            <v>4.6465749559231588E-6</v>
          </cell>
          <cell r="N198">
            <v>4.6637404572198496E-6</v>
          </cell>
          <cell r="O198">
            <v>4.6806709334065972E-6</v>
          </cell>
          <cell r="P198">
            <v>4.6973612795419003E-6</v>
          </cell>
          <cell r="Q198">
            <v>4.7138063840002515E-6</v>
          </cell>
          <cell r="R198">
            <v>4.7300011306647922E-6</v>
          </cell>
          <cell r="S198">
            <v>4.7459404011806578E-6</v>
          </cell>
          <cell r="T198">
            <v>4.7616190772684755E-6</v>
          </cell>
          <cell r="U198">
            <v>4.7770320430976405E-6</v>
          </cell>
          <cell r="V198">
            <v>4.7921741877188312E-6</v>
          </cell>
          <cell r="W198">
            <v>4.8070404075550578E-6</v>
          </cell>
          <cell r="X198">
            <v>4.8216256089505737E-6</v>
          </cell>
          <cell r="Y198">
            <v>4.8359247107766951E-6</v>
          </cell>
          <cell r="Z198">
            <v>4.8499326470936347E-6</v>
          </cell>
        </row>
        <row r="199">
          <cell r="A199" t="str">
            <v>Tuvalu</v>
          </cell>
          <cell r="B199" t="str">
            <v>TUV</v>
          </cell>
          <cell r="C199" t="str">
            <v>Upper middle income</v>
          </cell>
          <cell r="D199" t="str">
            <v>East Asia &amp; Pacific</v>
          </cell>
          <cell r="F199">
            <v>1.4332467532796354E-6</v>
          </cell>
          <cell r="G199">
            <v>1.4257972859356971E-6</v>
          </cell>
          <cell r="H199">
            <v>1.4183004108376815E-6</v>
          </cell>
          <cell r="I199">
            <v>1.4107566865679486E-6</v>
          </cell>
          <cell r="J199">
            <v>1.4031666825032206E-6</v>
          </cell>
          <cell r="K199">
            <v>1.3955309789238948E-6</v>
          </cell>
          <cell r="L199">
            <v>1.387850167119974E-6</v>
          </cell>
          <cell r="M199">
            <v>1.3801248494933704E-6</v>
          </cell>
          <cell r="N199">
            <v>1.3723556396563105E-6</v>
          </cell>
          <cell r="O199">
            <v>1.3645431625255455E-6</v>
          </cell>
          <cell r="P199">
            <v>1.3566880544120885E-6</v>
          </cell>
          <cell r="Q199">
            <v>1.348790963106225E-6</v>
          </cell>
          <cell r="R199">
            <v>1.3408525479574491E-6</v>
          </cell>
          <cell r="S199">
            <v>1.3328734799490947E-6</v>
          </cell>
          <cell r="T199">
            <v>1.3248544417673206E-6</v>
          </cell>
          <cell r="U199">
            <v>1.3167961278641704E-6</v>
          </cell>
          <cell r="V199">
            <v>1.3086992445144157E-6</v>
          </cell>
          <cell r="W199">
            <v>1.3005645098658599E-6</v>
          </cell>
          <cell r="X199">
            <v>1.2923926539828253E-6</v>
          </cell>
          <cell r="Y199">
            <v>1.2841844188824992E-6</v>
          </cell>
          <cell r="Z199">
            <v>1.2759405585638507E-6</v>
          </cell>
        </row>
        <row r="200">
          <cell r="A200" t="str">
            <v>Uganda</v>
          </cell>
          <cell r="B200" t="str">
            <v>UGA</v>
          </cell>
          <cell r="C200" t="str">
            <v>Low income</v>
          </cell>
          <cell r="D200" t="str">
            <v>Sub-Saharan Africa</v>
          </cell>
          <cell r="F200">
            <v>4.9569617060418658E-3</v>
          </cell>
          <cell r="G200">
            <v>5.0655256062171281E-3</v>
          </cell>
          <cell r="H200">
            <v>5.1761528715184232E-3</v>
          </cell>
          <cell r="I200">
            <v>5.2888727378965217E-3</v>
          </cell>
          <cell r="J200">
            <v>5.403714530269171E-3</v>
          </cell>
          <cell r="K200">
            <v>5.5207076506677598E-3</v>
          </cell>
          <cell r="L200">
            <v>5.6398815659647154E-3</v>
          </cell>
          <cell r="M200">
            <v>5.7612657951794351E-3</v>
          </cell>
          <cell r="N200">
            <v>5.8848898963609975E-3</v>
          </cell>
          <cell r="O200">
            <v>6.0107834530463023E-3</v>
          </cell>
          <cell r="P200">
            <v>6.1389760602928679E-3</v>
          </cell>
          <cell r="Q200">
            <v>6.2694973102862001E-3</v>
          </cell>
          <cell r="R200">
            <v>6.4023767775218052E-3</v>
          </cell>
          <cell r="S200">
            <v>6.5376440035630123E-3</v>
          </cell>
          <cell r="T200">
            <v>6.6753284813759481E-3</v>
          </cell>
          <cell r="U200">
            <v>6.8154596392438717E-3</v>
          </cell>
          <cell r="V200">
            <v>6.9580668242636822E-3</v>
          </cell>
          <cell r="W200">
            <v>7.1031792854279732E-3</v>
          </cell>
          <cell r="X200">
            <v>7.2508261562969313E-3</v>
          </cell>
          <cell r="Y200">
            <v>7.4010364372647753E-3</v>
          </cell>
          <cell r="Z200">
            <v>7.5538389774264482E-3</v>
          </cell>
        </row>
        <row r="201">
          <cell r="A201" t="str">
            <v>Ukraine</v>
          </cell>
          <cell r="B201" t="str">
            <v>UKR</v>
          </cell>
          <cell r="C201" t="str">
            <v>Lower middle income</v>
          </cell>
          <cell r="D201" t="str">
            <v>Europe &amp; Central Asia</v>
          </cell>
          <cell r="F201">
            <v>6.6901426524538683E-3</v>
          </cell>
          <cell r="G201">
            <v>6.5803665585351476E-3</v>
          </cell>
          <cell r="H201">
            <v>6.4719987238252277E-3</v>
          </cell>
          <cell r="I201">
            <v>6.3650263074497334E-3</v>
          </cell>
          <cell r="J201">
            <v>6.2594365429777827E-3</v>
          </cell>
          <cell r="K201">
            <v>6.1552167384989233E-3</v>
          </cell>
          <cell r="L201">
            <v>6.0523542766711931E-3</v>
          </cell>
          <cell r="M201">
            <v>5.9508366147408504E-3</v>
          </cell>
          <cell r="N201">
            <v>5.8506512845343025E-3</v>
          </cell>
          <cell r="O201">
            <v>5.7517858924226251E-3</v>
          </cell>
          <cell r="P201">
            <v>5.6542281192592681E-3</v>
          </cell>
          <cell r="Q201">
            <v>5.5579657202915718E-3</v>
          </cell>
          <cell r="R201">
            <v>5.4629865250464737E-3</v>
          </cell>
          <cell r="S201">
            <v>5.3692784371911677E-3</v>
          </cell>
          <cell r="T201">
            <v>5.2768294343692127E-3</v>
          </cell>
          <cell r="U201">
            <v>5.1856275680127253E-3</v>
          </cell>
          <cell r="V201">
            <v>5.0956609631313274E-3</v>
          </cell>
          <cell r="W201">
            <v>5.0069178180784388E-3</v>
          </cell>
          <cell r="X201">
            <v>4.9193864042956677E-3</v>
          </cell>
          <cell r="Y201">
            <v>4.8330550660359009E-3</v>
          </cell>
          <cell r="Z201">
            <v>4.747912220065857E-3</v>
          </cell>
        </row>
        <row r="202">
          <cell r="A202" t="str">
            <v>United Arab Emirates</v>
          </cell>
          <cell r="B202" t="str">
            <v>ARE</v>
          </cell>
          <cell r="C202" t="str">
            <v>High income: nonOECD</v>
          </cell>
          <cell r="D202" t="str">
            <v>Middle East &amp; North Africa</v>
          </cell>
          <cell r="F202">
            <v>1.2311799631566005E-3</v>
          </cell>
          <cell r="G202">
            <v>1.2428643682831557E-3</v>
          </cell>
          <cell r="H202">
            <v>1.2545834778172613E-3</v>
          </cell>
          <cell r="I202">
            <v>1.2663356516150815E-3</v>
          </cell>
          <cell r="J202">
            <v>1.2781192090312191E-3</v>
          </cell>
          <cell r="K202">
            <v>1.2899324288097621E-3</v>
          </cell>
          <cell r="L202">
            <v>1.3017735490010718E-3</v>
          </cell>
          <cell r="M202">
            <v>1.3136407669052329E-3</v>
          </cell>
          <cell r="N202">
            <v>1.3255322390431108E-3</v>
          </cell>
          <cell r="O202">
            <v>1.3374460811558951E-3</v>
          </cell>
          <cell r="P202">
            <v>1.3493803682340694E-3</v>
          </cell>
          <cell r="Q202">
            <v>1.3613331345767297E-3</v>
          </cell>
          <cell r="R202">
            <v>1.3733023738821048E-3</v>
          </cell>
          <cell r="S202">
            <v>1.3852860393702294E-3</v>
          </cell>
          <cell r="T202">
            <v>1.397282043938605E-3</v>
          </cell>
          <cell r="U202">
            <v>1.4092882603517337E-3</v>
          </cell>
          <cell r="V202">
            <v>1.4213025214653817E-3</v>
          </cell>
          <cell r="W202">
            <v>1.4333226204863894E-3</v>
          </cell>
          <cell r="X202">
            <v>1.4453463112688624E-3</v>
          </cell>
          <cell r="Y202">
            <v>1.4573713086475126E-3</v>
          </cell>
          <cell r="Z202">
            <v>1.4693952888089356E-3</v>
          </cell>
        </row>
        <row r="203">
          <cell r="A203" t="str">
            <v>United Kingdom</v>
          </cell>
          <cell r="B203" t="str">
            <v>GBR</v>
          </cell>
          <cell r="C203" t="str">
            <v>High income: OECD</v>
          </cell>
          <cell r="D203" t="str">
            <v>Europe &amp; Central Asia</v>
          </cell>
          <cell r="F203">
            <v>9.1516412014062409E-3</v>
          </cell>
          <cell r="G203">
            <v>9.1058290958772239E-3</v>
          </cell>
          <cell r="H203">
            <v>9.0596961646500287E-3</v>
          </cell>
          <cell r="I203">
            <v>9.0132457961495712E-3</v>
          </cell>
          <cell r="J203">
            <v>8.9664814504610089E-3</v>
          </cell>
          <cell r="K203">
            <v>8.9194066600961578E-3</v>
          </cell>
          <cell r="L203">
            <v>8.8720250307391772E-3</v>
          </cell>
          <cell r="M203">
            <v>8.8243402419698573E-3</v>
          </cell>
          <cell r="N203">
            <v>8.7763560479627682E-3</v>
          </cell>
          <cell r="O203">
            <v>8.7280762781603693E-3</v>
          </cell>
          <cell r="P203">
            <v>8.6795048379182099E-3</v>
          </cell>
          <cell r="Q203">
            <v>8.6306457091206192E-3</v>
          </cell>
          <cell r="R203">
            <v>8.5815029507645742E-3</v>
          </cell>
          <cell r="S203">
            <v>8.5320806995102232E-3</v>
          </cell>
          <cell r="T203">
            <v>8.4823831701958986E-3</v>
          </cell>
          <cell r="U203">
            <v>8.4324146563157128E-3</v>
          </cell>
          <cell r="V203">
            <v>8.3821795304578305E-3</v>
          </cell>
          <cell r="W203">
            <v>8.3316822447013494E-3</v>
          </cell>
          <cell r="X203">
            <v>8.2809273309698856E-3</v>
          </cell>
          <cell r="Y203">
            <v>8.2299194013397813E-3</v>
          </cell>
          <cell r="Z203">
            <v>8.178663148300994E-3</v>
          </cell>
        </row>
        <row r="204">
          <cell r="A204" t="str">
            <v>United States</v>
          </cell>
          <cell r="B204" t="str">
            <v>USA</v>
          </cell>
          <cell r="C204" t="str">
            <v>High income: OECD</v>
          </cell>
          <cell r="D204" t="str">
            <v>North America</v>
          </cell>
          <cell r="F204">
            <v>4.5114562703316978E-2</v>
          </cell>
          <cell r="G204">
            <v>4.5044680015558079E-2</v>
          </cell>
          <cell r="H204">
            <v>4.4972174611395112E-2</v>
          </cell>
          <cell r="I204">
            <v>4.4897040455751352E-2</v>
          </cell>
          <cell r="J204">
            <v>4.4819271959527014E-2</v>
          </cell>
          <cell r="K204">
            <v>4.4738863990893087E-2</v>
          </cell>
          <cell r="L204">
            <v>4.4655811886635852E-2</v>
          </cell>
          <cell r="M204">
            <v>4.4570111463542735E-2</v>
          </cell>
          <cell r="N204">
            <v>4.4481759029819559E-2</v>
          </cell>
          <cell r="O204">
            <v>4.4390751396527907E-2</v>
          </cell>
          <cell r="P204">
            <v>4.4297085889031425E-2</v>
          </cell>
          <cell r="Q204">
            <v>4.4200760358440901E-2</v>
          </cell>
          <cell r="R204">
            <v>4.4101773193044126E-2</v>
          </cell>
          <cell r="S204">
            <v>4.4000123329710095E-2</v>
          </cell>
          <cell r="T204">
            <v>4.3895810265253389E-2</v>
          </cell>
          <cell r="U204">
            <v>4.3788834067746113E-2</v>
          </cell>
          <cell r="V204">
            <v>4.3679195387763825E-2</v>
          </cell>
          <cell r="W204">
            <v>4.3566895469551059E-2</v>
          </cell>
          <cell r="X204">
            <v>4.3451936162092385E-2</v>
          </cell>
          <cell r="Y204">
            <v>4.3334319930073847E-2</v>
          </cell>
          <cell r="Z204">
            <v>4.3214049864719842E-2</v>
          </cell>
        </row>
        <row r="205">
          <cell r="A205" t="str">
            <v>Uruguay</v>
          </cell>
          <cell r="B205" t="str">
            <v>URY</v>
          </cell>
          <cell r="C205" t="str">
            <v>High income: nonOECD</v>
          </cell>
          <cell r="D205" t="str">
            <v>Latin America &amp; Caribbean</v>
          </cell>
          <cell r="F205">
            <v>4.9179630137553387E-4</v>
          </cell>
          <cell r="G205">
            <v>4.8861669976197979E-4</v>
          </cell>
          <cell r="H205">
            <v>4.8542817722138073E-4</v>
          </cell>
          <cell r="I205">
            <v>4.8223097326586248E-4</v>
          </cell>
          <cell r="J205">
            <v>4.790253299837311E-4</v>
          </cell>
          <cell r="K205">
            <v>4.7581149205666373E-4</v>
          </cell>
          <cell r="L205">
            <v>4.7258970677554682E-4</v>
          </cell>
          <cell r="M205">
            <v>4.6936022405488466E-4</v>
          </cell>
          <cell r="N205">
            <v>4.6612329644570217E-4</v>
          </cell>
          <cell r="O205">
            <v>4.6287917914685081E-4</v>
          </cell>
          <cell r="P205">
            <v>4.5962813001463926E-4</v>
          </cell>
          <cell r="Q205">
            <v>4.5637040957071658E-4</v>
          </cell>
          <cell r="R205">
            <v>4.5310628100810561E-4</v>
          </cell>
          <cell r="S205">
            <v>4.49836010195323E-4</v>
          </cell>
          <cell r="T205">
            <v>4.4655986567849169E-4</v>
          </cell>
          <cell r="U205">
            <v>4.4327811868136543E-4</v>
          </cell>
          <cell r="V205">
            <v>4.399910431031868E-4</v>
          </cell>
          <cell r="W205">
            <v>4.3669891551429053E-4</v>
          </cell>
          <cell r="X205">
            <v>4.3340201514937811E-4</v>
          </cell>
          <cell r="Y205">
            <v>4.3010062389837615E-4</v>
          </cell>
          <cell r="Z205">
            <v>4.2679502629480319E-4</v>
          </cell>
        </row>
        <row r="206">
          <cell r="A206" t="str">
            <v>Uzbekistan</v>
          </cell>
          <cell r="B206" t="str">
            <v>UZB</v>
          </cell>
          <cell r="C206" t="str">
            <v>Lower middle income</v>
          </cell>
          <cell r="D206" t="str">
            <v>Europe &amp; Central Asia</v>
          </cell>
          <cell r="F206">
            <v>4.1657644312480162E-3</v>
          </cell>
          <cell r="G206">
            <v>4.1633890372702025E-3</v>
          </cell>
          <cell r="H206">
            <v>4.1607623327406442E-3</v>
          </cell>
          <cell r="I206">
            <v>4.1578830304444744E-3</v>
          </cell>
          <cell r="J206">
            <v>4.1547498808977281E-3</v>
          </cell>
          <cell r="K206">
            <v>4.1513616735902523E-3</v>
          </cell>
          <cell r="L206">
            <v>4.1477172382400956E-3</v>
          </cell>
          <cell r="M206">
            <v>4.1438154460585117E-3</v>
          </cell>
          <cell r="N206">
            <v>4.1396552110247479E-3</v>
          </cell>
          <cell r="O206">
            <v>4.1352354911695617E-3</v>
          </cell>
          <cell r="P206">
            <v>4.1305552898665224E-3</v>
          </cell>
          <cell r="Q206">
            <v>4.1256136571301083E-3</v>
          </cell>
          <cell r="R206">
            <v>4.1204096909193706E-3</v>
          </cell>
          <cell r="S206">
            <v>4.1149425384461591E-3</v>
          </cell>
          <cell r="T206">
            <v>4.1092113974866284E-3</v>
          </cell>
          <cell r="U206">
            <v>4.1032155176948066E-3</v>
          </cell>
          <cell r="V206">
            <v>4.0969542019169639E-3</v>
          </cell>
          <cell r="W206">
            <v>4.0904268075053971E-3</v>
          </cell>
          <cell r="X206">
            <v>4.0836327476302999E-3</v>
          </cell>
          <cell r="Y206">
            <v>4.0765714925882265E-3</v>
          </cell>
          <cell r="Z206">
            <v>4.0692425711057259E-3</v>
          </cell>
        </row>
        <row r="207">
          <cell r="A207" t="str">
            <v>Vanuatu</v>
          </cell>
          <cell r="B207" t="str">
            <v>VUT</v>
          </cell>
          <cell r="C207" t="str">
            <v>Lower middle income</v>
          </cell>
          <cell r="D207" t="str">
            <v>East Asia &amp; Pacific</v>
          </cell>
          <cell r="F207">
            <v>3.4463699455909694E-5</v>
          </cell>
          <cell r="G207">
            <v>3.4826055174629949E-5</v>
          </cell>
          <cell r="H207">
            <v>3.5190083806345727E-5</v>
          </cell>
          <cell r="I207">
            <v>3.5555743307134743E-5</v>
          </cell>
          <cell r="J207">
            <v>3.5922990315339627E-5</v>
          </cell>
          <cell r="K207">
            <v>3.6291780142269127E-5</v>
          </cell>
          <cell r="L207">
            <v>3.6662066763586862E-5</v>
          </cell>
          <cell r="M207">
            <v>3.703380281141905E-5</v>
          </cell>
          <cell r="N207">
            <v>3.7406939567212783E-5</v>
          </cell>
          <cell r="O207">
            <v>3.7781426955375578E-5</v>
          </cell>
          <cell r="P207">
            <v>3.8157213537727743E-5</v>
          </cell>
          <cell r="Q207">
            <v>3.8534246508800366E-5</v>
          </cell>
          <cell r="R207">
            <v>3.891247169200844E-5</v>
          </cell>
          <cell r="S207">
            <v>3.9291833536732862E-5</v>
          </cell>
          <cell r="T207">
            <v>3.9672275116341196E-5</v>
          </cell>
          <cell r="U207">
            <v>4.0053738127179222E-5</v>
          </cell>
          <cell r="V207">
            <v>4.0436162888564457E-5</v>
          </cell>
          <cell r="W207">
            <v>4.0819488343811966E-5</v>
          </cell>
          <cell r="X207">
            <v>4.1203652062323555E-5</v>
          </cell>
          <cell r="Y207">
            <v>4.1588590242769905E-5</v>
          </cell>
          <cell r="Z207">
            <v>4.1974237717395446E-5</v>
          </cell>
        </row>
        <row r="208">
          <cell r="A208" t="str">
            <v>Venezuela, RB</v>
          </cell>
          <cell r="B208" t="str">
            <v>VEN</v>
          </cell>
          <cell r="C208" t="str">
            <v>Upper middle income</v>
          </cell>
          <cell r="D208" t="str">
            <v>Latin America &amp; Caribbean</v>
          </cell>
          <cell r="F208">
            <v>4.2359001795391907E-3</v>
          </cell>
          <cell r="G208">
            <v>4.2479441734572477E-3</v>
          </cell>
          <cell r="H208">
            <v>4.2597637352609352E-3</v>
          </cell>
          <cell r="I208">
            <v>4.2713549902509036E-3</v>
          </cell>
          <cell r="J208">
            <v>4.2827140667366925E-3</v>
          </cell>
          <cell r="K208">
            <v>4.2938370977300541E-3</v>
          </cell>
          <cell r="L208">
            <v>4.3047202226817322E-3</v>
          </cell>
          <cell r="M208">
            <v>4.3153595892614915E-3</v>
          </cell>
          <cell r="N208">
            <v>4.3257513551811311E-3</v>
          </cell>
          <cell r="O208">
            <v>4.335891690060008E-3</v>
          </cell>
          <cell r="P208">
            <v>4.3457767773326531E-3</v>
          </cell>
          <cell r="Q208">
            <v>4.3554028161980488E-3</v>
          </cell>
          <cell r="R208">
            <v>4.3647660236097972E-3</v>
          </cell>
          <cell r="S208">
            <v>4.3738626363066559E-3</v>
          </cell>
          <cell r="T208">
            <v>4.3826889128825951E-3</v>
          </cell>
          <cell r="U208">
            <v>4.3912411358955549E-3</v>
          </cell>
          <cell r="V208">
            <v>4.3995156140140155E-3</v>
          </cell>
          <cell r="W208">
            <v>4.4075086842003041E-3</v>
          </cell>
          <cell r="X208">
            <v>4.4152167139296181E-3</v>
          </cell>
          <cell r="Y208">
            <v>4.4226361034435235E-3</v>
          </cell>
          <cell r="Z208">
            <v>4.4297632880366733E-3</v>
          </cell>
        </row>
        <row r="209">
          <cell r="A209" t="str">
            <v>Vietnam</v>
          </cell>
          <cell r="B209" t="str">
            <v>VNM</v>
          </cell>
          <cell r="C209" t="str">
            <v>Lower middle income</v>
          </cell>
          <cell r="D209" t="str">
            <v>East Asia &amp; Pacific</v>
          </cell>
          <cell r="F209">
            <v>1.2678917612646983E-2</v>
          </cell>
          <cell r="G209">
            <v>1.265876688680017E-2</v>
          </cell>
          <cell r="H209">
            <v>1.2637880743030282E-2</v>
          </cell>
          <cell r="I209">
            <v>1.2616257574612972E-2</v>
          </cell>
          <cell r="J209">
            <v>1.2593895900406866E-2</v>
          </cell>
          <cell r="K209">
            <v>1.2570794368001584E-2</v>
          </cell>
          <cell r="L209">
            <v>1.2546951756879287E-2</v>
          </cell>
          <cell r="M209">
            <v>1.2522366981587008E-2</v>
          </cell>
          <cell r="N209">
            <v>1.2497039094917086E-2</v>
          </cell>
          <cell r="O209">
            <v>1.2470967291092396E-2</v>
          </cell>
          <cell r="P209">
            <v>1.244415090895344E-2</v>
          </cell>
          <cell r="Q209">
            <v>1.2416589435144202E-2</v>
          </cell>
          <cell r="R209">
            <v>1.2388282507293027E-2</v>
          </cell>
          <cell r="S209">
            <v>1.2359229917185452E-2</v>
          </cell>
          <cell r="T209">
            <v>1.2329431613925169E-2</v>
          </cell>
          <cell r="U209">
            <v>1.2298887707079403E-2</v>
          </cell>
          <cell r="V209">
            <v>1.2267598469805048E-2</v>
          </cell>
          <cell r="W209">
            <v>1.2235564341951397E-2</v>
          </cell>
          <cell r="X209">
            <v>1.2202785933135658E-2</v>
          </cell>
          <cell r="Y209">
            <v>1.2169264025786901E-2</v>
          </cell>
          <cell r="Z209">
            <v>1.2134999578154282E-2</v>
          </cell>
        </row>
        <row r="210">
          <cell r="A210" t="str">
            <v>Virgin Islands (U.S.)</v>
          </cell>
          <cell r="B210" t="str">
            <v>VIR</v>
          </cell>
          <cell r="C210" t="str">
            <v>High income: nonOECD</v>
          </cell>
          <cell r="D210" t="str">
            <v>Latin America &amp; Caribbean</v>
          </cell>
          <cell r="F210">
            <v>1.5498812733363895E-5</v>
          </cell>
          <cell r="G210">
            <v>1.5342433263985588E-5</v>
          </cell>
          <cell r="H210">
            <v>1.5186709404651769E-5</v>
          </cell>
          <cell r="I210">
            <v>1.5031646937098378E-5</v>
          </cell>
          <cell r="J210">
            <v>1.4877251613974869E-5</v>
          </cell>
          <cell r="K210">
            <v>1.472352915894742E-5</v>
          </cell>
          <cell r="L210">
            <v>1.4570485266757217E-5</v>
          </cell>
          <cell r="M210">
            <v>1.4418125603232527E-5</v>
          </cell>
          <cell r="N210">
            <v>1.4266455805253459E-5</v>
          </cell>
          <cell r="O210">
            <v>1.4115481480667794E-5</v>
          </cell>
          <cell r="P210">
            <v>1.3965208208156829E-5</v>
          </cell>
          <cell r="Q210">
            <v>1.3815641537050257E-5</v>
          </cell>
          <cell r="R210">
            <v>1.3666786987088459E-5</v>
          </cell>
          <cell r="S210">
            <v>1.3518650048131647E-5</v>
          </cell>
          <cell r="T210">
            <v>1.3371236179814427E-5</v>
          </cell>
          <cell r="U210">
            <v>1.3224550811144937E-5</v>
          </cell>
          <cell r="V210">
            <v>1.307859934004773E-5</v>
          </cell>
          <cell r="W210">
            <v>1.2933387132849306E-5</v>
          </cell>
          <cell r="X210">
            <v>1.2788919523705781E-5</v>
          </cell>
          <cell r="Y210">
            <v>1.2645201813971679E-5</v>
          </cell>
          <cell r="Z210">
            <v>1.2502239271509373E-5</v>
          </cell>
        </row>
        <row r="211">
          <cell r="A211" t="str">
            <v>Yemen, Rep.</v>
          </cell>
          <cell r="B211" t="str">
            <v>YEM</v>
          </cell>
          <cell r="C211" t="str">
            <v>Lower middle income</v>
          </cell>
          <cell r="D211" t="str">
            <v>Middle East &amp; North Africa</v>
          </cell>
          <cell r="F211">
            <v>3.3199356172665478E-3</v>
          </cell>
          <cell r="G211">
            <v>3.3551417794738993E-3</v>
          </cell>
          <cell r="H211">
            <v>3.3905153931310336E-3</v>
          </cell>
          <cell r="I211">
            <v>3.4260524510733702E-3</v>
          </cell>
          <cell r="J211">
            <v>3.4617488177107383E-3</v>
          </cell>
          <cell r="K211">
            <v>3.4976002280741147E-3</v>
          </cell>
          <cell r="L211">
            <v>3.5336022869281417E-3</v>
          </cell>
          <cell r="M211">
            <v>3.5697504679524936E-3</v>
          </cell>
          <cell r="N211">
            <v>3.6060401129951636E-3</v>
          </cell>
          <cell r="O211">
            <v>3.6424664314006908E-3</v>
          </cell>
          <cell r="P211">
            <v>3.6790244994164157E-3</v>
          </cell>
          <cell r="Q211">
            <v>3.7157092596799613E-3</v>
          </cell>
          <cell r="R211">
            <v>3.7525155207908715E-3</v>
          </cell>
          <cell r="S211">
            <v>3.7894379569696629E-3</v>
          </cell>
          <cell r="T211">
            <v>3.826471107807278E-3</v>
          </cell>
          <cell r="U211">
            <v>3.8636093781080506E-3</v>
          </cell>
          <cell r="V211">
            <v>3.900847037829263E-3</v>
          </cell>
          <cell r="W211">
            <v>3.9381782221202862E-3</v>
          </cell>
          <cell r="X211">
            <v>3.9755969314643575E-3</v>
          </cell>
          <cell r="Y211">
            <v>4.0130970319259022E-3</v>
          </cell>
          <cell r="Z211">
            <v>4.0506722555063773E-3</v>
          </cell>
        </row>
        <row r="212">
          <cell r="A212" t="str">
            <v>Zambia</v>
          </cell>
          <cell r="B212" t="str">
            <v>ZMB</v>
          </cell>
          <cell r="C212" t="str">
            <v>Lower middle income</v>
          </cell>
          <cell r="D212" t="str">
            <v>Sub-Saharan Africa</v>
          </cell>
          <cell r="F212">
            <v>1.9276687533729155E-3</v>
          </cell>
          <cell r="G212">
            <v>1.9711036143445276E-3</v>
          </cell>
          <cell r="H212">
            <v>2.0153947775871646E-3</v>
          </cell>
          <cell r="I212">
            <v>2.0605551705596883E-3</v>
          </cell>
          <cell r="J212">
            <v>2.1065977854165824E-3</v>
          </cell>
          <cell r="K212">
            <v>2.1535356745366048E-3</v>
          </cell>
          <cell r="L212">
            <v>2.2013819458709108E-3</v>
          </cell>
          <cell r="M212">
            <v>2.2501497581090477E-3</v>
          </cell>
          <cell r="N212">
            <v>2.2998523156613844E-3</v>
          </cell>
          <cell r="O212">
            <v>2.3505028634566889E-3</v>
          </cell>
          <cell r="P212">
            <v>2.4021146815538046E-3</v>
          </cell>
          <cell r="Q212">
            <v>2.4547010795666147E-3</v>
          </cell>
          <cell r="R212">
            <v>2.508275390901574E-3</v>
          </cell>
          <cell r="S212">
            <v>2.5628509668074893E-3</v>
          </cell>
          <cell r="T212">
            <v>2.618441170237316E-3</v>
          </cell>
          <cell r="U212">
            <v>2.675059369522071E-3</v>
          </cell>
          <cell r="V212">
            <v>2.7327189318571976E-3</v>
          </cell>
          <cell r="W212">
            <v>2.7914332166019658E-3</v>
          </cell>
          <cell r="X212">
            <v>2.8512155683928153E-3</v>
          </cell>
          <cell r="Y212">
            <v>2.9120793100717653E-3</v>
          </cell>
          <cell r="Z212">
            <v>2.9740377354313756E-3</v>
          </cell>
        </row>
        <row r="213">
          <cell r="A213" t="str">
            <v>Zimbabwe</v>
          </cell>
          <cell r="B213" t="str">
            <v>ZWE</v>
          </cell>
          <cell r="C213" t="str">
            <v>Low income</v>
          </cell>
          <cell r="D213" t="str">
            <v>Sub-Saharan Africa</v>
          </cell>
          <cell r="F213">
            <v>1.9072490344163244E-3</v>
          </cell>
          <cell r="G213">
            <v>1.9311817920320694E-3</v>
          </cell>
          <cell r="H213">
            <v>1.9552961287278786E-3</v>
          </cell>
          <cell r="I213">
            <v>1.979590524859911E-3</v>
          </cell>
          <cell r="J213">
            <v>2.004063371369292E-3</v>
          </cell>
          <cell r="K213">
            <v>2.0287129684368301E-3</v>
          </cell>
          <cell r="L213">
            <v>2.0535375241651373E-3</v>
          </cell>
          <cell r="M213">
            <v>2.0785351532904089E-3</v>
          </cell>
          <cell r="N213">
            <v>2.1037038759261261E-3</v>
          </cell>
          <cell r="O213">
            <v>2.1290416163409552E-3</v>
          </cell>
          <cell r="P213">
            <v>2.1545462017731947E-3</v>
          </cell>
          <cell r="Q213">
            <v>2.1802153612842019E-3</v>
          </cell>
          <cell r="R213">
            <v>2.2060467246531172E-3</v>
          </cell>
          <cell r="S213">
            <v>2.2320378213154341E-3</v>
          </cell>
          <cell r="T213">
            <v>2.2581860793478223E-3</v>
          </cell>
          <cell r="U213">
            <v>2.2844888245017324E-3</v>
          </cell>
          <cell r="V213">
            <v>2.3109432792883093E-3</v>
          </cell>
          <cell r="W213">
            <v>2.3375465621171404E-3</v>
          </cell>
          <cell r="X213">
            <v>2.3642956864914242E-3</v>
          </cell>
          <cell r="Y213">
            <v>2.3911875602620927E-3</v>
          </cell>
          <cell r="Z213">
            <v>2.4182189849434898E-3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</sheetData>
      <sheetData sheetId="5" refreshError="1"/>
      <sheetData sheetId="6" refreshError="1"/>
      <sheetData sheetId="7">
        <row r="2">
          <cell r="AF2">
            <v>713455461.33962905</v>
          </cell>
        </row>
        <row r="3">
          <cell r="AF3">
            <v>108809766.30576465</v>
          </cell>
        </row>
        <row r="4">
          <cell r="AF4">
            <v>242126686.73048455</v>
          </cell>
        </row>
        <row r="5">
          <cell r="AF5">
            <v>381498075.29210371</v>
          </cell>
        </row>
        <row r="6">
          <cell r="AF6">
            <v>117903416.81152791</v>
          </cell>
        </row>
      </sheetData>
      <sheetData sheetId="8" refreshError="1"/>
      <sheetData sheetId="9">
        <row r="1">
          <cell r="B1" t="str">
            <v>domestic price</v>
          </cell>
          <cell r="C1" t="str">
            <v>w=0</v>
          </cell>
          <cell r="D1" t="str">
            <v>w=0.5</v>
          </cell>
          <cell r="E1" t="str">
            <v>w=1</v>
          </cell>
        </row>
        <row r="2">
          <cell r="A2" t="str">
            <v>ASIA</v>
          </cell>
          <cell r="B2">
            <v>786.75077432053172</v>
          </cell>
          <cell r="C2">
            <v>621.23287601716493</v>
          </cell>
          <cell r="D2">
            <v>713.4554613396291</v>
          </cell>
          <cell r="E2">
            <v>405.42037836400596</v>
          </cell>
        </row>
        <row r="3">
          <cell r="A3" t="str">
            <v>LAM</v>
          </cell>
          <cell r="B3">
            <v>106.75552740033092</v>
          </cell>
          <cell r="C3">
            <v>84.296119895848051</v>
          </cell>
          <cell r="D3">
            <v>108.80976630576464</v>
          </cell>
          <cell r="E3">
            <v>511.41004848221132</v>
          </cell>
        </row>
        <row r="4">
          <cell r="A4" t="str">
            <v>MAF</v>
          </cell>
          <cell r="B4">
            <v>185.96709464652849</v>
          </cell>
          <cell r="C4">
            <v>146.8430271468894</v>
          </cell>
          <cell r="D4">
            <v>242.12668673048455</v>
          </cell>
          <cell r="E4">
            <v>359.88452811788613</v>
          </cell>
        </row>
        <row r="5">
          <cell r="A5" t="str">
            <v>OECD90</v>
          </cell>
          <cell r="B5">
            <v>699.6723543607003</v>
          </cell>
          <cell r="C5">
            <v>552.47416590128785</v>
          </cell>
          <cell r="D5">
            <v>381.49807529210369</v>
          </cell>
          <cell r="E5">
            <v>152.43695524205469</v>
          </cell>
        </row>
        <row r="6">
          <cell r="A6" t="str">
            <v>REF</v>
          </cell>
          <cell r="B6">
            <v>204.40613069209502</v>
          </cell>
          <cell r="C6">
            <v>161.40284465235436</v>
          </cell>
          <cell r="D6">
            <v>117.9034168115279</v>
          </cell>
          <cell r="E6">
            <v>128.58981272134466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issions 450 full tech"/>
      <sheetName val="Prices 450 full tech"/>
      <sheetName val="temp"/>
      <sheetName val="Revenues 450 full tech"/>
      <sheetName val="Graph Revenues 2020"/>
      <sheetName val="Graph Revenues 2030"/>
      <sheetName val="Prices vs. Quantiti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>
            <v>11533.27498540928</v>
          </cell>
          <cell r="B2">
            <v>124.33383322723195</v>
          </cell>
        </row>
        <row r="3">
          <cell r="A3">
            <v>13985.740463546132</v>
          </cell>
          <cell r="B3">
            <v>22.581818181818178</v>
          </cell>
        </row>
        <row r="4">
          <cell r="A4">
            <v>15477.843709309895</v>
          </cell>
          <cell r="B4">
            <v>58.599463722922579</v>
          </cell>
        </row>
        <row r="5">
          <cell r="A5">
            <v>16203.110366666666</v>
          </cell>
          <cell r="B5">
            <v>19.290900000000001</v>
          </cell>
        </row>
        <row r="6">
          <cell r="A6">
            <v>14716.588343750002</v>
          </cell>
          <cell r="B6">
            <v>40</v>
          </cell>
        </row>
        <row r="7">
          <cell r="A7">
            <v>14458.246000000001</v>
          </cell>
          <cell r="B7">
            <v>26.623000000000001</v>
          </cell>
        </row>
        <row r="8">
          <cell r="A8">
            <v>12095.229597267753</v>
          </cell>
          <cell r="B8">
            <v>84.870846793733406</v>
          </cell>
        </row>
        <row r="9">
          <cell r="A9">
            <v>3248.9166768444097</v>
          </cell>
          <cell r="B9">
            <v>124.33383322723195</v>
          </cell>
        </row>
        <row r="10">
          <cell r="A10">
            <v>-2519.549667618905</v>
          </cell>
          <cell r="B10">
            <v>22.581818181818178</v>
          </cell>
        </row>
        <row r="11">
          <cell r="A11">
            <v>433.44084548950195</v>
          </cell>
          <cell r="B11">
            <v>58.599463722922579</v>
          </cell>
        </row>
        <row r="12">
          <cell r="A12">
            <v>3351.3945666666664</v>
          </cell>
          <cell r="B12">
            <v>19.290900000000001</v>
          </cell>
        </row>
        <row r="13">
          <cell r="A13">
            <v>1881.4119375</v>
          </cell>
          <cell r="B13">
            <v>40</v>
          </cell>
        </row>
        <row r="14">
          <cell r="A14">
            <v>3517.3620000000001</v>
          </cell>
          <cell r="B14">
            <v>26.623000000000001</v>
          </cell>
        </row>
        <row r="15">
          <cell r="A15">
            <v>1757.2494504334011</v>
          </cell>
          <cell r="B15">
            <v>84.870846793733406</v>
          </cell>
        </row>
        <row r="16">
          <cell r="A16">
            <v>4131.9319506600887</v>
          </cell>
          <cell r="B16">
            <v>124.33383322723195</v>
          </cell>
        </row>
        <row r="17">
          <cell r="A17">
            <v>-3898.4384146792718</v>
          </cell>
          <cell r="B17">
            <v>22.581818181818178</v>
          </cell>
        </row>
        <row r="18">
          <cell r="A18">
            <v>6014.3610725402832</v>
          </cell>
          <cell r="B18">
            <v>58.599463722922579</v>
          </cell>
        </row>
        <row r="19">
          <cell r="A19">
            <v>4554.2801333333337</v>
          </cell>
          <cell r="B19">
            <v>19.290900000000001</v>
          </cell>
        </row>
        <row r="20">
          <cell r="A20">
            <v>2796.91015625</v>
          </cell>
          <cell r="B20">
            <v>40</v>
          </cell>
        </row>
        <row r="21">
          <cell r="A21">
            <v>4083.1379999999999</v>
          </cell>
          <cell r="B21">
            <v>26.623000000000001</v>
          </cell>
        </row>
        <row r="22">
          <cell r="A22">
            <v>1881.0475748928116</v>
          </cell>
          <cell r="B22">
            <v>84.870846793733406</v>
          </cell>
        </row>
        <row r="23">
          <cell r="A23">
            <v>10619.239377698417</v>
          </cell>
          <cell r="B23">
            <v>124.33383322723195</v>
          </cell>
        </row>
        <row r="24">
          <cell r="A24">
            <v>10044.175529155322</v>
          </cell>
          <cell r="B24">
            <v>22.581818181818178</v>
          </cell>
        </row>
        <row r="25">
          <cell r="A25">
            <v>9855.6545715332031</v>
          </cell>
          <cell r="B25">
            <v>58.599463722922579</v>
          </cell>
        </row>
        <row r="26">
          <cell r="A26">
            <v>10473.880266666667</v>
          </cell>
          <cell r="B26">
            <v>19.290900000000001</v>
          </cell>
        </row>
        <row r="27">
          <cell r="A27">
            <v>9159.1010859375001</v>
          </cell>
          <cell r="B27">
            <v>40</v>
          </cell>
        </row>
        <row r="28">
          <cell r="A28">
            <v>12704.607</v>
          </cell>
          <cell r="B28">
            <v>26.623000000000001</v>
          </cell>
        </row>
        <row r="29">
          <cell r="A29">
            <v>8802.7851908624962</v>
          </cell>
          <cell r="B29">
            <v>84.870846793733406</v>
          </cell>
        </row>
        <row r="30">
          <cell r="A30">
            <v>750</v>
          </cell>
          <cell r="B30">
            <v>133.33333333333334</v>
          </cell>
        </row>
        <row r="31">
          <cell r="A31">
            <v>1000</v>
          </cell>
          <cell r="B31">
            <v>100</v>
          </cell>
        </row>
        <row r="32">
          <cell r="A32">
            <v>1500</v>
          </cell>
          <cell r="B32">
            <v>66.666666666666671</v>
          </cell>
        </row>
        <row r="33">
          <cell r="A33">
            <v>2000</v>
          </cell>
          <cell r="B33">
            <v>50</v>
          </cell>
        </row>
        <row r="34">
          <cell r="A34">
            <v>2500</v>
          </cell>
          <cell r="B34">
            <v>40</v>
          </cell>
        </row>
        <row r="35">
          <cell r="A35">
            <v>3000</v>
          </cell>
          <cell r="B35">
            <v>33.333333333333336</v>
          </cell>
        </row>
        <row r="36">
          <cell r="A36">
            <v>4000</v>
          </cell>
          <cell r="B36">
            <v>25</v>
          </cell>
        </row>
        <row r="37">
          <cell r="A37">
            <v>5000</v>
          </cell>
          <cell r="B37">
            <v>20</v>
          </cell>
        </row>
        <row r="38">
          <cell r="A38">
            <v>6000</v>
          </cell>
          <cell r="B38">
            <v>16.666666666666668</v>
          </cell>
        </row>
        <row r="39">
          <cell r="A39">
            <v>7000</v>
          </cell>
          <cell r="B39">
            <v>14.285714285714286</v>
          </cell>
        </row>
        <row r="40">
          <cell r="A40">
            <v>8000</v>
          </cell>
          <cell r="B40">
            <v>12.5</v>
          </cell>
        </row>
        <row r="41">
          <cell r="A41">
            <v>9000</v>
          </cell>
          <cell r="B41">
            <v>11.111111111111111</v>
          </cell>
        </row>
        <row r="42">
          <cell r="A42">
            <v>10000</v>
          </cell>
          <cell r="B42">
            <v>10</v>
          </cell>
        </row>
        <row r="43">
          <cell r="A43">
            <v>11000</v>
          </cell>
          <cell r="B43">
            <v>9.0909090909090917</v>
          </cell>
        </row>
        <row r="44">
          <cell r="A44">
            <v>12000</v>
          </cell>
          <cell r="B44">
            <v>8.3333333333333339</v>
          </cell>
        </row>
        <row r="45">
          <cell r="A45">
            <v>13000</v>
          </cell>
          <cell r="B45">
            <v>7.6923076923076925</v>
          </cell>
        </row>
        <row r="46">
          <cell r="A46">
            <v>14000</v>
          </cell>
          <cell r="B46">
            <v>7.1428571428571432</v>
          </cell>
        </row>
        <row r="47">
          <cell r="A47">
            <v>15000</v>
          </cell>
          <cell r="B47">
            <v>6.666666666666667</v>
          </cell>
        </row>
        <row r="48">
          <cell r="A48">
            <v>16000</v>
          </cell>
          <cell r="B48">
            <v>6.25</v>
          </cell>
        </row>
        <row r="49">
          <cell r="A49">
            <v>17000</v>
          </cell>
          <cell r="B49">
            <v>5.882352941176471</v>
          </cell>
        </row>
        <row r="50">
          <cell r="A50">
            <v>18000</v>
          </cell>
          <cell r="B50">
            <v>5.5555555555555554</v>
          </cell>
        </row>
        <row r="51">
          <cell r="A51">
            <v>19000</v>
          </cell>
          <cell r="B51">
            <v>5.2631578947368425</v>
          </cell>
        </row>
        <row r="52">
          <cell r="A52">
            <v>20000</v>
          </cell>
          <cell r="B52">
            <v>5</v>
          </cell>
        </row>
        <row r="73">
          <cell r="A73">
            <v>3800</v>
          </cell>
          <cell r="B73">
            <v>131.57894736842104</v>
          </cell>
        </row>
        <row r="74">
          <cell r="A74">
            <v>5000</v>
          </cell>
          <cell r="B74">
            <v>100</v>
          </cell>
        </row>
        <row r="75">
          <cell r="A75">
            <v>6000</v>
          </cell>
          <cell r="B75">
            <v>83.333333333333329</v>
          </cell>
        </row>
        <row r="76">
          <cell r="A76">
            <v>7000</v>
          </cell>
          <cell r="B76">
            <v>71.428571428571431</v>
          </cell>
        </row>
        <row r="77">
          <cell r="A77">
            <v>8000</v>
          </cell>
          <cell r="B77">
            <v>62.5</v>
          </cell>
        </row>
        <row r="78">
          <cell r="A78">
            <v>9000</v>
          </cell>
          <cell r="B78">
            <v>55.555555555555557</v>
          </cell>
        </row>
        <row r="79">
          <cell r="A79">
            <v>10000</v>
          </cell>
          <cell r="B79">
            <v>50</v>
          </cell>
        </row>
        <row r="80">
          <cell r="A80">
            <v>11000</v>
          </cell>
          <cell r="B80">
            <v>45.454545454545453</v>
          </cell>
        </row>
        <row r="81">
          <cell r="A81">
            <v>12000</v>
          </cell>
          <cell r="B81">
            <v>41.666666666666664</v>
          </cell>
        </row>
        <row r="82">
          <cell r="A82">
            <v>13000</v>
          </cell>
          <cell r="B82">
            <v>38.46153846153846</v>
          </cell>
        </row>
        <row r="83">
          <cell r="A83">
            <v>14000</v>
          </cell>
          <cell r="B83">
            <v>35.714285714285715</v>
          </cell>
        </row>
        <row r="84">
          <cell r="A84">
            <v>15000</v>
          </cell>
          <cell r="B84">
            <v>33.333333333333336</v>
          </cell>
        </row>
        <row r="85">
          <cell r="A85">
            <v>16000</v>
          </cell>
          <cell r="B85">
            <v>31.25</v>
          </cell>
        </row>
        <row r="86">
          <cell r="A86">
            <v>17000</v>
          </cell>
          <cell r="B86">
            <v>29.411764705882351</v>
          </cell>
        </row>
        <row r="87">
          <cell r="A87">
            <v>18000</v>
          </cell>
          <cell r="B87">
            <v>27.777777777777779</v>
          </cell>
        </row>
        <row r="88">
          <cell r="A88">
            <v>19000</v>
          </cell>
          <cell r="B88">
            <v>26.315789473684209</v>
          </cell>
        </row>
        <row r="89">
          <cell r="A89">
            <v>20000</v>
          </cell>
          <cell r="B89">
            <v>25</v>
          </cell>
        </row>
        <row r="90">
          <cell r="A90">
            <v>7500</v>
          </cell>
          <cell r="B90">
            <v>133.33333333333334</v>
          </cell>
        </row>
        <row r="91">
          <cell r="A91">
            <v>8000</v>
          </cell>
          <cell r="B91">
            <v>125</v>
          </cell>
        </row>
        <row r="92">
          <cell r="A92">
            <v>9000</v>
          </cell>
          <cell r="B92">
            <v>111.11111111111111</v>
          </cell>
        </row>
        <row r="93">
          <cell r="A93">
            <v>10000</v>
          </cell>
          <cell r="B93">
            <v>100</v>
          </cell>
        </row>
        <row r="94">
          <cell r="A94">
            <v>11000</v>
          </cell>
          <cell r="B94">
            <v>90.909090909090907</v>
          </cell>
        </row>
        <row r="95">
          <cell r="A95">
            <v>12000</v>
          </cell>
          <cell r="B95">
            <v>83.333333333333329</v>
          </cell>
        </row>
        <row r="96">
          <cell r="A96">
            <v>13000</v>
          </cell>
          <cell r="B96">
            <v>76.92307692307692</v>
          </cell>
        </row>
        <row r="97">
          <cell r="A97">
            <v>14000</v>
          </cell>
          <cell r="B97">
            <v>71.428571428571431</v>
          </cell>
        </row>
        <row r="98">
          <cell r="A98">
            <v>15000</v>
          </cell>
          <cell r="B98">
            <v>66.666666666666671</v>
          </cell>
        </row>
        <row r="99">
          <cell r="A99">
            <v>16000</v>
          </cell>
          <cell r="B99">
            <v>62.5</v>
          </cell>
        </row>
        <row r="100">
          <cell r="A100">
            <v>17000</v>
          </cell>
          <cell r="B100">
            <v>58.823529411764703</v>
          </cell>
        </row>
        <row r="101">
          <cell r="A101">
            <v>18000</v>
          </cell>
          <cell r="B101">
            <v>55.555555555555557</v>
          </cell>
        </row>
        <row r="102">
          <cell r="A102">
            <v>19000</v>
          </cell>
          <cell r="B102">
            <v>52.631578947368418</v>
          </cell>
        </row>
        <row r="103">
          <cell r="A103">
            <v>20000</v>
          </cell>
          <cell r="B103">
            <v>50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nika Marxen" refreshedDate="42013.71983321759" createdVersion="4" refreshedVersion="4" minRefreshableVersion="3" recordCount="215">
  <cacheSource type="worksheet">
    <worksheetSource ref="A2:R218" sheet="Electricity"/>
  </cacheSource>
  <cacheFields count="19">
    <cacheField name="Country Name" numFmtId="0">
      <sharedItems containsBlank="1"/>
    </cacheField>
    <cacheField name="Country Code" numFmtId="0">
      <sharedItems containsBlank="1"/>
    </cacheField>
    <cacheField name="Income Group" numFmtId="0">
      <sharedItems containsBlank="1"/>
    </cacheField>
    <cacheField name="Region" numFmtId="0">
      <sharedItems containsBlank="1" count="8">
        <s v="South Asia"/>
        <s v="Europe &amp; Central Asia"/>
        <s v="Middle East &amp; North Africa"/>
        <s v="East Asia &amp; Pacific"/>
        <s v="Sub-Saharan Africa"/>
        <s v="Latin America &amp; Caribbean"/>
        <s v="North America"/>
        <m/>
      </sharedItems>
    </cacheField>
    <cacheField name="regional split (NA/ME)" numFmtId="0">
      <sharedItems containsBlank="1"/>
    </cacheField>
    <cacheField name="total population 2010" numFmtId="3">
      <sharedItems containsString="0" containsBlank="1" containsNumber="1" containsInteger="1" minValue="9827" maxValue="1337705000"/>
    </cacheField>
    <cacheField name="total population 2030" numFmtId="3">
      <sharedItems containsBlank="1" containsMixedTypes="1" containsNumber="1" minValue="10707" maxValue="1476377903"/>
    </cacheField>
    <cacheField name=" costs per new rural connection ($/capita) by 2030 in 2005 USD" numFmtId="0">
      <sharedItems containsString="0" containsBlank="1" containsNumber="1" minValue="64" maxValue="326.89002158513563"/>
    </cacheField>
    <cacheField name="deflator" numFmtId="164">
      <sharedItems containsString="0" containsBlank="1" containsNumber="1" minValue="1.1004620318530163" maxValue="1.1004620318530163"/>
    </cacheField>
    <cacheField name="costs/new connection 2010 USD" numFmtId="2">
      <sharedItems containsString="0" containsBlank="1" containsNumber="1" minValue="0" maxValue="359.73005734605471"/>
    </cacheField>
    <cacheField name="% with access 2010 WDI (urban+rural)" numFmtId="0">
      <sharedItems containsBlank="1" containsMixedTypes="1" containsNumber="1" minValue="1.5" maxValue="100"/>
    </cacheField>
    <cacheField name="pop w/o access in 2030" numFmtId="3">
      <sharedItems containsString="0" containsBlank="1" containsNumber="1" minValue="0" maxValue="369094475.75"/>
    </cacheField>
    <cacheField name="recurrent costs (O&amp;M) [% of total costs] ! included in total costs !" numFmtId="0">
      <sharedItems containsString="0" containsBlank="1" containsNumber="1" minValue="0" maxValue="0.11040303634246594"/>
    </cacheField>
    <cacheField name="total costs" numFmtId="0">
      <sharedItems containsString="0" containsBlank="1" containsNumber="1" minValue="0" maxValue="51089797927.322174" count="141">
        <n v="1807559623.3722439"/>
        <n v="0"/>
        <n v="122282986.59251623"/>
        <n v="4660998.9524625279"/>
        <n v="8183242244.5714951"/>
        <n v="4445195.9337331811"/>
        <n v="1984141375.4591632"/>
        <n v="4561722.3783582952"/>
        <n v="18944439.167776976"/>
        <n v="16637678.093678104"/>
        <n v="5839210447.0252075"/>
        <n v="12944470.515951658"/>
        <n v="19531602.033916678"/>
        <n v="4021917084.5118799"/>
        <n v="17704097.943676852"/>
        <n v="973333331.84972763"/>
        <n v="480575017.27864897"/>
        <n v="857383045.34560215"/>
        <n v="23643588.373610951"/>
        <n v="8304156970.9111423"/>
        <n v="5584307547.4544668"/>
        <n v="68464623.114828423"/>
        <n v="2278860920.66221"/>
        <n v="6067872521.899128"/>
        <n v="2817975.2698730323"/>
        <n v="2057797640.8432076"/>
        <n v="7247414395.480422"/>
        <n v="29224387.048934229"/>
        <n v="753269595.40583193"/>
        <n v="660731663.56882644"/>
        <n v="196450057.95967379"/>
        <n v="31646971217.085793"/>
        <n v="1528177155.9241042"/>
        <n v="20718915.255787902"/>
        <n v="4321212084.2899122"/>
        <n v="7569815.2849925049"/>
        <n v="194541453.11439675"/>
        <n v="2423789.7890495043"/>
        <n v="81314956.880828068"/>
        <n v="179531583.51540411"/>
        <n v="70873228.477345243"/>
        <n v="197102650.03954577"/>
        <n v="290260354.25229609"/>
        <n v="2374852979.5040851"/>
        <n v="38133427327.321899"/>
        <n v="71797603.254210085"/>
        <n v="24305838.230502792"/>
        <n v="157689791.60606125"/>
        <n v="759022968.56725836"/>
        <n v="5010822042.3606949"/>
        <n v="4548977.2984774234"/>
        <n v="15285331.428357989"/>
        <n v="1479055122.8801463"/>
        <n v="4972571795.3556547"/>
        <n v="382085172.85703498"/>
        <n v="68707750.27138637"/>
        <n v="2981022576.1179557"/>
        <n v="739695995.50657845"/>
        <n v="25995165230.692406"/>
        <n v="2966284021.3365641"/>
        <n v="252486388.33238062"/>
        <n v="176112608.8239466"/>
        <n v="84891631.432125673"/>
        <n v="9697901.9520171508"/>
        <n v="18366258560.943459"/>
        <n v="9989710.8998530768"/>
        <n v="3416021063.0990281"/>
        <n v="600322818.38539124"/>
        <m/>
        <n v="48968965.806924827"/>
        <n v="517303165.76277286"/>
        <n v="893576.28903443727"/>
        <n v="722320008.21831679"/>
        <n v="2206217080.90692"/>
        <n v="8069678.4202582603"/>
        <n v="11098441980.29192"/>
        <n v="8525987292.9258509"/>
        <n v="44561254.660241887"/>
        <n v="30698.347981428284"/>
        <n v="7810620370.648283"/>
        <n v="4440287.5950913336"/>
        <n v="1659716859.8845422"/>
        <n v="392766069.47461653"/>
        <n v="9221577.2942651697"/>
        <n v="80769966.051416799"/>
        <n v="74481034.574340001"/>
        <n v="11887107110.545856"/>
        <n v="5192375696.8058081"/>
        <n v="616130141.81388152"/>
        <n v="548379777.21350825"/>
        <n v="23815351.564433426"/>
        <n v="699247020.18671656"/>
        <n v="11260653424.034897"/>
        <n v="51089797927.322174"/>
        <n v="49855288.348995917"/>
        <n v="1408556073.1164114"/>
        <n v="1898056.5345121145"/>
        <n v="206717870.42249408"/>
        <n v="1483010519.4375796"/>
        <n v="80368557.677996665"/>
        <n v="1957142099.3770287"/>
        <n v="3687335383.4443517"/>
        <n v="156824058.37323654"/>
        <n v="27969428.116797678"/>
        <n v="5702424360.3178682"/>
        <n v="145892.58738315999"/>
        <n v="43131904.392795086"/>
        <n v="361068634.70587021"/>
        <n v="3420036682.6848283"/>
        <n v="25084794.557102785"/>
        <n v="2547828715.8985023"/>
        <n v="311408305.69888812"/>
        <n v="106616654.87583365"/>
        <n v="4302497236.8557234"/>
        <n v="3615474737.7860546"/>
        <n v="6128861055.0971632"/>
        <n v="244207932.53393298"/>
        <n v="2649833.368853291"/>
        <n v="8545427.8615213037"/>
        <n v="10612196.368398683"/>
        <n v="14067338447.563044"/>
        <n v="353277038.2734322"/>
        <n v="377537739.64574403"/>
        <n v="24321308078.727169"/>
        <n v="35014473.910955496"/>
        <n v="166618958.22199091"/>
        <n v="2597535116.2472553"/>
        <n v="1609655.228444091"/>
        <n v="4704643.219786617"/>
        <n v="22593250.947933502"/>
        <n v="1723253.3587764853"/>
        <n v="1091426.5892989044"/>
        <n v="19473305650.176567"/>
        <n v="124939205.96430144"/>
        <n v="11466303.774794884"/>
        <n v="46545255.965368412"/>
        <n v="703739344.99066794"/>
        <n v="4442231.9616678618"/>
        <n v="3239147782.9849787"/>
        <n v="7316749227.1877737"/>
        <n v="4606160562.3064861"/>
      </sharedItems>
    </cacheField>
    <cacheField name="resource rents 2010 (2010 USD)" numFmtId="0">
      <sharedItems containsBlank="1" containsMixedTypes="1" containsNumber="1" minValue="0" maxValue="412412144329.84637"/>
    </cacheField>
    <cacheField name="resource rents 2015-2030" numFmtId="0">
      <sharedItems containsBlank="1" containsMixedTypes="1" containsNumber="1" minValue="0" maxValue="6186182164947.6953"/>
    </cacheField>
    <cacheField name="ratio" numFmtId="2">
      <sharedItems containsBlank="1" containsMixedTypes="1" containsNumber="1" minValue="0" maxValue="5.0099392430226324" count="121">
        <n v="0.43750869742118498"/>
        <n v="0"/>
        <n v="1.9743695338881996E-4"/>
        <e v="#VALUE!"/>
        <n v="1.4324635929292302E-2"/>
        <e v="#DIV/0!"/>
        <n v="5.5135974460506498E-3"/>
        <n v="3.2576697935222589"/>
        <n v="0.4762445014269473"/>
        <n v="1.9028657185971137E-4"/>
        <n v="7.5988751246025679E-2"/>
        <n v="0.81761043373372777"/>
        <n v="9.22994265139256E-2"/>
        <n v="0.74730943105796721"/>
        <n v="3.0675964443186887E-3"/>
        <n v="1.6454255610341036E-2"/>
        <n v="4.6692398829654286E-2"/>
        <n v="4.341695029221946E-4"/>
        <n v="2.8053202596714792E-4"/>
        <n v="0.39266391753249946"/>
        <n v="0.67473582845197544"/>
        <n v="0.4782123931723305"/>
        <n v="0.35072846763524379"/>
        <n v="0.16737138410120575"/>
        <n v="0.82643593302292273"/>
        <n v="0.13592551560536317"/>
        <n v="4.5724884307982104E-5"/>
        <n v="1.2176647491469416E-4"/>
        <n v="1.595172870136756E-3"/>
        <n v="0.8349440544388208"/>
        <n v="0.27465777619983822"/>
        <n v="1.2735201626282456E-2"/>
        <n v="3.0852937089383397E-3"/>
        <n v="0.16080021213710657"/>
        <n v="0.32905406674143112"/>
        <n v="4.1724287725303739E-2"/>
        <n v="9.5145659027086554E-4"/>
        <n v="1.7907215059356573E-4"/>
        <n v="3.3676133928010138E-2"/>
        <n v="3.1075667177749744E-3"/>
        <n v="2.0608880621447008"/>
        <n v="0.46532680340276661"/>
        <n v="5.4817216332664953E-2"/>
        <n v="1.5796900973878236E-3"/>
        <n v="1.1006845065038136"/>
        <n v="7.9639110519048123E-2"/>
        <n v="5.3734470384232513E-2"/>
        <n v="0.24851305108197833"/>
        <n v="0.17933390949353745"/>
        <n v="1.1307601412731712E-2"/>
        <n v="1.2342831059938932"/>
        <n v="6.8688379826425797E-2"/>
        <n v="1.6330522162889591E-2"/>
        <n v="3.301417636422878E-3"/>
        <n v="1.2912503859058061E-4"/>
        <n v="1.9389945915076418E-4"/>
        <n v="2.3188144847115028E-2"/>
        <n v="1.347198669610188E-3"/>
        <n v="0.86267084612516765"/>
        <n v="4.5162442675970738"/>
        <n v="6.5103903882548386E-2"/>
        <n v="5.2604402037813509E-5"/>
        <n v="2.5891971674562853E-2"/>
        <n v="4.7068316745417539E-2"/>
        <n v="0.46633705489753263"/>
        <n v="0.35513581697718771"/>
        <n v="1.9297471841132152"/>
        <n v="1.0691738771178414"/>
        <n v="1.4072047127533795"/>
        <n v="1.1142893843617964E-4"/>
        <n v="1.7659393465543486E-3"/>
        <n v="0.3864983435648805"/>
        <n v="5.5407852067522571E-2"/>
        <n v="3.2932406672861973E-4"/>
        <n v="5.0099392430226324"/>
        <n v="2.0879456664760752E-3"/>
        <n v="1.8039356321888364E-3"/>
        <n v="0.53969133473741315"/>
        <n v="0.12733210727645347"/>
        <n v="3.3557653822113905E-2"/>
        <n v="9.3375959038537917E-2"/>
        <n v="1.2181319761313201"/>
        <n v="3.2262135342541846E-2"/>
        <n v="1.3466187092306446E-4"/>
        <n v="1.1026634567834278E-2"/>
        <n v="6.1759166648312137E-2"/>
        <n v="2.4100912389161479E-2"/>
        <n v="4.8421564960392559E-3"/>
        <n v="6.9132927784976688E-3"/>
        <n v="3.1581459081420703E-2"/>
        <n v="5.1511336103965523E-5"/>
        <n v="1.0139195493142741"/>
        <n v="2.3240863181401036E-3"/>
        <n v="0.44588535172228982"/>
        <n v="1.0584038356864766E-4"/>
        <n v="0.41335413639234803"/>
        <n v="1.4404183916895474"/>
        <n v="0.54800501659788348"/>
        <n v="3.9951206583353174E-2"/>
        <n v="8.2337479004517267E-3"/>
        <n v="3.5070682216008849E-2"/>
        <n v="0.88534888175421855"/>
        <n v="1.4548418128407925"/>
        <n v="7.8170447862869599E-2"/>
        <n v="0.2533946659853844"/>
        <n v="0.63111215835610479"/>
        <n v="1.7074414357943839E-4"/>
        <n v="1.8421318252529926"/>
        <n v="0.59731116130538187"/>
        <n v="0.41545808586068617"/>
        <n v="3.8617511896620232E-5"/>
        <n v="5.1527480506809728E-4"/>
        <n v="0.5533137502930866"/>
        <n v="1.3363070702357671E-4"/>
        <n v="5.6842732576595461E-4"/>
        <n v="0.39469399560007751"/>
        <n v="3.4511199355626593E-3"/>
        <n v="3.0970660559203059E-2"/>
        <n v="0.10856782356897285"/>
        <n v="0.30819164960659423"/>
        <m/>
      </sharedItems>
    </cacheField>
    <cacheField name="best case scenario" numFmtId="2">
      <sharedItems containsBlank="1" containsMixedTypes="1" containsNumber="1" minValue="0" maxValue="1.6699797476742109" count="121">
        <n v="0.14583623247372832"/>
        <n v="0"/>
        <n v="6.5812317796273319E-5"/>
        <e v="#VALUE!"/>
        <n v="4.7748786430974336E-3"/>
        <e v="#DIV/0!"/>
        <n v="1.8378658153502165E-3"/>
        <n v="1.0858899311740864"/>
        <n v="0.15874816714231577"/>
        <n v="6.3428857286570458E-5"/>
        <n v="2.5329583748675225E-2"/>
        <n v="0.27253681124457591"/>
        <n v="3.0766475504641871E-2"/>
        <n v="0.24910314368598907"/>
        <n v="1.0225321481062296E-3"/>
        <n v="5.4847518701136794E-3"/>
        <n v="1.5564132943218095E-2"/>
        <n v="1.4472316764073154E-4"/>
        <n v="9.3510675322382641E-5"/>
        <n v="0.13088797251083314"/>
        <n v="0.22491194281732518"/>
        <n v="0.1594041310574435"/>
        <n v="0.11690948921174793"/>
        <n v="5.5790461367068583E-2"/>
        <n v="0.2754786443409743"/>
        <n v="4.5308505201787724E-2"/>
        <n v="1.5241628102660701E-5"/>
        <n v="4.058882497156472E-5"/>
        <n v="5.3172429004558533E-4"/>
        <n v="0.27831468481294025"/>
        <n v="9.1552592066612745E-2"/>
        <n v="4.2450672087608185E-3"/>
        <n v="1.0284312363127801E-3"/>
        <n v="5.3600070712368865E-2"/>
        <n v="0.10968468891381038"/>
        <n v="1.390809590843458E-2"/>
        <n v="3.171521967569552E-4"/>
        <n v="5.9690716864521912E-5"/>
        <n v="1.1225377976003379E-2"/>
        <n v="1.0358555725916581E-3"/>
        <n v="0.68696268738156685"/>
        <n v="0.15510893446758889"/>
        <n v="1.8272405444221651E-2"/>
        <n v="5.2656336579594125E-4"/>
        <n v="0.36689483550127117"/>
        <n v="2.6546370173016035E-2"/>
        <n v="1.7911490128077506E-2"/>
        <n v="8.2837683693992775E-2"/>
        <n v="5.9777969831179154E-2"/>
        <n v="3.7692004709105708E-3"/>
        <n v="0.41142770199796447"/>
        <n v="2.2896126608808597E-2"/>
        <n v="5.4435073876298642E-3"/>
        <n v="1.1004725454742926E-3"/>
        <n v="4.3041679530193532E-5"/>
        <n v="6.4633153050254723E-5"/>
        <n v="7.72938161570501E-3"/>
        <n v="4.4906622320339595E-4"/>
        <n v="0.28755694870838916"/>
        <n v="1.5054147558656912"/>
        <n v="2.1701301294182795E-2"/>
        <n v="1.7534800679271167E-5"/>
        <n v="8.6306572248542844E-3"/>
        <n v="1.568943891513918E-2"/>
        <n v="0.15544568496584421"/>
        <n v="0.11837860565906257"/>
        <n v="0.64324906137107174"/>
        <n v="0.3563912923726138"/>
        <n v="0.46906823758445992"/>
        <n v="3.7142979478726538E-5"/>
        <n v="5.8864644885144946E-4"/>
        <n v="0.12883278118829353"/>
        <n v="1.8469284022507523E-2"/>
        <n v="1.0977468890953991E-4"/>
        <n v="1.6699797476742109"/>
        <n v="6.9598188882535829E-4"/>
        <n v="6.0131187739627888E-4"/>
        <n v="0.17989711157913771"/>
        <n v="4.2444035758817826E-2"/>
        <n v="1.1185884607371301E-2"/>
        <n v="3.1125319679512643E-2"/>
        <n v="0.40604399204377339"/>
        <n v="1.0754045114180615E-2"/>
        <n v="4.4887290307688153E-5"/>
        <n v="3.6755448559447593E-3"/>
        <n v="2.0586388882770711E-2"/>
        <n v="8.0336374630538259E-3"/>
        <n v="1.6140521653464188E-3"/>
        <n v="2.3044309261658893E-3"/>
        <n v="1.0527153027140234E-2"/>
        <n v="1.7170445367988508E-5"/>
        <n v="0.33797318310475805"/>
        <n v="7.7469543938003458E-4"/>
        <n v="0.1486284505740966"/>
        <n v="3.5280127856215891E-5"/>
        <n v="0.13778471213078267"/>
        <n v="0.48013946389651579"/>
        <n v="0.18266833886596115"/>
        <n v="1.3317068861117725E-2"/>
        <n v="2.7445826334839092E-3"/>
        <n v="1.1690227405336283E-2"/>
        <n v="0.29511629391807287"/>
        <n v="0.48494727094693091"/>
        <n v="2.6056815954289866E-2"/>
        <n v="8.4464888661794787E-2"/>
        <n v="0.21037071945203495"/>
        <n v="5.6914714526479465E-5"/>
        <n v="0.61404394175099752"/>
        <n v="0.19910372043512728"/>
        <n v="0.13848602862022871"/>
        <n v="1.2872503965540076E-5"/>
        <n v="1.7175826835603243E-4"/>
        <n v="0.18443791676436219"/>
        <n v="4.4543569007858907E-5"/>
        <n v="1.894757752553182E-4"/>
        <n v="0.13156466520002583"/>
        <n v="1.1503733118542199E-3"/>
        <n v="1.0323553519734354E-2"/>
        <n v="3.618927452299095E-2"/>
        <n v="0.10273054986886473"/>
        <m/>
      </sharedItems>
    </cacheField>
    <cacheField name="worst case scenario" numFmtId="2">
      <sharedItems containsBlank="1" containsMixedTypes="1" containsNumber="1" minValue="0" maxValue="15.029817729067899" count="121">
        <n v="1.3125260922635549"/>
        <n v="0"/>
        <n v="5.9231086016645984E-4"/>
        <e v="#VALUE!"/>
        <n v="4.2973907787876908E-2"/>
        <e v="#DIV/0!"/>
        <n v="1.6540792338151949E-2"/>
        <n v="9.7730093805667781"/>
        <n v="1.428733504280842"/>
        <n v="5.7085971557913409E-4"/>
        <n v="0.22796625373807705"/>
        <n v="2.4528313012011833"/>
        <n v="0.27689827954177682"/>
        <n v="2.2419282931739017"/>
        <n v="9.2027893329560666E-3"/>
        <n v="4.9362766831023107E-2"/>
        <n v="0.14007719648896289"/>
        <n v="1.3025085087665837E-3"/>
        <n v="8.4159607790144388E-4"/>
        <n v="1.1779917525974986"/>
        <n v="2.0242074853559262"/>
        <n v="1.4346371795169917"/>
        <n v="1.0521854029057314"/>
        <n v="0.50211415230361722"/>
        <n v="2.4793077990687684"/>
        <n v="0.40777654681608944"/>
        <n v="1.3717465292394633E-4"/>
        <n v="3.6529942474408249E-4"/>
        <n v="4.7855186104102674E-3"/>
        <n v="2.5048321633164625"/>
        <n v="0.82397332859951478"/>
        <n v="3.8205604878847367E-2"/>
        <n v="9.2558811268150191E-3"/>
        <n v="0.48240063641131969"/>
        <n v="0.98716220022429335"/>
        <n v="0.1251728631759112"/>
        <n v="2.8543697708125967E-3"/>
        <n v="5.3721645178069724E-4"/>
        <n v="0.10102840178403041"/>
        <n v="9.3227001533249219E-3"/>
        <n v="6.1826641864341019"/>
        <n v="1.3959804102082998"/>
        <n v="0.16445164899799486"/>
        <n v="4.7390702921634711E-3"/>
        <n v="3.3020535195114404"/>
        <n v="0.23891733155714434"/>
        <n v="0.16120341115269754"/>
        <n v="0.745539153245935"/>
        <n v="0.53800172848061234"/>
        <n v="3.3922804238195131E-2"/>
        <n v="3.7028493179816797"/>
        <n v="0.20606513947927738"/>
        <n v="4.8991566488668765E-2"/>
        <n v="9.9042529092686349E-3"/>
        <n v="3.8737511577174177E-4"/>
        <n v="5.8169837745229258E-4"/>
        <n v="6.9564434541345074E-2"/>
        <n v="4.0415960088305636E-3"/>
        <n v="2.5880125383755028"/>
        <n v="13.548732802791221"/>
        <n v="0.19531171164764519"/>
        <n v="1.5781320611344055E-4"/>
        <n v="7.7675915023688563E-2"/>
        <n v="0.14120495023625262"/>
        <n v="1.3990111646925978"/>
        <n v="1.0654074509315632"/>
        <n v="5.7892415523396457"/>
        <n v="3.2075216313535244"/>
        <n v="4.2216141382601391"/>
        <n v="3.3428681530853888E-4"/>
        <n v="5.2978180396630447E-3"/>
        <n v="1.1594950306946414"/>
        <n v="0.16622355620256771"/>
        <n v="9.8797220018585915E-4"/>
        <n v="15.029817729067899"/>
        <n v="6.2638369994282251E-3"/>
        <n v="5.4118068965665102E-3"/>
        <n v="1.6190740042122396"/>
        <n v="0.38199632182936044"/>
        <n v="0.10067296146634172"/>
        <n v="0.28012787711561377"/>
        <n v="3.6543959283939604"/>
        <n v="9.6786406027625532E-2"/>
        <n v="4.0398561276919334E-4"/>
        <n v="3.307990370350284E-2"/>
        <n v="0.18527749994493642"/>
        <n v="7.2302737167484435E-2"/>
        <n v="1.4526469488117769E-2"/>
        <n v="2.0739878335493008E-2"/>
        <n v="9.4744377244262115E-2"/>
        <n v="1.5453400831189656E-4"/>
        <n v="3.0417586479428227"/>
        <n v="6.9722589544203104E-3"/>
        <n v="1.3376560551668695"/>
        <n v="3.1752115070594303E-4"/>
        <n v="1.240062409177044"/>
        <n v="4.3212551750686421"/>
        <n v="1.6440150497936503"/>
        <n v="0.11985361975005952"/>
        <n v="2.470124370135518E-2"/>
        <n v="0.10521204664802655"/>
        <n v="2.6560466452626557"/>
        <n v="4.364525438522378"/>
        <n v="0.23451134358860881"/>
        <n v="0.7601839979561531"/>
        <n v="1.8933364750683144"/>
        <n v="5.1223243073831518E-4"/>
        <n v="5.526395475758977"/>
        <n v="1.7919334839161456"/>
        <n v="1.2463742575820584"/>
        <n v="1.1585253568986069E-4"/>
        <n v="1.5458244152042921E-3"/>
        <n v="1.6599412508792597"/>
        <n v="4.0089212107073007E-4"/>
        <n v="1.7052819772978638E-3"/>
        <n v="1.1840819868002324"/>
        <n v="1.0353359806687978E-2"/>
        <n v="9.2911981677609182E-2"/>
        <n v="0.32570347070691852"/>
        <n v="0.9245749488197826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nnika Marxen" refreshedDate="42013.724835879628" createdVersion="4" refreshedVersion="4" minRefreshableVersion="3" recordCount="215">
  <cacheSource type="worksheet">
    <worksheetSource ref="A2:T218" sheet="Water"/>
  </cacheSource>
  <cacheFields count="21">
    <cacheField name="Country Name" numFmtId="0">
      <sharedItems containsBlank="1"/>
    </cacheField>
    <cacheField name="Country Code" numFmtId="0">
      <sharedItems containsBlank="1"/>
    </cacheField>
    <cacheField name="Income Group" numFmtId="0">
      <sharedItems containsBlank="1"/>
    </cacheField>
    <cacheField name="Region" numFmtId="0">
      <sharedItems containsBlank="1" count="8">
        <s v="South Asia"/>
        <s v="Europe &amp; Central Asia"/>
        <s v="Middle East &amp; North Africa"/>
        <s v="East Asia &amp; Pacific"/>
        <s v="Sub-Saharan Africa"/>
        <s v="Latin America &amp; Caribbean"/>
        <s v="North America"/>
        <m/>
      </sharedItems>
    </cacheField>
    <cacheField name="MDG Region" numFmtId="0">
      <sharedItems containsBlank="1"/>
    </cacheField>
    <cacheField name="MDG Regional Average Costs" numFmtId="2">
      <sharedItems containsBlank="1" containsMixedTypes="1" containsNumber="1" minValue="25.998990717254753" maxValue="530.71832220241151"/>
    </cacheField>
    <cacheField name=" total population 2010" numFmtId="3">
      <sharedItems containsString="0" containsBlank="1" containsNumber="1" containsInteger="1" minValue="9827" maxValue="1337705000"/>
    </cacheField>
    <cacheField name="total population 2030" numFmtId="3">
      <sharedItems containsBlank="1" containsMixedTypes="1" containsNumber="1" minValue="10707" maxValue="1476377903"/>
    </cacheField>
    <cacheField name="Improved water source (% of population with access) 2010" numFmtId="0">
      <sharedItems containsBlank="1" containsMixedTypes="1" containsNumber="1" minValue="31.5" maxValue="100"/>
    </cacheField>
    <cacheField name="total population w/o improved water source 2030" numFmtId="3">
      <sharedItems containsString="0" containsBlank="1" containsNumber="1" minValue="0" maxValue="137303144.97899997" count="159">
        <n v="18661342.127999999"/>
        <n v="135733.12399999975"/>
        <n v="7866948.0960000018"/>
        <n v="0"/>
        <n v="16487289.887999998"/>
        <n v="2204.6219999999903"/>
        <n v="749750.09599999548"/>
        <n v="41577.298000000039"/>
        <n v="2801.0839999999907"/>
        <n v="2073926.6459999995"/>
        <n v="8500.7900000000081"/>
        <n v="30720562.579999987"/>
        <n v="611.41800000000057"/>
        <n v="33953.336000000032"/>
        <n v="12915.756000000012"/>
        <n v="3861183.7380000018"/>
        <m/>
        <n v="34114.917999999932"/>
        <n v="1735495.132"/>
        <n v="29602.040000000026"/>
        <n v="75131.520000000062"/>
        <n v="6905197.1139999814"/>
        <n v="31065.895000000026"/>
        <n v="5791026.3379999995"/>
        <n v="4147277.9589999998"/>
        <n v="68054.611999999994"/>
        <n v="6451397.2440000018"/>
        <n v="9227705.9849999994"/>
        <n v="81233.994000000079"/>
        <n v="2928.2880000000027"/>
        <n v="2072428.9679999996"/>
        <n v="10501396.080999998"/>
        <n v="356662.40400000033"/>
        <n v="123530270.83999994"/>
        <n v="5149746.7199999979"/>
        <n v="51802.653000000049"/>
        <n v="56021319.360000007"/>
        <n v="1735719.1470000001"/>
        <n v="213104.20100000018"/>
        <n v="5933119.1639999989"/>
        <n v="60227.070000000051"/>
        <n v="705076.64499999944"/>
        <n v="22106.250000000018"/>
        <n v="88161.972000000082"/>
        <n v="2223787.9300000006"/>
        <n v="2888336.2620000006"/>
        <n v="717869.57900000061"/>
        <n v="687475.79999999981"/>
        <n v="10909.350000000009"/>
        <n v="71863587.054000005"/>
        <n v="34760.353000000032"/>
        <n v="212030.84100000019"/>
        <n v="339255.62699999998"/>
        <n v="106733.0790000001"/>
        <n v="5395436.523000001"/>
        <n v="21951.060000000019"/>
        <n v="3545.2889999999911"/>
        <n v="1000.0400000000009"/>
        <n v="1534504.5239999988"/>
        <n v="4711620.9920000006"/>
        <n v="744265.24199999985"/>
        <n v="29843.450000000026"/>
        <n v="4713840.9359999998"/>
        <n v="1275698.4719999998"/>
        <n v="137303144.97899997"/>
        <n v="47544158.520000011"/>
        <n v="3927459.6099999934"/>
        <n v="7950791.003999996"/>
        <n v="5346.840999999411"/>
        <n v="203538.82200000019"/>
        <n v="355496.57399999927"/>
        <n v="1262946.659999999"/>
        <n v="26456119.136999998"/>
        <n v="45227.39"/>
        <n v="454216.62500000041"/>
        <n v="1200371.587000001"/>
        <n v="48327.930000000044"/>
        <n v="852011.19200000074"/>
        <n v="2862034.4999999995"/>
        <n v="29693.15199999982"/>
        <n v="459651.22999999986"/>
        <n v="1771465.4140000001"/>
        <n v="140837.45000000013"/>
        <n v="12412.379999999781"/>
        <n v="18864085.412"/>
        <n v="4854436.0370000014"/>
        <n v="147382.06800000014"/>
        <n v="7409.8410000000067"/>
        <n v="9476416.4039999992"/>
        <n v="3311.7570000000028"/>
        <n v="2842722.7919999999"/>
        <n v="3863.8320000000035"/>
        <n v="8763417.0139999911"/>
        <n v="13031.711999999998"/>
        <n v="122648.20000000011"/>
        <n v="599610.68700000015"/>
        <n v="12155.14000000001"/>
        <n v="6779917.401999997"/>
        <n v="20293222.932"/>
        <n v="10213407.978000002"/>
        <n v="313346.29099999997"/>
        <n v="4468039.0079999976"/>
        <n v="6232.4600000000055"/>
        <n v="1116028.0139999993"/>
        <n v="17083811.745000001"/>
        <n v="102147023.616"/>
        <n v="1585.4440000000013"/>
        <n v="418222.52499999985"/>
        <n v="20393463.023999993"/>
        <n v="1192.1279999999983"/>
        <n v="297804.86699999974"/>
        <n v="6147225.432000001"/>
        <n v="764995.70399999968"/>
        <n v="5148473.435999996"/>
        <n v="10479373.188000008"/>
        <n v="52164.080000000045"/>
        <n v="4006683.2400000035"/>
        <n v="5313603.4510000004"/>
        <n v="5066.5200000000041"/>
        <n v="13075.024000000012"/>
        <n v="1069026.030000001"/>
        <n v="5944751.216"/>
        <n v="68658.048000000068"/>
        <n v="3641.392000000003"/>
        <n v="3392241.18"/>
        <n v="8344.2640000000065"/>
        <n v="149772.61599999995"/>
        <n v="11562888.365"/>
        <n v="3601921.0620000032"/>
        <n v="2001321.7379999992"/>
        <n v="1063.8770000000009"/>
        <n v="12512.654000000011"/>
        <n v="5390.5880000000052"/>
        <n v="24840103.585000005"/>
        <n v="34416.885000000031"/>
        <n v="450111.51900000009"/>
        <n v="3083188.0949999993"/>
        <n v="3456329.4839999992"/>
        <n v="36979115.916000001"/>
        <n v="2837271.6960000023"/>
        <n v="502412.61099999992"/>
        <n v="4126165.5800000005"/>
        <n v="967.96000000000083"/>
        <n v="83700.864000000074"/>
        <n v="515010.22499999905"/>
        <n v="347301.3800000003"/>
        <n v="1798683.5000000002"/>
        <n v="246.26100000000022"/>
        <n v="17938722.778999995"/>
        <n v="796838.0000000007"/>
        <n v="49321.468000000044"/>
        <n v="3263659.470000003"/>
        <n v="32232.888000000028"/>
        <n v="4336652.8710000003"/>
        <n v="37688.074999999997"/>
        <n v="7840934.9480000073"/>
        <n v="15431932.613999998"/>
        <n v="9558342.9470000006"/>
        <n v="4099060.7600000012"/>
      </sharedItems>
    </cacheField>
    <cacheField name="total costs to achieve universal access ($/capita) by 2030 in 2010 USD from Hutton et al. Annex D" numFmtId="2">
      <sharedItems containsBlank="1" containsMixedTypes="1" containsNumber="1" minValue="0" maxValue="3565.9373151981076"/>
    </cacheField>
    <cacheField name="total costs" numFmtId="3">
      <sharedItems containsString="0" containsBlank="1" containsNumber="1" minValue="0" maxValue="65976718680.94545" count="144">
        <n v="166258738.703471"/>
        <n v="36724640.192808323"/>
        <n v="3893193390.9672084"/>
        <n v="0"/>
        <n v="4404195411.551712"/>
        <n v="1007762.9051193424"/>
        <n v="364298635.98745865"/>
        <n v="25680095.823529433"/>
        <n v="1280413.852952257"/>
        <n v="654781207.44890809"/>
        <n v="3885827.5142902047"/>
        <n v="426251611.61546069"/>
        <n v="382136.25000000035"/>
        <m/>
        <n v="4664023.0000000037"/>
        <n v="250299902.25079712"/>
        <n v="1938347.6136363598"/>
        <n v="355848008.16093069"/>
        <n v="34962192.475247554"/>
        <n v="4193068952.4657955"/>
        <n v="189656344.99149141"/>
        <n v="211634842.05164462"/>
        <n v="4693328.6601882083"/>
        <n v="1355065796.2744274"/>
        <n v="470981895.67930365"/>
        <n v="1338560.5432160818"/>
        <n v="142923308.00032583"/>
        <n v="713066723.24311972"/>
        <n v="182988084.38709697"/>
        <n v="65976718680.94545"/>
        <n v="2052480085.2821121"/>
        <n v="13909971.638888903"/>
        <n v="3863462827.9688754"/>
        <n v="119702400.45821626"/>
        <n v="104722879.89055803"/>
        <n v="409172536.56097692"/>
        <n v="16295340.521427078"/>
        <n v="258963335.66358003"/>
        <n v="31437602.418604679"/>
        <n v="1016523914.1703835"/>
        <n v="10299626055.505619"/>
        <n v="224538466.93548381"/>
        <n v="5202586604.6158428"/>
        <n v="14483480.416666681"/>
        <n v="61137727.159509249"/>
        <n v="23396476.896073122"/>
        <n v="28878241.415452845"/>
        <n v="239560575.76221019"/>
        <n v="1181762.999999997"/>
        <n v="545476.36363636411"/>
        <n v="569690031.04904592"/>
        <n v="808344454.55165887"/>
        <n v="123886590.47268105"/>
        <n v="6821360.0000000065"/>
        <n v="1033921095.5074184"/>
        <n v="503528173.07166475"/>
        <n v="2951419069.8461533"/>
        <n v="13079215238.762764"/>
        <n v="102109985.9427828"/>
        <n v="3279492554.5674353"/>
        <n v="71281528.379746899"/>
        <n v="174692442.52435493"/>
        <n v="439371458.93915725"/>
        <n v="1497261462.5012755"/>
        <n v="7368746.9281538753"/>
        <n v="241061085.13644215"/>
        <n v="637059194.6720866"/>
        <n v="27808808.88268159"/>
        <n v="230524455.22764075"/>
        <n v="764135424.75728142"/>
        <n v="8033929.3110969886"/>
        <n v="67348165.567765549"/>
        <n v="82834054.094856381"/>
        <n v="38105692.438955776"/>
        <n v="398440259.97669333"/>
        <n v="116022873.7503515"/>
        <n v="79224920.078161001"/>
        <n v="478054.25806451659"/>
        <n v="687862321.18745255"/>
        <n v="539573.45804261789"/>
        <n v="413787888.20960701"/>
        <n v="1851419.5000000019"/>
        <n v="4975961304.3107252"/>
        <n v="2123213.118612106"/>
        <n v="33184317.007951617"/>
        <n v="102815088.98126805"/>
        <n v="3288756.1255365591"/>
        <n v="1911971565.551156"/>
        <n v="282837136.20549423"/>
        <n v="2519794844.2052031"/>
        <n v="90562511.849710971"/>
        <n v="741424593.77718079"/>
        <n v="1015433.7997359994"/>
        <n v="317520240.17944765"/>
        <n v="1023280537.6548165"/>
        <n v="4203742424.1379623"/>
        <n v="258311.07222327008"/>
        <n v="154472513.26612899"/>
        <n v="576664454.3772459"/>
        <n v="194229.41580237573"/>
        <n v="165447148.33333319"/>
        <n v="949652359.71168268"/>
        <n v="208732254.19678986"/>
        <n v="2057812506.5788651"/>
        <n v="4291752636.2866902"/>
        <n v="1084068472.1553736"/>
        <n v="217119535.07175604"/>
        <n v="5066520.0000000037"/>
        <n v="901707.95289889723"/>
        <n v="502909959.32400519"/>
        <n v="643649005.40450501"/>
        <n v="251125.51426463315"/>
        <n v="239047153.92057332"/>
        <n v="26430461.647058815"/>
        <n v="837367368.17330503"/>
        <n v="1042252499.9676502"/>
        <n v="42885465.814285696"/>
        <n v="486312.74486495019"/>
        <n v="5719705.4850188494"/>
        <n v="2464111.590640706"/>
        <n v="2636342238.1394362"/>
        <n v="14000088.813559335"/>
        <n v="105659980.98591551"/>
        <n v="1429227442.2581522"/>
        <n v="702619194.76417708"/>
        <n v="2550233400.1549335"/>
        <n v="750145204.88804615"/>
        <n v="82291720.767241374"/>
        <n v="169732187.82155275"/>
        <n v="483980.00000000041"/>
        <n v="38260811.089447275"/>
        <n v="204274779.6956974"/>
        <n v="351397605.20640302"/>
        <n v="533934944.3957969"/>
        <n v="40122.478597020592"/>
        <n v="807040186.89925849"/>
        <n v="215596517.48645434"/>
        <n v="18613357.859154947"/>
        <n v="1098974760.6517222"/>
        <n v="12114024.107142856"/>
        <n v="2245576280.9785423"/>
        <n v="7153550448.2438612"/>
        <n v="758664212.58959961"/>
        <n v="428605020.52280891"/>
      </sharedItems>
    </cacheField>
    <cacheField name="recurrent costs [% of total costs]" numFmtId="0">
      <sharedItems containsBlank="1" containsMixedTypes="1" containsNumber="1" minValue="1.8629999999999997E-2" maxValue="1.8630000000000004E-2"/>
    </cacheField>
    <cacheField name="global recurrent costs 2010-2015" numFmtId="3">
      <sharedItems containsString="0" containsBlank="1" containsNumber="1" minValue="0" maxValue="1229146269.0260139"/>
    </cacheField>
    <cacheField name="recurrent costs 2015-2030" numFmtId="3">
      <sharedItems containsString="0" containsBlank="1" containsNumber="1" minValue="0" maxValue="1843719403.5390208"/>
    </cacheField>
    <cacheField name="total costs (incl. recurrent)" numFmtId="3">
      <sharedItems containsString="0" containsBlank="1" containsNumber="1" minValue="0" maxValue="67820438084.484474"/>
    </cacheField>
    <cacheField name="resource rents 2010 (2010 USD)" numFmtId="3">
      <sharedItems containsBlank="1" containsMixedTypes="1" containsNumber="1" minValue="0" maxValue="412412144329.84637"/>
    </cacheField>
    <cacheField name="resource rents 2015-2030" numFmtId="3">
      <sharedItems containsBlank="1" containsMixedTypes="1" containsNumber="1" minValue="0" maxValue="6186182164947.6953"/>
    </cacheField>
    <cacheField name="ratio" numFmtId="2">
      <sharedItems containsBlank="1" containsMixedTypes="1" containsNumber="1" minValue="3.0708133643739553E-5" maxValue="3.424427871666909"/>
    </cacheField>
    <cacheField name="best case scenario" numFmtId="2">
      <sharedItems containsBlank="1" containsMixedTypes="1" containsNumber="1" minValue="1.0236044547913184E-5" maxValue="1.141475957222303"/>
    </cacheField>
    <cacheField name="worst case scenario" numFmtId="2">
      <sharedItems containsBlank="1" containsMixedTypes="1" containsNumber="1" minValue="9.2124400931218659E-5" maxValue="10.2732836150007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nnika Marxen" refreshedDate="42013.729624421299" createdVersion="4" refreshedVersion="4" minRefreshableVersion="3" recordCount="215">
  <cacheSource type="worksheet">
    <worksheetSource ref="A2:T221" sheet="Sanitation"/>
  </cacheSource>
  <cacheFields count="21">
    <cacheField name="Country" numFmtId="0">
      <sharedItems containsBlank="1"/>
    </cacheField>
    <cacheField name="Country Code" numFmtId="0">
      <sharedItems containsBlank="1"/>
    </cacheField>
    <cacheField name="Income group" numFmtId="0">
      <sharedItems containsBlank="1"/>
    </cacheField>
    <cacheField name="Region" numFmtId="0">
      <sharedItems containsBlank="1" count="8">
        <s v="South Asia"/>
        <s v="Europe &amp; Central Asia"/>
        <s v="Middle East &amp; North Africa"/>
        <s v="East Asia &amp; Pacific"/>
        <s v="Sub-Saharan Africa"/>
        <s v="Latin America &amp; Caribbean"/>
        <s v="North America"/>
        <m/>
      </sharedItems>
    </cacheField>
    <cacheField name="MDG Region" numFmtId="0">
      <sharedItems containsBlank="1"/>
    </cacheField>
    <cacheField name="MDG Region by assumption" numFmtId="0">
      <sharedItems containsBlank="1"/>
    </cacheField>
    <cacheField name="total population 2010" numFmtId="3">
      <sharedItems containsString="0" containsBlank="1" containsNumber="1" containsInteger="1" minValue="9827" maxValue="1337705000"/>
    </cacheField>
    <cacheField name="total population 2030" numFmtId="3">
      <sharedItems containsBlank="1" containsMixedTypes="1" containsNumber="1" minValue="10707" maxValue="1476377903"/>
    </cacheField>
    <cacheField name="Improved sanitation facilities (% of population with access) 2010" numFmtId="0">
      <sharedItems containsBlank="1" containsMixedTypes="1" containsNumber="1" minValue="8.6" maxValue="100"/>
    </cacheField>
    <cacheField name="total population w/o improved sanitation 2030" numFmtId="3">
      <sharedItems containsString="0" containsBlank="1" containsNumber="1" minValue="0" maxValue="971456660.17399991" count="152">
        <n v="31319735.039999999"/>
        <n v="327745.8360000003"/>
        <n v="2379508.9920000019"/>
        <n v="22992.852999999999"/>
        <n v="0"/>
        <n v="14887257.535999998"/>
        <n v="9028.4519999999957"/>
        <n v="1686937.7159999963"/>
        <n v="291041.08599999995"/>
        <n v="2477.8820000000023"/>
        <n v="1885387.8600000006"/>
        <n v="38477.259999999987"/>
        <n v="13135.904000000011"/>
        <n v="83278633.499999985"/>
        <m/>
        <n v="475346.7039999995"/>
        <n v="49817.91599999999"/>
        <n v="13382335.606000001"/>
        <n v="494666.31099999993"/>
        <n v="7461262.5360000003"/>
        <n v="170211.72999999975"/>
        <n v="849925.32"/>
        <n v="43881413.918000013"/>
        <n v="21942145.666000001"/>
        <n v="8704365.9929999989"/>
        <n v="221465.856"/>
        <n v="12768789.204"/>
        <n v="18290040.894999996"/>
        <n v="81233.994000000079"/>
        <n v="2528.9759999999947"/>
        <n v="5010476.1330000004"/>
        <n v="18476611.395"/>
        <n v="435920.71600000036"/>
        <n v="511560651.00799996"/>
        <n v="11844417.456000004"/>
        <n v="682949.26199999999"/>
        <n v="72620228.799999997"/>
        <n v="5787981.7469999995"/>
        <n v="374372.2449999997"/>
        <n v="23060251.331999999"/>
        <n v="72272.484000000069"/>
        <n v="911175.97200000077"/>
        <n v="415006.35600000003"/>
        <n v="2272662.3899999992"/>
        <n v="3733223.7399999988"/>
        <n v="5230192.6469999934"/>
        <n v="2048677.8839999996"/>
        <n v="58183.199999999917"/>
        <n v="108621398.82299998"/>
        <n v="121191.501"/>
        <n v="9223.1890000000076"/>
        <n v="1407980.0789999999"/>
        <n v="1216430.0860000001"/>
        <n v="252996.92800000022"/>
        <n v="30433083.133000001"/>
        <n v="153657.42000000013"/>
        <n v="2148.6600000000021"/>
        <n v="20600.823999999997"/>
        <n v="4648646.0579999993"/>
        <n v="14221473.655999999"/>
        <n v="2017675.8720000002"/>
        <n v="143248.55999999994"/>
        <n v="9540513.1710000001"/>
        <n v="2454097.9079999998"/>
        <n v="971456660.17399991"/>
        <n v="126197457.80000001"/>
        <n v="10595007.319999998"/>
        <n v="8613356.921000002"/>
        <n v="53468.410000000047"/>
        <n v="584067.92399999988"/>
        <n v="187103.46000000017"/>
        <n v="482891.36999999837"/>
        <n v="47010998.666999996"/>
        <n v="79997.580000000016"/>
        <n v="5370443.6249999991"/>
        <n v="563426.75600000052"/>
        <n v="3636985.3799999994"/>
        <n v="1724901.7210000001"/>
        <n v="5352767.3339999998"/>
        <n v="253619.97400000022"/>
        <n v="185905.43399999986"/>
        <n v="184116.97000000018"/>
        <n v="31176141.158"/>
        <n v="23285717.247000001"/>
        <n v="1584357.2309999974"/>
        <n v="11768.571000000011"/>
        <n v="20488845.357000001"/>
        <n v="14409.048000000001"/>
        <n v="4145637.4049999998"/>
        <n v="122354.67999999996"/>
        <n v="23416999.561999988"/>
        <n v="56470.751999999993"/>
        <n v="447665.9299999997"/>
        <n v="1521046.3189999999"/>
        <n v="60775.69999999999"/>
        <n v="10346232.336000001"/>
        <n v="31178476.612000003"/>
        <n v="14850529.991"/>
        <n v="2083904.9450000001"/>
        <n v="21650277.252000004"/>
        <n v="3547638.7199999997"/>
        <n v="31544654.414000001"/>
        <n v="195281074.56000003"/>
        <n v="12060.698999999999"/>
        <n v="167289.01000000015"/>
        <n v="122129034.24600001"/>
        <n v="1352327.0190000001"/>
        <n v="8166167.1179999998"/>
        <n v="1799478.5310000007"/>
        <n v="10406488.860000001"/>
        <n v="32843889.138"/>
        <n v="25925.949000000022"/>
        <n v="39532607.967999987"/>
        <n v="6895244.6120000007"/>
        <n v="17521.714999999993"/>
        <n v="186110.448"/>
        <n v="10862284.391000001"/>
        <n v="248885.42400000023"/>
        <n v="2854.0640000000026"/>
        <n v="7026209.7599999998"/>
        <n v="16186.605000000014"/>
        <n v="548656.82799999998"/>
        <n v="12930178.813999999"/>
        <n v="15685785.270000001"/>
        <n v="2327118.2999999993"/>
        <n v="70030.498999999996"/>
        <n v="42740399.960000001"/>
        <n v="118345.77999999997"/>
        <n v="659254.24500000011"/>
        <n v="1616428.7100000014"/>
        <n v="718642.76399999938"/>
        <n v="70149224.184"/>
        <n v="4391015.719999996"/>
        <n v="956606.05499999993"/>
        <n v="8863244.0250000004"/>
        <n v="10042.584999999995"/>
        <n v="103318.25400000009"/>
        <n v="1369173.5250000013"/>
        <n v="7987931.7400000067"/>
        <n v="55438.875000000051"/>
        <n v="1798.7759999999992"/>
        <n v="42342992.283999994"/>
        <n v="2270988.3000000021"/>
        <n v="308259.17500000028"/>
        <n v="362628.82999996009"/>
        <n v="143257.28000000012"/>
        <n v="153570.1"/>
        <n v="28919812.016000003"/>
        <n v="3776.8319999999917"/>
        <n v="16077762.392999999"/>
        <n v="14349992.674999999"/>
        <n v="12195720.379999999"/>
      </sharedItems>
    </cacheField>
    <cacheField name="total costs to achieve universal access ($/capita) from Hutton et al. Annex C in 2010 USD" numFmtId="2">
      <sharedItems containsBlank="1" containsMixedTypes="1" containsNumber="1" minValue="33.840587421517505" maxValue="632.23140495867767"/>
    </cacheField>
    <cacheField name="MDG regional average costs" numFmtId="2">
      <sharedItems containsBlank="1" containsMixedTypes="1" containsNumber="1" minValue="76.733547934264351" maxValue="319.34731934731934"/>
    </cacheField>
    <cacheField name="total costs" numFmtId="3">
      <sharedItems containsString="0" containsBlank="1" containsNumber="1" minValue="0" maxValue="69477606978.923645" count="146">
        <n v="3013112520.3392444"/>
        <n v="104664754.15384625"/>
        <n v="763780128.10524082"/>
        <n v="2838200.3889614022"/>
        <n v="0"/>
        <n v="1198127816.2113881"/>
        <n v="2448254.5007687258"/>
        <n v="511984461.58546317"/>
        <n v="57895269.795698918"/>
        <n v="671929.77919955936"/>
        <n v="441395151.1705687"/>
        <n v="10433917.682925986"/>
        <n v="5186729263.5492048"/>
        <m/>
        <n v="36475039.096778527"/>
        <n v="9642177.2903225794"/>
        <n v="1790093553.7562687"/>
        <n v="26440960.944320709"/>
        <n v="2335406178.7699828"/>
        <n v="13060949.942929043"/>
        <n v="118258839.77375565"/>
        <n v="11203608171.875753"/>
        <n v="2549155093.3468084"/>
        <n v="527006611.24620444"/>
        <n v="29639340.045401651"/>
        <n v="2141053914.9316447"/>
        <n v="1182520357.3820448"/>
        <n v="685784.99108552374"/>
        <n v="670564793.04582345"/>
        <n v="5684258383.0494604"/>
        <n v="118825740.34267923"/>
        <n v="60600724096.732788"/>
        <n v="4230646317.2988558"/>
        <n v="43257822.737044148"/>
        <n v="9718950335.9744549"/>
        <n v="774620351.30106425"/>
        <n v="81630038.383458585"/>
        <n v="3086212218.4720626"/>
        <n v="5545724.1153423591"/>
        <n v="225082159.75000018"/>
        <n v="51077705.353846155"/>
        <n v="616280169.07497656"/>
        <n v="854030860.79207897"/>
        <n v="1080581859.0437913"/>
        <n v="424282402.0118342"/>
        <n v="4464603.3661688836"/>
        <n v="5259528024.4863272"/>
        <n v="23048690.37423313"/>
        <n v="2096179.31818182"/>
        <n v="129779033.36869565"/>
        <n v="162797939.20201939"/>
        <n v="49193847.111111157"/>
        <n v="5614408031.9089022"/>
        <n v="11790679.0030254"/>
        <n v="306951.42857142887"/>
        <n v="6338715.0769230761"/>
        <n v="852971188.27654409"/>
        <n v="1366211381.2976561"/>
        <n v="118919992.45579569"/>
        <n v="26935626.666666657"/>
        <n v="2123673588.2154465"/>
        <n v="580493461.39215004"/>
        <n v="69477606978.923645"/>
        <n v="7970640842.6175194"/>
        <n v="827528086.88741827"/>
        <n v="2003183774.290303"/>
        <n v="108730931.48599669"/>
        <n v="52718075.86319223"/>
        <n v="164715064.76694861"/>
        <n v="7042278218.917552"/>
        <n v="9874771.2026850674"/>
        <n v="412093193.32720184"/>
        <n v="179928824.17715633"/>
        <n v="509446726.05307347"/>
        <n v="158257608.63854682"/>
        <n v="312233093.24666488"/>
        <n v="52399053.245726191"/>
        <n v="14265183.531079207"/>
        <n v="14127948.343006525"/>
        <n v="2926907317.5477009"/>
        <n v="788002350.16984141"/>
        <n v="321974793.06412828"/>
        <n v="2353714.200000002"/>
        <n v="1490066378.2732494"/>
        <n v="1778629.4566473989"/>
        <n v="431472810.0843882"/>
        <n v="14954460.888888884"/>
        <n v="7779481512.3190088"/>
        <n v="6970657.8079433143"/>
        <n v="34350995.098192006"/>
        <n v="100540365.32657067"/>
        <n v="4663535.0891884696"/>
        <n v="1991886540.7812819"/>
        <n v="2847917131.29456"/>
        <n v="814658878.38443661"/>
        <n v="383458111.57260436"/>
        <n v="1854596514.9560969"/>
        <n v="1237243105.8649399"/>
        <n v="3296879231.0794582"/>
        <n v="39735817428.515594"/>
        <n v="1488753.0743986573"/>
        <n v="80639313.203592882"/>
        <n v="14081104008.447033"/>
        <n v="333783033.85938668"/>
        <n v="993662912.26861119"/>
        <n v="259916472.26590082"/>
        <n v="2753655845.2594213"/>
        <n v="2309958249.8027487"/>
        <n v="4680490056.1511364"/>
        <n v="762853938.11244845"/>
        <n v="4380428.7499999981"/>
        <n v="24907635.668561216"/>
        <n v="601603443.19384623"/>
        <n v="19097861.612643726"/>
        <n v="381966.66039273929"/>
        <n v="885210773.05870235"/>
        <n v="46804847.88625592"/>
        <n v="912576303.30170584"/>
        <n v="5224214197.5911188"/>
        <n v="204865969.99999994"/>
        <n v="18990241.557227068"/>
        <n v="8641618985.2965965"/>
        <n v="34610558.301886782"/>
        <n v="74965365.652173921"/>
        <n v="484672745.1548425"/>
        <n v="89501296.615384534"/>
        <n v="9388249489.3961868"/>
        <n v="683211024.55845189"/>
        <n v="57626870.783132531"/>
        <n v="1233605413.7397768"/>
        <n v="4017033.9999999981"/>
        <n v="28016915.89732844"/>
        <n v="159919467.72000015"/>
        <n v="4896718663.089673"/>
        <n v="14081727.974828387"/>
        <n v="222037.98471005025"/>
        <n v="5488878619.8969479"/>
        <n v="174260989.57620367"/>
        <n v="92428957.517351329"/>
        <n v="36318747.042253554"/>
        <n v="24482189.855072465"/>
        <n v="2219119781.5796504"/>
        <n v="1024167.3702919761"/>
        <n v="4820783735.6233253"/>
        <n v="2056660201.1866078"/>
        <n v="683176793.33333325"/>
      </sharedItems>
    </cacheField>
    <cacheField name="global recurrent costs 2010-2015 (ca. 8%)" numFmtId="3">
      <sharedItems containsString="0" containsBlank="1" containsNumber="1" minValue="0" maxValue="5609969375.5131893"/>
    </cacheField>
    <cacheField name="recurrent costs 2015-2030" numFmtId="3">
      <sharedItems containsString="0" containsBlank="1" containsNumber="1" minValue="0" maxValue="8414954063.269783"/>
    </cacheField>
    <cacheField name="total costs (incl. recurrent)" numFmtId="3">
      <sharedItems containsString="0" containsBlank="1" containsNumber="1" minValue="0" maxValue="77892561042.19342"/>
    </cacheField>
    <cacheField name="resource rents 2010 (2010 USD)" numFmtId="3">
      <sharedItems containsBlank="1" containsMixedTypes="1" containsNumber="1" minValue="0" maxValue="412412144329.84637"/>
    </cacheField>
    <cacheField name="resource rents 2015-2030" numFmtId="3">
      <sharedItems containsBlank="1" containsMixedTypes="1" containsNumber="1" minValue="0" maxValue="6186182164947.6953"/>
    </cacheField>
    <cacheField name="ratio" numFmtId="2">
      <sharedItems containsBlank="1" containsMixedTypes="1" containsNumber="1" minValue="0" maxValue="5.004983809026041"/>
    </cacheField>
    <cacheField name="best case scenario" numFmtId="2">
      <sharedItems containsBlank="1" containsMixedTypes="1" containsNumber="1" minValue="0" maxValue="1.6683279363420136"/>
    </cacheField>
    <cacheField name="worst case scenario" numFmtId="2">
      <sharedItems containsBlank="1" containsMixedTypes="1" containsNumber="1" minValue="0" maxValue="15.0149514270781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Annika Marxen" refreshedDate="42013.731118634256" createdVersion="4" refreshedVersion="4" minRefreshableVersion="3" recordCount="215">
  <cacheSource type="worksheet">
    <worksheetSource ref="A2:P226" sheet="ICT"/>
  </cacheSource>
  <cacheFields count="17">
    <cacheField name="Country Code" numFmtId="0">
      <sharedItems containsBlank="1"/>
    </cacheField>
    <cacheField name="Country Name" numFmtId="0">
      <sharedItems containsBlank="1"/>
    </cacheField>
    <cacheField name="Income group" numFmtId="0">
      <sharedItems containsBlank="1"/>
    </cacheField>
    <cacheField name="Region" numFmtId="0">
      <sharedItems containsBlank="1" count="8">
        <s v="Europe &amp; Central Asia"/>
        <s v="Latin America &amp; Caribbean"/>
        <s v="Middle East &amp; North Africa"/>
        <s v="South Asia"/>
        <s v="East Asia &amp; Pacific"/>
        <s v="Sub-Saharan Africa"/>
        <s v="North America"/>
        <m/>
      </sharedItems>
    </cacheField>
    <cacheField name="Population 2030" numFmtId="3">
      <sharedItems containsBlank="1" containsMixedTypes="1" containsNumber="1" minValue="10707" maxValue="1476377903"/>
    </cacheField>
    <cacheField name="access (% of total population)" numFmtId="1">
      <sharedItems containsString="0" containsBlank="1" containsNumber="1" minValue="0.7" maxValue="100"/>
    </cacheField>
    <cacheField name="w/o access (% of total population) !regional averages!" numFmtId="1">
      <sharedItems containsString="0" containsBlank="1" containsNumber="1" minValue="0" maxValue="99.3" count="155">
        <n v="14.792992315545245"/>
        <n v="26.644402312055828"/>
        <n v="6.3830661899999939"/>
        <n v="75.599999999999994"/>
        <n v="31.129346349193881"/>
        <n v="92.4"/>
        <n v="48.28744973545254"/>
        <n v="40.299999999999997"/>
        <n v="28.000344440000006"/>
        <n v="79.2"/>
        <n v="36.26"/>
        <n v="96.9"/>
        <n v="53.8"/>
        <n v="83.6"/>
        <n v="63.796666666672614"/>
        <n v="28.679170200000002"/>
        <n v="98.224999999999994"/>
        <n v="59.651025134275415"/>
        <n v="73.739552540000005"/>
        <n v="30.169620969999997"/>
        <n v="36.799999999999997"/>
        <n v="64.804275425648626"/>
        <n v="77"/>
        <n v="63.453251748251745"/>
        <n v="65.277248677262691"/>
        <n v="20.89"/>
        <n v="16.247210884683682"/>
        <n v="99.3"/>
        <n v="77.690701441415726"/>
        <n v="42.959361700000002"/>
        <n v="70.453092286501374"/>
        <n v="8.2215996099999984"/>
        <n v="52.4"/>
        <n v="55"/>
        <n v="99.2"/>
        <n v="61"/>
        <n v="90.416666666749975"/>
        <n v="57.417431972789124"/>
        <n v="39.700000000000003"/>
        <n v="16.400000000000006"/>
        <n v="60.1"/>
        <n v="59.7"/>
        <n v="26.945439809999996"/>
        <n v="26"/>
        <n v="47.5"/>
        <n v="60.66"/>
        <n v="95.6"/>
        <n v="7"/>
        <n v="74.033333333720591"/>
        <n v="82.7"/>
        <m/>
        <n v="42"/>
        <n v="14.180453569999997"/>
        <n v="6.7647179800000004"/>
        <n v="22.959999999999994"/>
        <n v="78"/>
        <n v="38.1"/>
        <n v="10"/>
        <n v="13.853134138588686"/>
        <n v="9.7543136999999973"/>
        <n v="27.856140868162157"/>
        <n v="15.665481760000006"/>
        <n v="15"/>
        <n v="71.900000000000006"/>
        <n v="15.400000000000006"/>
        <n v="97.1"/>
        <n v="9.5"/>
        <n v="14.937753881111108"/>
        <n v="24.549999999999997"/>
        <n v="5.2000000000000028"/>
        <n v="5.6888409825559734"/>
        <n v="10.674464040000004"/>
        <n v="55.084935540455007"/>
        <n v="58.1"/>
        <n v="23.700000000000003"/>
        <n v="49.55"/>
        <n v="57.49"/>
        <n v="5.7000000000000028"/>
        <n v="5.9000000000000057"/>
        <n v="37.966208160000001"/>
        <n v="85.73"/>
        <n v="21.063154922001075"/>
        <n v="37.432786120000003"/>
        <n v="58.786180000000002"/>
        <n v="20.464411159999997"/>
        <n v="87.2"/>
        <n v="3.9131516500000032"/>
        <n v="8"/>
        <n v="35.799999999999997"/>
        <n v="19.200000000000003"/>
        <n v="13.719999999999999"/>
        <n v="26.400000000000006"/>
        <n v="14"/>
        <n v="21.150000000000006"/>
        <n v="14.930312979999997"/>
        <n v="5.765078611547608"/>
        <n v="8.4000000000000057"/>
        <n v="12.181632653061243"/>
        <n v="32.967459596342863"/>
        <n v="93.7"/>
        <n v="13.323448499999998"/>
        <n v="5.1081468400000034"/>
        <n v="22.856346360000003"/>
        <n v="8.3358843542979031"/>
        <n v="71.099999999999994"/>
        <n v="7.8565875999999975"/>
        <n v="5.4442616299999997"/>
        <n v="60.7"/>
        <n v="5"/>
        <n v="14.599999999999994"/>
        <n v="55.632956675181987"/>
        <n v="13.800025329999997"/>
        <n v="13.600024910000002"/>
        <n v="3.2000000000000028"/>
        <n v="9.0999999999999943"/>
        <n v="12.144361770000003"/>
        <n v="7.4000000000000057"/>
        <n v="6.8499999999999943"/>
        <n v="17.099999999999994"/>
        <n v="6"/>
        <n v="59.3"/>
        <n v="4.1303232399999956"/>
        <n v="12.663265306122454"/>
        <n v="7.0999999999999943"/>
        <n v="8.4327449700000017"/>
        <n v="7.7693254499999966"/>
        <n v="56"/>
        <n v="12.531018070000002"/>
        <n v="3.0999999999999943"/>
        <n v="24.299999999999997"/>
        <n v="92.8"/>
        <n v="7.8484625100000045"/>
        <n v="1"/>
        <n v="24.200000000000003"/>
        <n v="8.3552861799999931"/>
        <n v="7.4559357899999981"/>
        <n v="1.4995876100000061"/>
        <n v="5.6074934100000036"/>
        <n v="8.5480955900000026"/>
        <n v="1.5374338622936534"/>
        <n v="32.685130000000001"/>
        <n v="14.900000000000006"/>
        <n v="1.5122328700000054"/>
        <n v="23.228571429412696"/>
        <n v="28.64"/>
        <n v="3.5999999999999943"/>
        <n v="10.682276950000002"/>
        <n v="79"/>
        <n v="1.2221078799999958"/>
        <n v="6.4678899099999967"/>
        <n v="14.083150000000003"/>
        <n v="9.2000000000000028"/>
        <n v="11.549999999999997"/>
        <n v="0.33131646600000408"/>
        <n v="0"/>
      </sharedItems>
    </cacheField>
    <cacheField name="total population w/o access " numFmtId="3">
      <sharedItems containsString="0" containsBlank="1" containsNumber="1" minValue="0" maxValue="1116141694.6679997" count="200">
        <m/>
        <n v="1116141694.6679997"/>
        <n v="452401951.24565709"/>
        <n v="127206809.26800001"/>
        <n v="111903218.26172841"/>
        <n v="110067514.75199999"/>
        <n v="82176099.670985252"/>
        <n v="82164601.728"/>
        <n v="67104072.237999998"/>
        <n v="56878116.843000002"/>
        <n v="54784714.311999992"/>
        <n v="52992128.067999996"/>
        <n v="50625414.843804725"/>
        <n v="41201234.111160956"/>
        <n v="38185858.668499999"/>
        <n v="32854493.199264742"/>
        <n v="26546359.109870642"/>
        <n v="26194877.492394846"/>
        <n v="24400631.183999997"/>
        <n v="24089153.48436207"/>
        <n v="22504934.760000002"/>
        <n v="21899462.777277272"/>
        <n v="21445683.340068098"/>
        <n v="21423279.293299999"/>
        <n v="21004862.937106829"/>
        <n v="20763486.112772677"/>
        <n v="20731384.311000001"/>
        <n v="20226083.44993677"/>
        <n v="20130490.97417108"/>
        <n v="18715399.680030923"/>
        <n v="18313472.87078565"/>
        <n v="18226455.488000002"/>
        <n v="18190818.25"/>
        <n v="16261263.775999999"/>
        <n v="15835326.109999999"/>
        <n v="15662097.966681099"/>
        <n v="14329386.577857995"/>
        <n v="14146777.797"/>
        <n v="11362964.680000003"/>
        <n v="11237060.793970177"/>
        <n v="11162219.744999999"/>
        <n v="10609435.652999999"/>
        <n v="10317743.568855906"/>
        <n v="10069169.992488114"/>
        <n v="9838856.8144058045"/>
        <n v="9736386.9199999999"/>
        <n v="9638880.5"/>
        <n v="9406401.8291999996"/>
        <n v="9352026.9800000004"/>
        <n v="9348927.5600000005"/>
        <n v="9281419.0770485513"/>
        <n v="8970744.3910000008"/>
        <n v="0"/>
        <n v="8497476.959999999"/>
        <n v="8317333.3159923041"/>
        <n v="8238205.545563885"/>
        <n v="8159923.3398138918"/>
        <n v="8096681.2135999976"/>
        <n v="7811672.7000000002"/>
        <n v="7293716.1720000003"/>
        <n v="6863089.8000000007"/>
        <n v="6682127.4091682145"/>
        <n v="6589437.6606940543"/>
        <n v="6286084.4387317812"/>
        <n v="6241425.577337442"/>
        <n v="5878541.0999999996"/>
        <n v="5793400.0200000005"/>
        <n v="5674209.6180000016"/>
        <n v="5476753.6329999994"/>
        <n v="5435843.7599999998"/>
        <n v="5077498.0462075677"/>
        <n v="5051344.2988889944"/>
        <n v="4823718.0429999996"/>
        <n v="4749486.0400000019"/>
        <n v="4525558.391126425"/>
        <n v="4471447.0808040593"/>
        <n v="4335646.7388928803"/>
        <n v="3784917.870247277"/>
        <n v="3768979.0383892823"/>
        <n v="3578887.3749999995"/>
        <n v="3238679.892"/>
        <n v="3168812.6809999999"/>
        <n v="3126782.8359362907"/>
        <n v="2973371.8769"/>
        <n v="2905096.7130000014"/>
        <n v="2865123.072000003"/>
        <n v="2806049.7941665826"/>
        <n v="2741331.175810521"/>
        <n v="2620214.8561"/>
        <n v="2573625.8067728616"/>
        <n v="2454597.210120779"/>
        <n v="2325766.006322755"/>
        <n v="2323862.9607585999"/>
        <n v="2143519.5757284733"/>
        <n v="2077425.7679999999"/>
        <n v="2042276.5462096401"/>
        <n v="1748456.24"/>
        <n v="1747772.8259999999"/>
        <n v="1687440.7754720943"/>
        <n v="1647793.1520000002"/>
        <n v="1600327.4167999998"/>
        <n v="1520527.2720000003"/>
        <n v="1474956.3009006502"/>
        <n v="1460594.2400000002"/>
        <n v="1443087.7407226637"/>
        <n v="1428422.5665000004"/>
        <n v="1297911.964667663"/>
        <n v="1142325.9982464178"/>
        <n v="1114268.4561605288"/>
        <n v="1055142.9000000008"/>
        <n v="1034017.6662448995"/>
        <n v="1002935.0668161546"/>
        <n v="990593.58900000004"/>
        <n v="915954.84162962995"/>
        <n v="882104.88331608812"/>
        <n v="845743.09900321811"/>
        <n v="794013.2409458562"/>
        <n v="764428.80599999998"/>
        <n v="756748.87460827979"/>
        <n v="679298.71610611235"/>
        <n v="601664.21900000004"/>
        <n v="597536.56847913901"/>
        <n v="544940.92700000003"/>
        <n v="534549.30000000005"/>
        <n v="522889.07199999975"/>
        <n v="489731.47812120727"/>
        <n v="484203.59684278065"/>
        <n v="474365.53168227425"/>
        <n v="467493.93608693214"/>
        <n v="420662.06000000006"/>
        <n v="417004.64379166556"/>
        <n v="394571.74400000036"/>
        <n v="365377.55799999979"/>
        <n v="360664.105950784"/>
        <n v="357626.68200000026"/>
        <n v="356750.39749999973"/>
        <n v="353752.82999999984"/>
        <n v="348462.42098166724"/>
        <n v="320810.45999999996"/>
        <n v="292450.55885330826"/>
        <n v="273537.261"/>
        <n v="271687.87155224133"/>
        <n v="264164.07204081642"/>
        <n v="262963.19699999975"/>
        <n v="248752.31556814865"/>
        <n v="237873.65495351108"/>
        <n v="218842.3969196204"/>
        <n v="174508.88"/>
        <n v="165944.37984154347"/>
        <n v="161392.49537148082"/>
        <n v="155467.42671099806"/>
        <n v="152528.21499999973"/>
        <n v="140146.36199999999"/>
        <n v="121303.51999999999"/>
        <n v="119209.72038436896"/>
        <n v="102525.40758363125"/>
        <n v="99004.084422439715"/>
        <n v="94774.52"/>
        <n v="85238.450000000012"/>
        <n v="81454.335864162742"/>
        <n v="65715.606610465737"/>
        <n v="62261.183046095699"/>
        <n v="50779.836628982557"/>
        <n v="47633.796677400926"/>
        <n v="45019.313096809492"/>
        <n v="41393.551679237069"/>
        <n v="39339.426092789123"/>
        <n v="37664.952615207134"/>
        <n v="37561.914478791303"/>
        <n v="37337.397689472811"/>
        <n v="36096.794679247767"/>
        <n v="35114.615712899998"/>
        <n v="30070.733000000011"/>
        <n v="29312.039871538855"/>
        <n v="27953.175353624007"/>
        <n v="25678.711570785523"/>
        <n v="24830.682257455686"/>
        <n v="24385.818858026036"/>
        <n v="20503.4004671732"/>
        <n v="18985.477044909858"/>
        <n v="18086.461522345136"/>
        <n v="16674.333410907657"/>
        <n v="16216.8272"/>
        <n v="15691.427999999974"/>
        <n v="15131.622517039625"/>
        <n v="13940.472168400373"/>
        <n v="13122.863483120187"/>
        <n v="10843.73885296048"/>
        <n v="10513.069683112002"/>
        <n v="8458.5300000000007"/>
        <n v="8084.2223705223205"/>
        <n v="7782.7007278887731"/>
        <n v="7673.8647636890955"/>
        <n v="6968.1165156393963"/>
        <n v="6176.4470955000015"/>
        <n v="6120.2080000000014"/>
        <n v="6111.5768452443626"/>
        <n v="4897.6638958307194"/>
        <n v="2868.5579999999995"/>
        <n v="220.4977344523227"/>
      </sharedItems>
    </cacheField>
    <cacheField name="costs new access (2010 USD)" numFmtId="0">
      <sharedItems containsString="0" containsBlank="1" containsNumber="1" containsInteger="1" minValue="150" maxValue="150"/>
    </cacheField>
    <cacheField name="cost of usage (10 min/day/capita (2 cent per min))" numFmtId="0">
      <sharedItems containsString="0" containsBlank="1" containsNumber="1" minValue="547.5" maxValue="547.5"/>
    </cacheField>
    <cacheField name="annual recurrent costs (8% of stock (7,5 years))" numFmtId="0">
      <sharedItems containsString="0" containsBlank="1" containsNumber="1" containsInteger="1" minValue="90" maxValue="90"/>
    </cacheField>
    <cacheField name="total costs" numFmtId="3">
      <sharedItems containsString="0" containsBlank="1" containsNumber="1" minValue="0" maxValue="878961584551.0498" count="200">
        <m/>
        <n v="878961584551.0498"/>
        <n v="356266536605.95496"/>
        <n v="100175362298.55"/>
        <n v="88123784381.111115"/>
        <n v="86678167867.199997"/>
        <n v="64713678490.900887"/>
        <n v="64704623860.800003"/>
        <n v="52844456887.424995"/>
        <n v="44791517013.862503"/>
        <n v="43142962520.699997"/>
        <n v="41731300853.549995"/>
        <n v="39867514189.496223"/>
        <n v="32445971862.539253"/>
        <n v="30071363701.443748"/>
        <n v="25872913394.420986"/>
        <n v="20905257799.023132"/>
        <n v="20628466025.260941"/>
        <n v="19215497057.399998"/>
        <n v="18970208368.935131"/>
        <n v="17722636123.5"/>
        <n v="17245826937.10585"/>
        <n v="16888475630.303627"/>
        <n v="16870832443.473749"/>
        <n v="16541329562.971628"/>
        <n v="16351245313.808483"/>
        <n v="16325965144.9125"/>
        <n v="15928040716.825207"/>
        <n v="15852761642.159725"/>
        <n v="14738377248.024353"/>
        <n v="14421859885.7437"/>
        <n v="14353333696.800001"/>
        <n v="14325269371.875"/>
        <n v="12805745223.599998"/>
        <n v="12470319311.625"/>
        <n v="12333902148.761366"/>
        <n v="11284391930.063171"/>
        <n v="11140587515.137501"/>
        <n v="8948334685.5000019"/>
        <n v="8849185375.2515144"/>
        <n v="8790248049.1875"/>
        <n v="8354930576.7374992"/>
        <n v="8125223060.4740257"/>
        <n v="7929471369.0843897"/>
        <n v="7748099741.3445711"/>
        <n v="7667404699.5"/>
        <n v="7590618393.75"/>
        <n v="7407541440.4949999"/>
        <n v="7364721246.75"/>
        <n v="7362280453.5"/>
        <n v="7309117523.1757345"/>
        <n v="7064461207.9125004"/>
        <n v="0"/>
        <n v="6691763105.999999"/>
        <n v="6549899986.3439398"/>
        <n v="6487586867.1315594"/>
        <n v="6425939630.1034393"/>
        <n v="6376136455.7099981"/>
        <n v="6151692251.25"/>
        <n v="5743801485.4499998"/>
        <n v="5404683217.500001"/>
        <n v="5262175334.7199688"/>
        <n v="5189182157.7965679"/>
        <n v="4950291495.5012779"/>
        <n v="4915122642.1532354"/>
        <n v="4629351116.25"/>
        <n v="4562302515.75"/>
        <n v="4468440074.1750011"/>
        <n v="4312943485.9874992"/>
        <n v="4280726961"/>
        <n v="3998529711.3884597"/>
        <n v="3977933635.375083"/>
        <n v="3798677958.8624997"/>
        <n v="3740220256.5000014"/>
        <n v="3563877233.0120597"/>
        <n v="3521264576.1331968"/>
        <n v="3414321806.8781433"/>
        <n v="2980622822.8197308"/>
        <n v="2968070992.7315598"/>
        <n v="2818373807.8124995"/>
        <n v="2550460414.9499998"/>
        <n v="2495439986.2874999"/>
        <n v="2462341483.299829"/>
        <n v="2341530353.0587502"/>
        <n v="2287763661.4875011"/>
        <n v="2256284419.2000022"/>
        <n v="2209764212.9061837"/>
        <n v="2158798300.9507852"/>
        <n v="2063419199.17875"/>
        <n v="2026730322.8336284"/>
        <n v="1932995302.9701135"/>
        <n v="1831540729.9791696"/>
        <n v="1830042081.5973973"/>
        <n v="1688021665.8861728"/>
        <n v="1635972792.3"/>
        <n v="1608292780.1400917"/>
        <n v="1376909289"/>
        <n v="1376371100.4749999"/>
        <n v="1328859610.6842742"/>
        <n v="1297637107.2000003"/>
        <n v="1260257840.7299998"/>
        <n v="1197415226.7000003"/>
        <n v="1161528086.9592621"/>
        <n v="1150217964.0000002"/>
        <n v="1136431595.8190978"/>
        <n v="1124882771.1187503"/>
        <n v="1022105672.1757846"/>
        <n v="899581723.61905408"/>
        <n v="877486409.22641647"/>
        <n v="830925033.75000072"/>
        <n v="814288912.16785836"/>
        <n v="789811365.1177218"/>
        <n v="780092451.33749998"/>
        <n v="721314437.78333354"/>
        <n v="694657595.61141944"/>
        <n v="666022690.46503425"/>
        <n v="625285427.24486172"/>
        <n v="601987684.72500002"/>
        <n v="595939738.75402033"/>
        <n v="534947738.93356347"/>
        <n v="473810572.46250004"/>
        <n v="470560047.67732197"/>
        <n v="429140980.01250005"/>
        <n v="420957573.75000006"/>
        <n v="411775144.19999981"/>
        <n v="385663539.02045071"/>
        <n v="381310332.51368976"/>
        <n v="373562856.19979095"/>
        <n v="368151474.66845906"/>
        <n v="331271372.25000006"/>
        <n v="328391156.98593664"/>
        <n v="310725248.40000027"/>
        <n v="287734826.92499983"/>
        <n v="284022983.4362424"/>
        <n v="281631012.07500023"/>
        <n v="280940938.03124976"/>
        <n v="278580353.62499988"/>
        <n v="274414156.52306294"/>
        <n v="252638237.24999997"/>
        <n v="230304815.09698024"/>
        <n v="215410593.03749999"/>
        <n v="213954198.84739006"/>
        <n v="208029206.73214293"/>
        <n v="207083517.63749981"/>
        <n v="195892448.50991705"/>
        <n v="187325503.27588996"/>
        <n v="172338387.57420108"/>
        <n v="137425743"/>
        <n v="130681199.12521549"/>
        <n v="127096590.10504115"/>
        <n v="122430598.53491098"/>
        <n v="120115969.31249979"/>
        <n v="110365260.07499999"/>
        <n v="95526521.999999985"/>
        <n v="93877654.802690566"/>
        <n v="80738758.472109616"/>
        <n v="77965716.482671276"/>
        <n v="74634934.5"/>
        <n v="67125279.375000015"/>
        <n v="64145289.493028156"/>
        <n v="51751040.205741771"/>
        <n v="49030681.648800366"/>
        <n v="39989121.345323764"/>
        <n v="37511614.883453228"/>
        <n v="35452709.063737474"/>
        <n v="32597421.947399192"/>
        <n v="30979798.048071433"/>
        <n v="29661150.184475619"/>
        <n v="29580007.652048152"/>
        <n v="29403200.680459838"/>
        <n v="28426225.809907615"/>
        <n v="27652759.873908747"/>
        <n v="23680702.237500008"/>
        <n v="23083231.398836847"/>
        <n v="22013125.590978906"/>
        <n v="20221985.3619936"/>
        <n v="19554162.277746353"/>
        <n v="19203832.350695502"/>
        <n v="16146427.867898894"/>
        <n v="14951063.172866512"/>
        <n v="14243088.448846795"/>
        <n v="13131037.56108978"/>
        <n v="12770751.42"/>
        <n v="12356999.54999998"/>
        <n v="11916152.732168704"/>
        <n v="10978121.832615294"/>
        <n v="10334254.992957147"/>
        <n v="8539444.3467063773"/>
        <n v="8279042.3754507015"/>
        <n v="6661092.3750000009"/>
        <n v="6366325.1167863272"/>
        <n v="6128876.8232124085"/>
        <n v="6043168.5014051627"/>
        <n v="5487391.7560660243"/>
        <n v="4863952.0877062511"/>
        <n v="4819663.8000000007"/>
        <n v="4812866.765629936"/>
        <n v="3856910.3179666917"/>
        <n v="2258989.4249999998"/>
        <n v="173641.96588120412"/>
      </sharedItems>
    </cacheField>
    <cacheField name="resource rents 2010 (2010 USD)" numFmtId="3">
      <sharedItems containsBlank="1" containsMixedTypes="1" containsNumber="1" minValue="0" maxValue="412412144329.84637"/>
    </cacheField>
    <cacheField name="resource rents 2015-2030" numFmtId="3">
      <sharedItems containsBlank="1" containsMixedTypes="1" containsNumber="1" minValue="0" maxValue="6186182164947.6953"/>
    </cacheField>
    <cacheField name="ratio" numFmtId="2">
      <sharedItems containsBlank="1" containsMixedTypes="1" containsNumber="1" minValue="0" maxValue="123.33797760666766"/>
    </cacheField>
    <cacheField name="best case scenario" numFmtId="2">
      <sharedItems containsBlank="1" containsMixedTypes="1" containsNumber="1" minValue="0" maxValue="41.112659202222552"/>
    </cacheField>
    <cacheField name="worst case scenario" numFmtId="2">
      <sharedItems containsBlank="1" containsMixedTypes="1" containsNumber="1" minValue="0" maxValue="370.013932820002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Annika Marxen" refreshedDate="42013.732776851852" createdVersion="4" refreshedVersion="4" minRefreshableVersion="3" recordCount="214">
  <cacheSource type="worksheet">
    <worksheetSource ref="A2:O216" sheet="Roads"/>
  </cacheSource>
  <cacheFields count="16">
    <cacheField name="Country Name" numFmtId="0">
      <sharedItems/>
    </cacheField>
    <cacheField name="Country Code" numFmtId="0">
      <sharedItems/>
    </cacheField>
    <cacheField name="Income group" numFmtId="0">
      <sharedItems/>
    </cacheField>
    <cacheField name="Region" numFmtId="0">
      <sharedItems count="7">
        <s v="South Asia"/>
        <s v="Europe &amp; Central Asia"/>
        <s v="Middle East &amp; North Africa"/>
        <s v="East Asia &amp; Pacific"/>
        <s v="Sub-Saharan Africa"/>
        <s v="Latin America &amp; Caribbean"/>
        <s v="North America"/>
      </sharedItems>
    </cacheField>
    <cacheField name="Roads, total network (km)  2010" numFmtId="0">
      <sharedItems containsMixedTypes="1" containsNumber="1" minValue="77" maxValue="6545326"/>
    </cacheField>
    <cacheField name="Roads, paved (% of total roads) 2010" numFmtId="1">
      <sharedItems containsMixedTypes="1" containsNumber="1" minValue="6.8349935891113498" maxValue="100"/>
    </cacheField>
    <cacheField name="unpaved roads (km) 2010" numFmtId="0">
      <sharedItems containsString="0" containsBlank="1" containsNumber="1" minValue="0" maxValue="2149622.1348999999" count="90">
        <n v="14713.999999999998"/>
        <m/>
        <n v="26048.000000000029"/>
        <n v="1894.1182338827641"/>
        <n v="467814"/>
        <n v="0"/>
        <n v="8597.9999999999909"/>
        <n v="737.01359999999988"/>
        <n v="11742.000000000002"/>
        <n v="33500.000000000073"/>
        <n v="4125.5999999999967"/>
        <n v="72629.000000000015"/>
        <n v="1803.0000000000057"/>
        <n v="1368229.48416"/>
        <n v="593.60000000000082"/>
        <n v="277.9999999999917"/>
        <n v="11002.153865739152"/>
        <n v="44740.000000000015"/>
        <n v="18892"/>
        <n v="59644.788580000008"/>
        <n v="1566014.0000000019"/>
        <n v="169989.67933144493"/>
        <n v="29839.000000000011"/>
        <n v="2721.9999999999945"/>
        <n v="4315.9999999999955"/>
        <n v="31940.421182048609"/>
        <n v="164.00000000000037"/>
        <n v="10705.999999999933"/>
        <n v="3527.0000000000032"/>
        <n v="47984.999999999993"/>
        <n v="27144.999999999964"/>
        <n v="4654.0213154120311"/>
        <n v="157362.14025622836"/>
        <n v="28588.98808038819"/>
        <n v="9181.9999999999964"/>
        <n v="31229.299207159744"/>
        <n v="123484.99999999993"/>
        <n v="7734.0000000000018"/>
        <n v="2149622.1348999999"/>
        <n v="209558.99999999988"/>
        <n v="38492"/>
        <n v="7886.3841430472812"/>
        <n v="18466.812831750667"/>
        <n v="86762.62019827684"/>
        <n v="10057.000000000025"/>
        <n v="53068"/>
        <n v="21359.999999999967"/>
        <n v="5144.9999999999973"/>
        <n v="1249.4213950791177"/>
        <n v="12242.165548064238"/>
        <n v="16965.178750918458"/>
        <n v="49659.945632886447"/>
        <n v="5759"/>
        <n v="31375.000000000015"/>
        <n v="28233.999999999949"/>
        <n v="7471.0000000000009"/>
        <n v="1498.4991776066315"/>
        <n v="233532.00000000015"/>
        <n v="1776.9999999999973"/>
        <n v="2398.0000000000032"/>
        <n v="17278.000000000004"/>
        <n v="17730.999999999982"/>
        <n v="37750"/>
        <n v="33572.261849154216"/>
        <n v="31853.000000000022"/>
        <n v="19296.839999999997"/>
        <n v="13880.569064878351"/>
        <n v="18047.000000000029"/>
        <n v="30460.000000000011"/>
        <n v="72057.000000000087"/>
        <n v="8921.9700000000048"/>
        <n v="27199.000000000011"/>
        <n v="68931.880000000034"/>
        <n v="132362.09999999986"/>
        <n v="5356.0354550056945"/>
        <n v="22419.482976193362"/>
        <n v="1858.3465446554285"/>
        <n v="26738.867947176339"/>
        <n v="245411.6281866428"/>
        <n v="9536.3895000000011"/>
        <n v="16250.000000000005"/>
        <n v="18.000000000000192"/>
        <n v="162998.29695217221"/>
        <n v="97119.999999999956"/>
        <n v="443160.00000000023"/>
        <n v="24527.999999999985"/>
        <n v="60328.280112308523"/>
        <n v="4661.4260000000013"/>
        <n v="39063.999999999993"/>
        <n v="3637.5999999999317"/>
      </sharedItems>
    </cacheField>
    <cacheField name="Roadway cost assumptions (USD per paved lane‐km, 2010)  Construction in  2010 USD " numFmtId="3">
      <sharedItems containsString="0" containsBlank="1" containsNumber="1" containsInteger="1" minValue="0" maxValue="1300000"/>
    </cacheField>
    <cacheField name="O&amp;M at least one every 4 years" numFmtId="3">
      <sharedItems containsString="0" containsBlank="1" containsNumber="1" containsInteger="1" minValue="0" maxValue="40000"/>
    </cacheField>
    <cacheField name="O&amp;M (2015-2030) " numFmtId="3">
      <sharedItems containsString="0" containsBlank="1" containsNumber="1" containsInteger="1" minValue="0" maxValue="75000"/>
    </cacheField>
    <cacheField name="total costs " numFmtId="3">
      <sharedItems containsString="0" containsBlank="1" containsNumber="1" minValue="0" maxValue="2270538379988.125" count="76">
        <n v="17095828749.999998"/>
        <m/>
        <n v="27513200000.000031"/>
        <n v="2200728622.9925365"/>
        <n v="0"/>
        <n v="9989801249.9999886"/>
        <n v="778470614.99999988"/>
        <n v="13642736250.000002"/>
        <n v="4793431499.9999962"/>
        <n v="84658178125.000015"/>
        <n v="2094860625.0000067"/>
        <n v="1594842492474"/>
        <n v="689689000.00000095"/>
        <n v="323001249.99999034"/>
        <n v="13924600986.326115"/>
        <n v="56624062500.000015"/>
        <n v="23910187500"/>
        <n v="69523456688.562515"/>
        <n v="1981986468750.0024"/>
        <n v="198144219970.71548"/>
        <n v="34781084375.000015"/>
        <n v="3162623749.9999938"/>
        <n v="5014652499.9999943"/>
        <n v="191162500.00000042"/>
        <n v="11308212499.999929"/>
        <n v="4111159375.0000038"/>
        <n v="5407391015.8443537"/>
        <n v="10702768749.999996"/>
        <n v="39524581809.061554"/>
        <n v="143474134374.99991"/>
        <n v="2270538379988.125"/>
        <n v="243481363124.99988"/>
        <n v="40657175000"/>
        <n v="8329993251.0936909"/>
        <n v="21525378707.009373"/>
        <n v="119298602772.63066"/>
        <n v="11684976875.000031"/>
        <n v="67164187500"/>
        <n v="29369999999.999954"/>
        <n v="5977846874.9999971"/>
        <n v="1319701348.5523181"/>
        <n v="14223866096.157137"/>
        <n v="19711417061.223385"/>
        <n v="57698649332.209938"/>
        <n v="6691238125"/>
        <n v="39708984375.000015"/>
        <n v="32804378749.999939"/>
        <n v="9455484375.0000019"/>
        <n v="1896538021.6583929"/>
        <n v="272210737500.00018"/>
        <n v="2064651874.9999969"/>
        <n v="2786176250.0000038"/>
        <n v="18249887500.000004"/>
        <n v="20601205624.999977"/>
        <n v="47777343750"/>
        <n v="43797875000.000031"/>
        <n v="22492879124.999996"/>
        <n v="17567595222.736664"/>
        <n v="32173375000.000011"/>
        <n v="83721226875.000107"/>
        <n v="10399671281.250006"/>
        <n v="31703834375.000011"/>
        <n v="80348722625.000046"/>
        <n v="26132709844.125385"/>
        <n v="1962878537.7922964"/>
        <n v="31067222196.125507"/>
        <n v="285137635499.35559"/>
        <n v="12069492960.937502"/>
        <n v="18880468750.000008"/>
        <n v="22781250.000000242"/>
        <n v="112841299999.99995"/>
        <n v="25907699999.999985"/>
        <n v="76352979517.140472"/>
        <n v="4923631212.500001"/>
        <n v="45387484999.999992"/>
        <n v="4226436499.9999208"/>
      </sharedItems>
    </cacheField>
    <cacheField name="resource rents 2010 (2010 USD)" numFmtId="3">
      <sharedItems containsMixedTypes="1" containsNumber="1" minValue="0" maxValue="412412144329.84637"/>
    </cacheField>
    <cacheField name="resource rents 2015-2030" numFmtId="3">
      <sharedItems containsMixedTypes="1" containsNumber="1" minValue="0" maxValue="6186182164947.6953"/>
    </cacheField>
    <cacheField name="ratio" numFmtId="2">
      <sharedItems containsMixedTypes="1" containsNumber="1" minValue="0" maxValue="176.14154163362551"/>
    </cacheField>
    <cacheField name="best case scenario" numFmtId="2">
      <sharedItems containsMixedTypes="1" containsNumber="1" minValue="0" maxValue="58.713847211208495"/>
    </cacheField>
    <cacheField name="worst case scenario" numFmtId="2">
      <sharedItems containsMixedTypes="1" containsNumber="1" minValue="0" maxValue="528.424624900876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5">
  <r>
    <s v="Afghanistan"/>
    <s v="AFG"/>
    <s v="Low income"/>
    <x v="0"/>
    <m/>
    <n v="28397812"/>
    <n v="43499632"/>
    <n v="64"/>
    <n v="1.1004620318530163"/>
    <n v="70.429570038593042"/>
    <n v="41"/>
    <n v="25664782.880000003"/>
    <n v="5.8613944938892791E-2"/>
    <x v="0"/>
    <n v="275432181.35267156"/>
    <n v="4131482720.2900734"/>
    <x v="0"/>
    <x v="0"/>
    <x v="0"/>
  </r>
  <r>
    <s v="Albania"/>
    <s v="ALB"/>
    <s v="Upper middle income"/>
    <x v="1"/>
    <m/>
    <n v="3150143"/>
    <n v="3310564"/>
    <m/>
    <n v="1.1004620318530163"/>
    <n v="0"/>
    <n v="100"/>
    <n v="0"/>
    <n v="0"/>
    <x v="1"/>
    <n v="411495291.46132761"/>
    <n v="6172429371.9199142"/>
    <x v="1"/>
    <x v="1"/>
    <x v="1"/>
  </r>
  <r>
    <s v="Algeria"/>
    <s v="DZA"/>
    <s v="Upper middle income"/>
    <x v="2"/>
    <s v="North Africa"/>
    <n v="37062820"/>
    <n v="48561408"/>
    <n v="326.89002158513563"/>
    <n v="1.1004620318530163"/>
    <n v="359.73005734605471"/>
    <n v="99.3"/>
    <n v="339929.85600000032"/>
    <n v="2.7075295212977562E-2"/>
    <x v="2"/>
    <n v="41290138275.752869"/>
    <n v="619352074136.29297"/>
    <x v="2"/>
    <x v="2"/>
    <x v="2"/>
  </r>
  <r>
    <s v="American Samoa"/>
    <s v="ASM"/>
    <s v="Upper middle income"/>
    <x v="3"/>
    <m/>
    <n v="55636"/>
    <n v="60989"/>
    <n v="157"/>
    <n v="1.1004620318530163"/>
    <n v="172.77253900092356"/>
    <n v="55.766350000000003"/>
    <n v="26977.660798500001"/>
    <n v="0.11040303634246594"/>
    <x v="3"/>
    <e v="#VALUE!"/>
    <e v="#VALUE!"/>
    <x v="3"/>
    <x v="3"/>
    <x v="3"/>
  </r>
  <r>
    <s v="Andorra"/>
    <s v="ADO"/>
    <s v="High income: nonOECD"/>
    <x v="1"/>
    <m/>
    <n v="77907"/>
    <n v="88710"/>
    <m/>
    <n v="1.1004620318530163"/>
    <n v="0"/>
    <n v="100"/>
    <n v="0"/>
    <n v="0"/>
    <x v="1"/>
    <e v="#VALUE!"/>
    <e v="#VALUE!"/>
    <x v="3"/>
    <x v="3"/>
    <x v="3"/>
  </r>
  <r>
    <s v="Angola"/>
    <s v="AGO"/>
    <s v="Upper middle income"/>
    <x v="4"/>
    <m/>
    <n v="19549124"/>
    <n v="34783312"/>
    <n v="326.89002158513563"/>
    <n v="1.1004620318530163"/>
    <n v="359.73005734605471"/>
    <n v="34.6"/>
    <n v="22748286.047999997"/>
    <n v="2.7075295212977562E-2"/>
    <x v="4"/>
    <n v="38084701465.664787"/>
    <n v="571270521984.9718"/>
    <x v="4"/>
    <x v="4"/>
    <x v="4"/>
  </r>
  <r>
    <s v="Antigua and Barbuda"/>
    <s v="ATG"/>
    <s v="High income: nonOECD"/>
    <x v="5"/>
    <m/>
    <n v="87233"/>
    <n v="104982"/>
    <n v="326.89002158513563"/>
    <n v="1.1004620318530163"/>
    <n v="359.73005734605471"/>
    <n v="88.229380000000006"/>
    <n v="12357.032288399998"/>
    <n v="2.7075295212977562E-2"/>
    <x v="5"/>
    <n v="0"/>
    <n v="0"/>
    <x v="5"/>
    <x v="5"/>
    <x v="5"/>
  </r>
  <r>
    <s v="Argentina"/>
    <s v="ARG"/>
    <s v="Upper middle income"/>
    <x v="5"/>
    <m/>
    <n v="40374224"/>
    <n v="46859381"/>
    <n v="326.89002158513563"/>
    <n v="1.1004620318530163"/>
    <n v="359.73005734605471"/>
    <n v="88.229380000000006"/>
    <n v="5515639.671862199"/>
    <n v="2.7075295212977562E-2"/>
    <x v="6"/>
    <n v="23990886710.821796"/>
    <n v="359863300662.32697"/>
    <x v="6"/>
    <x v="6"/>
    <x v="6"/>
  </r>
  <r>
    <s v="Armenia"/>
    <s v="ARM"/>
    <s v="Lower middle income"/>
    <x v="1"/>
    <m/>
    <n v="2963496"/>
    <n v="2969807"/>
    <m/>
    <n v="1.1004620318530163"/>
    <n v="0"/>
    <n v="99.8"/>
    <n v="5939.614000000005"/>
    <n v="0"/>
    <x v="1"/>
    <n v="346885961.37184739"/>
    <n v="5203289420.5777111"/>
    <x v="1"/>
    <x v="1"/>
    <x v="1"/>
  </r>
  <r>
    <s v="Aruba"/>
    <s v="ABW"/>
    <s v="High income: nonOECD"/>
    <x v="5"/>
    <m/>
    <n v="101597"/>
    <n v="107734"/>
    <n v="326.89002158513563"/>
    <n v="1.1004620318530163"/>
    <n v="359.73005734605471"/>
    <n v="88.229380000000006"/>
    <n v="12680.959750799999"/>
    <n v="2.7075295212977562E-2"/>
    <x v="7"/>
    <n v="93353.484085037111"/>
    <n v="1400302.2612755566"/>
    <x v="7"/>
    <x v="7"/>
    <x v="7"/>
  </r>
  <r>
    <s v="Australia"/>
    <s v="AUS"/>
    <s v="High income: OECD"/>
    <x v="3"/>
    <m/>
    <n v="22031800"/>
    <n v="28335501"/>
    <n v="157"/>
    <n v="1.1004620318530163"/>
    <n v="172.77253900092356"/>
    <n v="100"/>
    <n v="0"/>
    <n v="0.11040303634246594"/>
    <x v="1"/>
    <n v="111498672067.56895"/>
    <n v="1672480081013.5344"/>
    <x v="1"/>
    <x v="1"/>
    <x v="1"/>
  </r>
  <r>
    <s v="Austria"/>
    <s v="AUT"/>
    <s v="High income: OECD"/>
    <x v="1"/>
    <m/>
    <n v="8389771"/>
    <n v="9005424"/>
    <m/>
    <n v="1.1004620318530163"/>
    <n v="0"/>
    <n v="100"/>
    <n v="0"/>
    <n v="0"/>
    <x v="1"/>
    <n v="1711085863.7734871"/>
    <n v="25666287956.602306"/>
    <x v="1"/>
    <x v="1"/>
    <x v="1"/>
  </r>
  <r>
    <s v="Azerbaijan"/>
    <s v="AZE"/>
    <s v="Upper middle income"/>
    <x v="1"/>
    <m/>
    <n v="9054332"/>
    <n v="10474377"/>
    <m/>
    <n v="1.1004620318530163"/>
    <n v="0"/>
    <n v="100"/>
    <n v="0"/>
    <n v="0"/>
    <x v="1"/>
    <n v="24407648660.104939"/>
    <n v="366114729901.5741"/>
    <x v="1"/>
    <x v="1"/>
    <x v="1"/>
  </r>
  <r>
    <s v="Bahamas, The"/>
    <s v="BHS"/>
    <s v="High income: nonOECD"/>
    <x v="5"/>
    <m/>
    <n v="360498"/>
    <n v="447410"/>
    <n v="326.89002158513563"/>
    <n v="1.1004620318530163"/>
    <n v="359.73005734605471"/>
    <n v="88.229380000000006"/>
    <n v="52662.930941999992"/>
    <n v="2.7075295212977562E-2"/>
    <x v="8"/>
    <n v="2651920.615148271"/>
    <n v="39778809.227224067"/>
    <x v="8"/>
    <x v="8"/>
    <x v="8"/>
  </r>
  <r>
    <s v="Bahrain"/>
    <s v="BHR"/>
    <s v="High income: nonOECD"/>
    <x v="2"/>
    <s v="Middle East"/>
    <n v="1251513"/>
    <n v="1641988"/>
    <n v="157"/>
    <n v="1.1004620318530163"/>
    <n v="172.77253900092356"/>
    <n v="94.135270000000006"/>
    <n v="96298.162832399932"/>
    <n v="5.8613944938892791E-2"/>
    <x v="9"/>
    <n v="5828990079.2173672"/>
    <n v="87434851188.260513"/>
    <x v="9"/>
    <x v="9"/>
    <x v="9"/>
  </r>
  <r>
    <s v="Bangladesh"/>
    <s v="BGD"/>
    <s v="Low income"/>
    <x v="0"/>
    <m/>
    <n v="151125475"/>
    <n v="185063630"/>
    <n v="64"/>
    <n v="1.1004620318530163"/>
    <n v="70.429570038593042"/>
    <n v="55.2"/>
    <n v="82908506.239999995"/>
    <n v="5.8613944938892791E-2"/>
    <x v="10"/>
    <n v="5122872663.1918049"/>
    <n v="76843089947.877075"/>
    <x v="10"/>
    <x v="10"/>
    <x v="10"/>
  </r>
  <r>
    <s v="Barbados"/>
    <s v="BRB"/>
    <s v="High income: nonOECD"/>
    <x v="5"/>
    <m/>
    <n v="280396"/>
    <n v="305709"/>
    <n v="326.89002158513563"/>
    <n v="1.1004620318530163"/>
    <n v="359.73005734605471"/>
    <n v="88.229380000000006"/>
    <n v="35983.844695799991"/>
    <n v="2.7075295212977562E-2"/>
    <x v="11"/>
    <n v="1055471.7325739102"/>
    <n v="15832075.988608653"/>
    <x v="11"/>
    <x v="11"/>
    <x v="11"/>
  </r>
  <r>
    <s v="Belarus"/>
    <s v="BLR"/>
    <s v="Upper middle income"/>
    <x v="1"/>
    <m/>
    <n v="9490000"/>
    <n v="8488334"/>
    <m/>
    <n v="1.1004620318530163"/>
    <n v="0"/>
    <n v="100"/>
    <n v="0"/>
    <n v="0"/>
    <x v="1"/>
    <n v="1379214938.7502549"/>
    <n v="20688224081.253822"/>
    <x v="1"/>
    <x v="1"/>
    <x v="1"/>
  </r>
  <r>
    <s v="Belgium"/>
    <s v="BEL"/>
    <s v="High income: OECD"/>
    <x v="1"/>
    <m/>
    <n v="10895586"/>
    <n v="11664194"/>
    <m/>
    <n v="1.1004620318530163"/>
    <n v="0"/>
    <n v="100"/>
    <n v="0"/>
    <n v="0"/>
    <x v="1"/>
    <n v="306181202.30001646"/>
    <n v="4592718034.500247"/>
    <x v="1"/>
    <x v="1"/>
    <x v="1"/>
  </r>
  <r>
    <s v="Belize"/>
    <s v="BLZ"/>
    <s v="Upper middle income"/>
    <x v="5"/>
    <m/>
    <n v="308595"/>
    <n v="461277"/>
    <n v="326.89002158513563"/>
    <n v="1.1004620318530163"/>
    <n v="359.73005734605471"/>
    <n v="88.229380000000006"/>
    <n v="54295.162817399992"/>
    <n v="2.7075295212977562E-2"/>
    <x v="12"/>
    <n v="14107420.288951172"/>
    <n v="211611304.33426759"/>
    <x v="12"/>
    <x v="12"/>
    <x v="12"/>
  </r>
  <r>
    <s v="Benin"/>
    <s v="BEN"/>
    <s v="Low income"/>
    <x v="4"/>
    <m/>
    <n v="9509798"/>
    <n v="15506762"/>
    <n v="326.89002158513563"/>
    <n v="1.1004620318530163"/>
    <n v="359.73005734605471"/>
    <n v="27.9"/>
    <n v="11180375.402000001"/>
    <n v="2.7075295212977562E-2"/>
    <x v="13"/>
    <n v="358790876.29676551"/>
    <n v="5381863144.4514828"/>
    <x v="13"/>
    <x v="13"/>
    <x v="13"/>
  </r>
  <r>
    <s v="Bermuda"/>
    <s v="BMU"/>
    <s v="High income: nonOECD"/>
    <x v="6"/>
    <m/>
    <n v="65124"/>
    <n v="66524"/>
    <m/>
    <n v="1.1004620318530163"/>
    <n v="0"/>
    <n v="100"/>
    <n v="0"/>
    <n v="0"/>
    <x v="1"/>
    <n v="0"/>
    <n v="0"/>
    <x v="5"/>
    <x v="5"/>
    <x v="5"/>
  </r>
  <r>
    <s v="Bhutan"/>
    <s v="BTN"/>
    <s v="Lower middle income"/>
    <x v="0"/>
    <m/>
    <n v="716939"/>
    <n v="897761"/>
    <n v="64"/>
    <n v="1.1004620318530163"/>
    <n v="70.429570038593042"/>
    <n v="72"/>
    <n v="251373.08000000002"/>
    <n v="5.8613944938892791E-2"/>
    <x v="14"/>
    <n v="384755041.17597884"/>
    <n v="5771325617.6396828"/>
    <x v="14"/>
    <x v="14"/>
    <x v="14"/>
  </r>
  <r>
    <s v="Bolivia"/>
    <s v="BOL"/>
    <s v="Lower middle income"/>
    <x v="5"/>
    <m/>
    <n v="10156601"/>
    <n v="13665316"/>
    <n v="326.89002158513563"/>
    <n v="1.1004620318530163"/>
    <n v="359.73005734605471"/>
    <n v="80.2"/>
    <n v="2705732.5679999995"/>
    <n v="2.7075295212977562E-2"/>
    <x v="15"/>
    <n v="3943593093.8863621"/>
    <n v="59153896408.295433"/>
    <x v="15"/>
    <x v="15"/>
    <x v="15"/>
  </r>
  <r>
    <s v="Bosnia and Herzegovina"/>
    <s v="BIH"/>
    <s v="Upper middle income"/>
    <x v="1"/>
    <m/>
    <n v="3845929"/>
    <n v="3700255"/>
    <m/>
    <n v="1.1004620318530163"/>
    <n v="0"/>
    <n v="99.7"/>
    <n v="11100.76500000001"/>
    <n v="0"/>
    <x v="1"/>
    <n v="595625627.44246328"/>
    <n v="8934384411.6369495"/>
    <x v="1"/>
    <x v="1"/>
    <x v="1"/>
  </r>
  <r>
    <s v="Botswana"/>
    <s v="BWA"/>
    <s v="Upper middle income"/>
    <x v="4"/>
    <m/>
    <n v="1969341"/>
    <n v="2347860"/>
    <n v="326.89002158513563"/>
    <n v="1.1004620318530163"/>
    <n v="359.73005734605471"/>
    <n v="43.1"/>
    <n v="1335932.3399999999"/>
    <n v="2.7075295212977562E-2"/>
    <x v="16"/>
    <n v="686157389.38852191"/>
    <n v="10292360840.827829"/>
    <x v="16"/>
    <x v="16"/>
    <x v="16"/>
  </r>
  <r>
    <s v="Brazil"/>
    <s v="BRA"/>
    <s v="Upper middle income"/>
    <x v="5"/>
    <m/>
    <n v="195210154"/>
    <n v="222748294"/>
    <n v="326.89002158513563"/>
    <n v="1.1004620318530163"/>
    <n v="359.73005734605471"/>
    <n v="98.93"/>
    <n v="2383406.7457999848"/>
    <n v="2.7075295212977562E-2"/>
    <x v="17"/>
    <n v="131651047125.59688"/>
    <n v="1974765706883.9531"/>
    <x v="17"/>
    <x v="17"/>
    <x v="17"/>
  </r>
  <r>
    <s v="Brunei Darussalam"/>
    <s v="BRN"/>
    <s v="High income: nonOECD"/>
    <x v="3"/>
    <m/>
    <n v="400569"/>
    <n v="499424"/>
    <n v="157"/>
    <n v="1.1004620318530163"/>
    <n v="172.77253900092356"/>
    <n v="72.598820000000003"/>
    <n v="136848.06920319996"/>
    <n v="0.11040303634246594"/>
    <x v="18"/>
    <n v="5618749657.8090668"/>
    <n v="84281244867.136002"/>
    <x v="18"/>
    <x v="18"/>
    <x v="18"/>
  </r>
  <r>
    <s v="Bulgaria"/>
    <s v="BGR"/>
    <s v="Upper middle income"/>
    <x v="1"/>
    <m/>
    <n v="7395599"/>
    <n v="6213179"/>
    <m/>
    <n v="1.1004620318530163"/>
    <n v="0"/>
    <n v="100"/>
    <n v="0"/>
    <n v="0"/>
    <x v="1"/>
    <n v="1236205124.2998753"/>
    <n v="18543076864.498131"/>
    <x v="1"/>
    <x v="1"/>
    <x v="1"/>
  </r>
  <r>
    <s v="Burkina Faso"/>
    <s v="BFA"/>
    <s v="Low income"/>
    <x v="4"/>
    <m/>
    <n v="15540284"/>
    <n v="26564341"/>
    <n v="326.89002158513563"/>
    <n v="1.1004620318530163"/>
    <n v="359.73005734605471"/>
    <n v="13.1"/>
    <n v="23084412.329"/>
    <n v="2.7075295212977562E-2"/>
    <x v="19"/>
    <n v="1409883719.9157445"/>
    <n v="21148255798.736168"/>
    <x v="19"/>
    <x v="19"/>
    <x v="19"/>
  </r>
  <r>
    <s v="Burundi"/>
    <s v="BDI"/>
    <s v="Low income"/>
    <x v="4"/>
    <m/>
    <n v="9232753"/>
    <n v="16392402.999999998"/>
    <n v="326.89002158513563"/>
    <n v="1.1004620318530163"/>
    <n v="359.73005734605471"/>
    <n v="5.3"/>
    <n v="15523605.640999997"/>
    <n v="2.7075295212977562E-2"/>
    <x v="20"/>
    <n v="551752484.64932442"/>
    <n v="8276287269.7398663"/>
    <x v="20"/>
    <x v="20"/>
    <x v="20"/>
  </r>
  <r>
    <s v="Cabo Verde"/>
    <s v="CPV"/>
    <s v="Lower middle income"/>
    <x v="4"/>
    <m/>
    <n v="487601"/>
    <n v="576734"/>
    <n v="326.89002158513563"/>
    <n v="1.1004620318530163"/>
    <n v="359.73005734605471"/>
    <n v="67"/>
    <n v="190322.21999999997"/>
    <n v="2.7075295212977562E-2"/>
    <x v="21"/>
    <n v="9544520.9551698435"/>
    <n v="143167814.32754764"/>
    <x v="21"/>
    <x v="21"/>
    <x v="21"/>
  </r>
  <r>
    <s v="Cambodia"/>
    <s v="KHM"/>
    <s v="Low income"/>
    <x v="3"/>
    <m/>
    <n v="14364931"/>
    <n v="19143612"/>
    <n v="157"/>
    <n v="1.1004620318530163"/>
    <n v="172.77253900092356"/>
    <n v="31.1"/>
    <n v="13189948.668000001"/>
    <n v="0.11040303634246594"/>
    <x v="22"/>
    <n v="433167180.30280077"/>
    <n v="6497507704.5420113"/>
    <x v="22"/>
    <x v="22"/>
    <x v="22"/>
  </r>
  <r>
    <s v="Cameroon"/>
    <s v="CMR"/>
    <s v="Lower middle income"/>
    <x v="4"/>
    <m/>
    <n v="20624343"/>
    <n v="33074214.999999996"/>
    <n v="326.89002158513563"/>
    <n v="1.1004620318530163"/>
    <n v="359.73005734605471"/>
    <n v="49"/>
    <n v="16867849.649999999"/>
    <n v="2.7075295212977562E-2"/>
    <x v="23"/>
    <n v="2416929494.6420951"/>
    <n v="36253942419.631424"/>
    <x v="23"/>
    <x v="23"/>
    <x v="23"/>
  </r>
  <r>
    <s v="Canada"/>
    <s v="CAN"/>
    <s v="High income: OECD"/>
    <x v="6"/>
    <m/>
    <n v="34005274"/>
    <n v="40616997"/>
    <m/>
    <n v="1.1004620318530163"/>
    <n v="0"/>
    <n v="100"/>
    <n v="0"/>
    <n v="0"/>
    <x v="1"/>
    <n v="66550602359.385544"/>
    <n v="998259035390.7832"/>
    <x v="1"/>
    <x v="1"/>
    <x v="1"/>
  </r>
  <r>
    <s v="Cayman Islands"/>
    <s v="CYM"/>
    <s v="High income: nonOECD"/>
    <x v="5"/>
    <m/>
    <n v="55509"/>
    <n v="66552"/>
    <n v="326.89002158513563"/>
    <n v="1.1004620318530163"/>
    <n v="359.73005734605471"/>
    <n v="88.229380000000006"/>
    <n v="7833.5830223999992"/>
    <n v="2.7075295212977562E-2"/>
    <x v="24"/>
    <e v="#VALUE!"/>
    <e v="#VALUE!"/>
    <x v="3"/>
    <x v="3"/>
    <x v="3"/>
  </r>
  <r>
    <s v="Central African Republic"/>
    <s v="CAF"/>
    <s v="Low income"/>
    <x v="4"/>
    <m/>
    <n v="4349921"/>
    <n v="6318381"/>
    <n v="326.89002158513563"/>
    <n v="1.1004620318530163"/>
    <n v="359.73005734605471"/>
    <n v="9.464245"/>
    <n v="5720393.9421265498"/>
    <n v="2.7075295212977562E-2"/>
    <x v="25"/>
    <n v="165997754.82625589"/>
    <n v="2489966322.3938384"/>
    <x v="24"/>
    <x v="24"/>
    <x v="24"/>
  </r>
  <r>
    <s v="Chad"/>
    <s v="TCD"/>
    <s v="Low income"/>
    <x v="4"/>
    <m/>
    <n v="11720781"/>
    <n v="20877527"/>
    <n v="326.89002158513563"/>
    <n v="1.1004620318530163"/>
    <n v="359.73005734605471"/>
    <n v="3.5"/>
    <n v="20146813.555"/>
    <n v="2.7075295212977562E-2"/>
    <x v="26"/>
    <n v="3554600897.019742"/>
    <n v="53319013455.296127"/>
    <x v="25"/>
    <x v="25"/>
    <x v="25"/>
  </r>
  <r>
    <s v="Channel Islands"/>
    <s v="CHI"/>
    <s v="High income: nonOECD"/>
    <x v="1"/>
    <m/>
    <n v="159518"/>
    <n v="173587"/>
    <m/>
    <n v="1.1004620318530163"/>
    <n v="0"/>
    <n v="100"/>
    <n v="0"/>
    <n v="0"/>
    <x v="1"/>
    <e v="#VALUE!"/>
    <e v="#VALUE!"/>
    <x v="3"/>
    <x v="3"/>
    <x v="3"/>
  </r>
  <r>
    <s v="Chile"/>
    <s v="CHL"/>
    <s v="High income: OECD"/>
    <x v="5"/>
    <m/>
    <n v="17150760"/>
    <n v="19814578"/>
    <n v="326.89002158513563"/>
    <n v="1.1004620318530163"/>
    <n v="359.73005734605471"/>
    <n v="99.59"/>
    <n v="81239.769799999849"/>
    <n v="2.7075295212977562E-2"/>
    <x v="27"/>
    <n v="42609019124.162964"/>
    <n v="639135286862.44446"/>
    <x v="26"/>
    <x v="26"/>
    <x v="26"/>
  </r>
  <r>
    <s v="China"/>
    <s v="CHN"/>
    <s v="Upper middle income"/>
    <x v="3"/>
    <m/>
    <n v="1337705000"/>
    <n v="1453297304"/>
    <n v="157"/>
    <n v="1.1004620318530163"/>
    <n v="172.77253900092356"/>
    <n v="99.7"/>
    <n v="4359891.9120000042"/>
    <n v="0.11040303634246594"/>
    <x v="28"/>
    <n v="412412144329.84637"/>
    <n v="6186182164947.6953"/>
    <x v="27"/>
    <x v="27"/>
    <x v="27"/>
  </r>
  <r>
    <s v="Colombia"/>
    <s v="COL"/>
    <s v="Upper middle income"/>
    <x v="5"/>
    <m/>
    <n v="46444798"/>
    <n v="57219408"/>
    <n v="326.89002158513563"/>
    <n v="1.1004620318530163"/>
    <n v="359.73005734605471"/>
    <n v="96.79"/>
    <n v="1836742.9967999947"/>
    <n v="2.7075295212977562E-2"/>
    <x v="29"/>
    <n v="27613795592.874363"/>
    <n v="414206933893.11542"/>
    <x v="28"/>
    <x v="28"/>
    <x v="28"/>
  </r>
  <r>
    <s v="Comoros"/>
    <s v="COM"/>
    <s v="Low income"/>
    <x v="4"/>
    <m/>
    <n v="683081"/>
    <n v="1057197"/>
    <n v="326.89002158513563"/>
    <n v="1.1004620318530163"/>
    <n v="359.73005734605471"/>
    <n v="48.344149999999999"/>
    <n v="546104.09652450006"/>
    <n v="2.7075295212977562E-2"/>
    <x v="30"/>
    <n v="15685686.317566991"/>
    <n v="235285294.76350486"/>
    <x v="29"/>
    <x v="29"/>
    <x v="29"/>
  </r>
  <r>
    <s v="Congo, Dem. Rep."/>
    <s v="ZAR"/>
    <s v="Low income"/>
    <x v="4"/>
    <m/>
    <n v="62191161"/>
    <n v="103743184"/>
    <n v="326.89002158513563"/>
    <n v="1.1004620318530163"/>
    <n v="359.73005734605471"/>
    <n v="15.2"/>
    <n v="87974220.03199999"/>
    <n v="2.7075295212977562E-2"/>
    <x v="31"/>
    <n v="7681552331.5239582"/>
    <n v="115223284972.85937"/>
    <x v="30"/>
    <x v="30"/>
    <x v="30"/>
  </r>
  <r>
    <s v="Congo, Rep."/>
    <s v="COG"/>
    <s v="Lower middle income"/>
    <x v="4"/>
    <m/>
    <n v="4111715"/>
    <n v="6753771"/>
    <n v="326.89002158513563"/>
    <n v="1.1004620318530163"/>
    <n v="359.73005734605471"/>
    <n v="37.1"/>
    <n v="4248121.9589999998"/>
    <n v="2.7075295212977562E-2"/>
    <x v="32"/>
    <n v="7999753757.4398327"/>
    <n v="119996306361.59749"/>
    <x v="31"/>
    <x v="31"/>
    <x v="31"/>
  </r>
  <r>
    <s v="Costa Rica"/>
    <s v="CRI"/>
    <s v="Upper middle income"/>
    <x v="5"/>
    <m/>
    <n v="4669685"/>
    <n v="5759573"/>
    <n v="326.89002158513563"/>
    <n v="1.1004620318530163"/>
    <n v="359.73005734605471"/>
    <n v="99"/>
    <n v="57595.730000000054"/>
    <n v="2.7075295212977562E-2"/>
    <x v="33"/>
    <n v="447691904.68022686"/>
    <n v="6715378570.2034025"/>
    <x v="32"/>
    <x v="32"/>
    <x v="32"/>
  </r>
  <r>
    <s v="Cote d'Ivoire"/>
    <s v="CIV"/>
    <s v="Lower middle income"/>
    <x v="4"/>
    <m/>
    <n v="18976588"/>
    <n v="29227188"/>
    <n v="326.89002158513563"/>
    <n v="1.1004620318530163"/>
    <n v="359.73005734605471"/>
    <n v="58.9"/>
    <n v="12012374.268000001"/>
    <n v="2.7075295212977562E-2"/>
    <x v="34"/>
    <n v="1791544935.1129889"/>
    <n v="26873174026.694836"/>
    <x v="33"/>
    <x v="33"/>
    <x v="33"/>
  </r>
  <r>
    <s v="Croatia"/>
    <s v="HRV"/>
    <s v="High income: nonOECD"/>
    <x v="1"/>
    <m/>
    <n v="4417800"/>
    <n v="4015138"/>
    <m/>
    <n v="1.1004620318530163"/>
    <n v="0"/>
    <n v="100"/>
    <n v="0"/>
    <n v="0"/>
    <x v="1"/>
    <n v="918544973.75403845"/>
    <n v="13778174606.310577"/>
    <x v="1"/>
    <x v="1"/>
    <x v="1"/>
  </r>
  <r>
    <s v="Cuba"/>
    <s v="CUB"/>
    <s v="Upper middle income"/>
    <x v="5"/>
    <m/>
    <n v="11281768"/>
    <n v="10847333"/>
    <n v="326.89002158513563"/>
    <n v="1.1004620318530163"/>
    <n v="359.73005734605471"/>
    <n v="100"/>
    <n v="0"/>
    <n v="2.7075295212977562E-2"/>
    <x v="1"/>
    <n v="3082852547.1150317"/>
    <n v="46242788206.725479"/>
    <x v="1"/>
    <x v="1"/>
    <x v="1"/>
  </r>
  <r>
    <s v="Curacao"/>
    <s v="CUW"/>
    <s v="High income: nonOECD"/>
    <x v="5"/>
    <m/>
    <n v="149311"/>
    <n v="178776"/>
    <n v="326.89002158513563"/>
    <n v="1.1004620318530163"/>
    <n v="359.73005734605471"/>
    <n v="88.229380000000006"/>
    <n v="21043.043611199995"/>
    <n v="2.7075295212977562E-2"/>
    <x v="35"/>
    <e v="#VALUE!"/>
    <e v="#VALUE!"/>
    <x v="3"/>
    <x v="3"/>
    <x v="3"/>
  </r>
  <r>
    <s v="Cyprus"/>
    <s v="CYP"/>
    <s v="High income: nonOECD"/>
    <x v="1"/>
    <m/>
    <n v="1103685"/>
    <n v="1306312"/>
    <m/>
    <n v="1.1004620318530163"/>
    <n v="0"/>
    <n v="100"/>
    <n v="0"/>
    <n v="0"/>
    <x v="1"/>
    <n v="2097439.0563930012"/>
    <n v="31461585.845895018"/>
    <x v="1"/>
    <x v="1"/>
    <x v="1"/>
  </r>
  <r>
    <s v="Czech Republic"/>
    <s v="CZE"/>
    <s v="High income: OECD"/>
    <x v="1"/>
    <m/>
    <n v="10474410"/>
    <n v="11053125"/>
    <m/>
    <n v="1.1004620318530163"/>
    <n v="0"/>
    <n v="100"/>
    <n v="0"/>
    <n v="0"/>
    <x v="1"/>
    <n v="1366868039.2637777"/>
    <n v="20503020588.956665"/>
    <x v="1"/>
    <x v="1"/>
    <x v="1"/>
  </r>
  <r>
    <s v="Denmark"/>
    <s v="DNK"/>
    <s v="High income: OECD"/>
    <x v="1"/>
    <m/>
    <n v="5547683"/>
    <n v="6009458"/>
    <m/>
    <n v="1.1004620318530163"/>
    <n v="0"/>
    <n v="100"/>
    <n v="0"/>
    <n v="0"/>
    <x v="1"/>
    <n v="6826937316.8512735"/>
    <n v="102404059752.7691"/>
    <x v="1"/>
    <x v="1"/>
    <x v="1"/>
  </r>
  <r>
    <s v="Djibouti"/>
    <s v="DJI"/>
    <s v="Lower middle income"/>
    <x v="2"/>
    <s v="North Africa"/>
    <n v="834036"/>
    <n v="1075146"/>
    <n v="326.89002158513563"/>
    <n v="1.1004620318530163"/>
    <n v="359.73005734605471"/>
    <n v="49.7"/>
    <n v="540798.43799999985"/>
    <n v="2.7075295212977562E-2"/>
    <x v="36"/>
    <e v="#VALUE!"/>
    <e v="#VALUE!"/>
    <x v="3"/>
    <x v="3"/>
    <x v="3"/>
  </r>
  <r>
    <s v="Dominica"/>
    <s v="DMA"/>
    <s v="Upper middle income"/>
    <x v="5"/>
    <m/>
    <n v="71167"/>
    <n v="76952"/>
    <n v="326.89002158513563"/>
    <n v="1.1004620318530163"/>
    <n v="359.73005734605471"/>
    <n v="91.244150000000005"/>
    <n v="6737.8016919999991"/>
    <n v="2.7075295212977562E-2"/>
    <x v="37"/>
    <n v="491062.11491866165"/>
    <n v="7365931.7237799251"/>
    <x v="34"/>
    <x v="34"/>
    <x v="34"/>
  </r>
  <r>
    <s v="Dominican Republic"/>
    <s v="DOM"/>
    <s v="Upper middle income"/>
    <x v="5"/>
    <m/>
    <n v="10016797"/>
    <n v="12218615"/>
    <n v="326.89002158513563"/>
    <n v="1.1004620318530163"/>
    <n v="359.73005734605471"/>
    <n v="98.15"/>
    <n v="226044.37749999954"/>
    <n v="2.7075295212977562E-2"/>
    <x v="38"/>
    <n v="129924258.050329"/>
    <n v="1948863870.754935"/>
    <x v="35"/>
    <x v="35"/>
    <x v="35"/>
  </r>
  <r>
    <s v="Ecuador"/>
    <s v="ECU"/>
    <s v="Upper middle income"/>
    <x v="5"/>
    <m/>
    <n v="15001072"/>
    <n v="19648546"/>
    <n v="326.89002158513563"/>
    <n v="1.1004620318530163"/>
    <n v="359.73005734605471"/>
    <n v="97.46"/>
    <n v="499073.06840000174"/>
    <n v="2.7075295212977562E-2"/>
    <x v="39"/>
    <n v="12579420182.430964"/>
    <n v="188691302736.46445"/>
    <x v="36"/>
    <x v="36"/>
    <x v="36"/>
  </r>
  <r>
    <s v="Egypt, Arab Rep."/>
    <s v="EGY"/>
    <s v="Lower middle income"/>
    <x v="2"/>
    <s v="North Africa"/>
    <n v="78075705"/>
    <n v="102552797"/>
    <n v="157"/>
    <n v="1.1004620318530163"/>
    <n v="172.77253900092356"/>
    <n v="99.6"/>
    <n v="410211.18800000037"/>
    <n v="0.11040303634246594"/>
    <x v="40"/>
    <n v="26385352958.727764"/>
    <n v="395780294380.91644"/>
    <x v="37"/>
    <x v="37"/>
    <x v="37"/>
  </r>
  <r>
    <s v="El Salvador"/>
    <s v="SLV"/>
    <s v="Lower middle income"/>
    <x v="5"/>
    <m/>
    <n v="6218195"/>
    <n v="6874758"/>
    <n v="326.89002158513563"/>
    <n v="1.1004620318530163"/>
    <n v="359.73005734605471"/>
    <n v="92.03"/>
    <n v="547918.21259999997"/>
    <n v="2.7075295212977562E-2"/>
    <x v="41"/>
    <n v="390192552.90387428"/>
    <n v="5852888293.5581141"/>
    <x v="38"/>
    <x v="38"/>
    <x v="38"/>
  </r>
  <r>
    <s v="Equatorial Guinea"/>
    <s v="GNQ"/>
    <s v="High income: nonOECD"/>
    <x v="4"/>
    <m/>
    <n v="696167"/>
    <n v="1138788"/>
    <n v="326.89002158513563"/>
    <n v="1.1004620318530163"/>
    <n v="359.73005734605471"/>
    <n v="29.145389999999999"/>
    <n v="806883.79612680001"/>
    <n v="2.7075295212977562E-2"/>
    <x v="42"/>
    <n v="6226958917.0209513"/>
    <n v="93404383755.31427"/>
    <x v="39"/>
    <x v="39"/>
    <x v="39"/>
  </r>
  <r>
    <s v="Eritrea"/>
    <s v="ERI"/>
    <s v="Low income"/>
    <x v="4"/>
    <m/>
    <n v="5741159"/>
    <n v="9782455"/>
    <n v="326.89002158513563"/>
    <n v="1.1004620318530163"/>
    <n v="359.73005734605471"/>
    <n v="32.514240000000001"/>
    <n v="6601764.1034079995"/>
    <n v="2.7075295212977562E-2"/>
    <x v="43"/>
    <n v="76822965.242555067"/>
    <n v="1152344478.6383259"/>
    <x v="40"/>
    <x v="40"/>
    <x v="40"/>
  </r>
  <r>
    <s v="Estonia"/>
    <s v="EST"/>
    <s v="High income: OECD"/>
    <x v="1"/>
    <m/>
    <n v="1336887"/>
    <n v="1212150"/>
    <m/>
    <n v="1.1004620318530163"/>
    <n v="0"/>
    <n v="100"/>
    <n v="0"/>
    <n v="0"/>
    <x v="1"/>
    <n v="524357312.05145437"/>
    <n v="7865359680.7718153"/>
    <x v="1"/>
    <x v="1"/>
    <x v="1"/>
  </r>
  <r>
    <s v="Ethiopia"/>
    <s v="ETH"/>
    <s v="Low income"/>
    <x v="4"/>
    <m/>
    <n v="87095281"/>
    <n v="137669707"/>
    <n v="326.89002158513563"/>
    <n v="1.1004620318530163"/>
    <n v="359.73005734605471"/>
    <n v="23"/>
    <n v="106005674.39"/>
    <n v="2.7075295212977562E-2"/>
    <x v="44"/>
    <n v="5463318403.1045046"/>
    <n v="81949776046.567566"/>
    <x v="41"/>
    <x v="41"/>
    <x v="41"/>
  </r>
  <r>
    <s v="Faeroe Islands"/>
    <s v="FRO"/>
    <s v="High income: nonOECD"/>
    <x v="1"/>
    <m/>
    <n v="49581"/>
    <n v="51875"/>
    <m/>
    <n v="1.1004620318530163"/>
    <n v="0"/>
    <n v="100"/>
    <n v="0"/>
    <n v="0"/>
    <x v="1"/>
    <e v="#VALUE!"/>
    <e v="#VALUE!"/>
    <x v="3"/>
    <x v="3"/>
    <x v="3"/>
  </r>
  <r>
    <s v="Fiji"/>
    <s v="FJI"/>
    <s v="Upper middle income"/>
    <x v="3"/>
    <m/>
    <n v="860559"/>
    <n v="939469"/>
    <n v="157"/>
    <n v="1.1004620318530163"/>
    <n v="172.77253900092356"/>
    <n v="55.766350000000003"/>
    <n v="415561.42931850004"/>
    <n v="0.11040303634246594"/>
    <x v="45"/>
    <n v="87317583.851148248"/>
    <n v="1309763757.7672238"/>
    <x v="42"/>
    <x v="42"/>
    <x v="42"/>
  </r>
  <r>
    <s v="Finland"/>
    <s v="FIN"/>
    <s v="High income: OECD"/>
    <x v="1"/>
    <m/>
    <n v="5363352"/>
    <n v="5649744"/>
    <m/>
    <n v="1.1004620318530163"/>
    <n v="0"/>
    <n v="100"/>
    <n v="0"/>
    <n v="0"/>
    <x v="1"/>
    <n v="3328745232.5822215"/>
    <n v="49931178488.733322"/>
    <x v="1"/>
    <x v="1"/>
    <x v="1"/>
  </r>
  <r>
    <s v="France"/>
    <s v="FRA"/>
    <s v="High income: OECD"/>
    <x v="1"/>
    <m/>
    <n v="65031235"/>
    <n v="69286370"/>
    <m/>
    <n v="1.1004620318530163"/>
    <n v="0"/>
    <n v="100"/>
    <n v="0"/>
    <n v="0"/>
    <x v="1"/>
    <n v="4406730484.3344297"/>
    <n v="66100957265.016449"/>
    <x v="1"/>
    <x v="1"/>
    <x v="1"/>
  </r>
  <r>
    <s v="French Polynesia"/>
    <s v="PYF"/>
    <s v="High income: nonOECD"/>
    <x v="3"/>
    <m/>
    <n v="268065"/>
    <n v="318041"/>
    <n v="157"/>
    <n v="1.1004620318530163"/>
    <n v="172.77253900092356"/>
    <n v="55.766350000000003"/>
    <n v="140681.1427965"/>
    <n v="0.11040303634246594"/>
    <x v="46"/>
    <e v="#VALUE!"/>
    <e v="#VALUE!"/>
    <x v="3"/>
    <x v="3"/>
    <x v="3"/>
  </r>
  <r>
    <s v="Gabon"/>
    <s v="GAB"/>
    <s v="Upper middle income"/>
    <x v="4"/>
    <m/>
    <n v="1556222"/>
    <n v="2382369"/>
    <n v="326.89002158513563"/>
    <n v="1.1004620318530163"/>
    <n v="359.73005734605471"/>
    <n v="81.599999999999994"/>
    <n v="438355.89600000012"/>
    <n v="2.7075295212977562E-2"/>
    <x v="47"/>
    <n v="6654882999.5966587"/>
    <n v="99823244993.949875"/>
    <x v="43"/>
    <x v="43"/>
    <x v="43"/>
  </r>
  <r>
    <s v="Gambia, The"/>
    <s v="GMB"/>
    <s v="Low income"/>
    <x v="4"/>
    <m/>
    <n v="1680640"/>
    <n v="3056357"/>
    <n v="326.89002158513563"/>
    <n v="1.1004620318530163"/>
    <n v="359.73005734605471"/>
    <n v="30.96424"/>
    <n v="2109979.2832632"/>
    <n v="2.7075295212977562E-2"/>
    <x v="48"/>
    <n v="45972784.152787477"/>
    <n v="689591762.29181218"/>
    <x v="44"/>
    <x v="44"/>
    <x v="44"/>
  </r>
  <r>
    <s v="Georgia"/>
    <s v="GEO"/>
    <s v="Lower middle income"/>
    <x v="1"/>
    <m/>
    <n v="4452800"/>
    <n v="3953077"/>
    <m/>
    <n v="1.1004620318530163"/>
    <n v="0"/>
    <n v="100"/>
    <n v="0"/>
    <n v="0"/>
    <x v="1"/>
    <n v="123856542.27513833"/>
    <n v="1857848134.127075"/>
    <x v="1"/>
    <x v="1"/>
    <x v="1"/>
  </r>
  <r>
    <s v="Germany"/>
    <s v="DEU"/>
    <s v="High income: OECD"/>
    <x v="1"/>
    <m/>
    <n v="81776930"/>
    <n v="79551501"/>
    <m/>
    <n v="1.1004620318530163"/>
    <n v="0"/>
    <n v="100"/>
    <n v="0"/>
    <n v="0"/>
    <x v="1"/>
    <n v="6763891296.0023947"/>
    <n v="101458369440.03592"/>
    <x v="1"/>
    <x v="1"/>
    <x v="1"/>
  </r>
  <r>
    <s v="Ghana"/>
    <s v="GHA"/>
    <s v="Lower middle income"/>
    <x v="4"/>
    <m/>
    <n v="24262901"/>
    <n v="35264291"/>
    <n v="326.89002158513563"/>
    <n v="1.1004620318530163"/>
    <n v="359.73005734605471"/>
    <n v="60.5"/>
    <n v="13929394.945"/>
    <n v="2.7075295212977562E-2"/>
    <x v="49"/>
    <n v="4194607406.4218354"/>
    <n v="62919111096.32753"/>
    <x v="45"/>
    <x v="45"/>
    <x v="45"/>
  </r>
  <r>
    <s v="Greece"/>
    <s v="GRC"/>
    <s v="High income: OECD"/>
    <x v="1"/>
    <m/>
    <n v="11307502"/>
    <n v="10975530"/>
    <m/>
    <n v="1.1004620318530163"/>
    <n v="0"/>
    <n v="100"/>
    <n v="0"/>
    <n v="0"/>
    <x v="1"/>
    <n v="629296452.81922984"/>
    <n v="9439446792.2884483"/>
    <x v="1"/>
    <x v="1"/>
    <x v="1"/>
  </r>
  <r>
    <s v="Greenland"/>
    <s v="GRL"/>
    <s v="High income: nonOECD"/>
    <x v="1"/>
    <m/>
    <n v="56905"/>
    <n v="54649"/>
    <m/>
    <n v="1.1004620318530163"/>
    <n v="0"/>
    <n v="100"/>
    <n v="0"/>
    <n v="0"/>
    <x v="1"/>
    <e v="#VALUE!"/>
    <e v="#VALUE!"/>
    <x v="3"/>
    <x v="3"/>
    <x v="3"/>
  </r>
  <r>
    <s v="Grenada"/>
    <s v="GRD"/>
    <s v="Upper middle income"/>
    <x v="5"/>
    <m/>
    <n v="104677"/>
    <n v="107433"/>
    <n v="326.89002158513563"/>
    <n v="1.1004620318530163"/>
    <n v="359.73005734605471"/>
    <n v="88.229380000000006"/>
    <n v="12645.530184599998"/>
    <n v="2.7075295212977562E-2"/>
    <x v="50"/>
    <n v="0"/>
    <n v="0"/>
    <x v="5"/>
    <x v="5"/>
    <x v="5"/>
  </r>
  <r>
    <s v="Guam"/>
    <s v="GUM"/>
    <s v="High income: nonOECD"/>
    <x v="3"/>
    <m/>
    <n v="159440"/>
    <n v="200008"/>
    <n v="157"/>
    <n v="1.1004620318530163"/>
    <n v="172.77253900092356"/>
    <n v="55.766350000000003"/>
    <n v="88470.838692000005"/>
    <n v="0.11040303634246594"/>
    <x v="51"/>
    <e v="#VALUE!"/>
    <e v="#VALUE!"/>
    <x v="3"/>
    <x v="3"/>
    <x v="3"/>
  </r>
  <r>
    <s v="Guatemala"/>
    <s v="GTM"/>
    <s v="Lower middle income"/>
    <x v="5"/>
    <m/>
    <n v="14341576"/>
    <n v="22566243"/>
    <n v="326.89002158513563"/>
    <n v="1.1004620318530163"/>
    <n v="359.73005734605471"/>
    <n v="81.78"/>
    <n v="4111569.4746000008"/>
    <n v="2.7075295212977562E-2"/>
    <x v="52"/>
    <n v="1835017152.9300125"/>
    <n v="27525257293.950188"/>
    <x v="46"/>
    <x v="46"/>
    <x v="46"/>
  </r>
  <r>
    <s v="Guinea"/>
    <s v="GIN"/>
    <s v="Low income"/>
    <x v="4"/>
    <m/>
    <n v="10876033"/>
    <n v="17322136"/>
    <n v="326.89002158513563"/>
    <n v="1.1004620318530163"/>
    <n v="359.73005734605471"/>
    <n v="20.2"/>
    <n v="13823064.528000001"/>
    <n v="2.7075295212977562E-2"/>
    <x v="53"/>
    <n v="1333953226.6564479"/>
    <n v="20009298399.846718"/>
    <x v="47"/>
    <x v="47"/>
    <x v="47"/>
  </r>
  <r>
    <s v="Guinea-Bissau"/>
    <s v="GNB"/>
    <s v="Low income"/>
    <x v="4"/>
    <m/>
    <n v="1586624"/>
    <n v="2472642"/>
    <n v="326.89002158513563"/>
    <n v="1.1004620318530163"/>
    <n v="359.73005734605471"/>
    <n v="57.044159999999998"/>
    <n v="1062144.1412928"/>
    <n v="2.7075295212977562E-2"/>
    <x v="54"/>
    <n v="142038641.37615088"/>
    <n v="2130579620.6422632"/>
    <x v="48"/>
    <x v="48"/>
    <x v="48"/>
  </r>
  <r>
    <s v="Guyana"/>
    <s v="GUY"/>
    <s v="Lower middle income"/>
    <x v="5"/>
    <m/>
    <n v="786126"/>
    <n v="852670"/>
    <n v="326.89002158513563"/>
    <n v="1.1004620318530163"/>
    <n v="359.73005734605471"/>
    <n v="77.599999999999994"/>
    <n v="190998.08000000007"/>
    <n v="2.7075295212977562E-2"/>
    <x v="55"/>
    <n v="405082963.00590253"/>
    <n v="6076244445.0885382"/>
    <x v="49"/>
    <x v="49"/>
    <x v="49"/>
  </r>
  <r>
    <s v="Haiti"/>
    <s v="HTI"/>
    <s v="Low income"/>
    <x v="5"/>
    <m/>
    <n v="9896400"/>
    <n v="12536811"/>
    <n v="326.89002158513563"/>
    <n v="1.1004620318530163"/>
    <n v="359.73005734605471"/>
    <n v="33.9"/>
    <n v="8286832.0710000005"/>
    <n v="2.7075295212977562E-2"/>
    <x v="56"/>
    <n v="161012362.10944861"/>
    <n v="2415185431.6417294"/>
    <x v="50"/>
    <x v="50"/>
    <x v="50"/>
  </r>
  <r>
    <s v="Honduras"/>
    <s v="HND"/>
    <s v="Lower middle income"/>
    <x v="5"/>
    <m/>
    <n v="7621204"/>
    <n v="10811004"/>
    <n v="326.89002158513563"/>
    <n v="1.1004620318530163"/>
    <n v="359.73005734605471"/>
    <n v="80.98"/>
    <n v="2056252.9607999991"/>
    <n v="2.7075295212977562E-2"/>
    <x v="57"/>
    <n v="717924436.29793561"/>
    <n v="10768866544.469034"/>
    <x v="51"/>
    <x v="51"/>
    <x v="51"/>
  </r>
  <r>
    <s v="Hong Kong SAR, China"/>
    <s v="HKG"/>
    <s v="High income: nonOECD"/>
    <x v="3"/>
    <m/>
    <n v="7024200"/>
    <n v="7885155"/>
    <n v="157"/>
    <n v="1.1004620318530163"/>
    <n v="172.77253900092356"/>
    <n v="100"/>
    <n v="0"/>
    <n v="0.11040303634246594"/>
    <x v="1"/>
    <n v="3134453.5797919827"/>
    <n v="47016803.696879737"/>
    <x v="1"/>
    <x v="1"/>
    <x v="1"/>
  </r>
  <r>
    <s v="Hungary"/>
    <s v="HUN"/>
    <s v="Upper middle income"/>
    <x v="1"/>
    <m/>
    <n v="10000023"/>
    <n v="9525243"/>
    <m/>
    <n v="1.1004620318530163"/>
    <n v="0"/>
    <n v="100"/>
    <n v="0"/>
    <n v="0"/>
    <x v="1"/>
    <n v="1095685098.3472166"/>
    <n v="16435276475.208248"/>
    <x v="1"/>
    <x v="1"/>
    <x v="1"/>
  </r>
  <r>
    <s v="Iceland"/>
    <s v="ISL"/>
    <s v="High income: OECD"/>
    <x v="1"/>
    <m/>
    <n v="318041"/>
    <n v="383558"/>
    <m/>
    <n v="1.1004620318530163"/>
    <n v="0"/>
    <n v="100"/>
    <n v="0"/>
    <n v="0"/>
    <x v="1"/>
    <n v="0"/>
    <n v="0"/>
    <x v="5"/>
    <x v="5"/>
    <x v="5"/>
  </r>
  <r>
    <s v="India"/>
    <s v="IND"/>
    <s v="Lower middle income"/>
    <x v="0"/>
    <m/>
    <n v="1205624648"/>
    <n v="1476377903"/>
    <n v="64"/>
    <n v="1.1004620318530163"/>
    <n v="70.429570038593042"/>
    <n v="75"/>
    <n v="369094475.75"/>
    <n v="5.8613944938892791E-2"/>
    <x v="58"/>
    <n v="106120979971.95012"/>
    <n v="1591814699579.2517"/>
    <x v="52"/>
    <x v="52"/>
    <x v="52"/>
  </r>
  <r>
    <s v="Indonesia"/>
    <s v="IDN"/>
    <s v="Lower middle income"/>
    <x v="3"/>
    <m/>
    <n v="240676485"/>
    <n v="293482460"/>
    <n v="157"/>
    <n v="1.1004620318530163"/>
    <n v="172.77253900092356"/>
    <n v="94.15"/>
    <n v="17168723.91"/>
    <n v="0.11040303634246594"/>
    <x v="59"/>
    <n v="59899197819.567902"/>
    <n v="898487967293.51855"/>
    <x v="53"/>
    <x v="53"/>
    <x v="53"/>
  </r>
  <r>
    <s v="Iran, Islamic Rep."/>
    <s v="IRN"/>
    <s v="Upper middle income"/>
    <x v="2"/>
    <s v="Middle East"/>
    <n v="74462314"/>
    <n v="91336270"/>
    <n v="157"/>
    <n v="1.1004620318530163"/>
    <n v="172.77253900092356"/>
    <n v="98.4"/>
    <n v="1461380.3199999912"/>
    <n v="5.8613944938892791E-2"/>
    <x v="60"/>
    <n v="130357567150.05748"/>
    <n v="1955363507250.8623"/>
    <x v="54"/>
    <x v="54"/>
    <x v="54"/>
  </r>
  <r>
    <s v="Iraq"/>
    <s v="IRQ"/>
    <s v="Upper middle income"/>
    <x v="2"/>
    <s v="Middle East"/>
    <n v="30962380"/>
    <n v="50966609"/>
    <n v="157"/>
    <n v="1.1004620318530163"/>
    <n v="172.77253900092356"/>
    <n v="98"/>
    <n v="1019332.1800000009"/>
    <n v="5.8613944938892791E-2"/>
    <x v="61"/>
    <n v="60551177603.513367"/>
    <n v="908267664052.70044"/>
    <x v="55"/>
    <x v="55"/>
    <x v="55"/>
  </r>
  <r>
    <s v="Ireland"/>
    <s v="IRL"/>
    <s v="High income: OECD"/>
    <x v="1"/>
    <m/>
    <n v="4560155"/>
    <n v="5346841"/>
    <m/>
    <n v="1.1004620318530163"/>
    <n v="0"/>
    <n v="100"/>
    <n v="0"/>
    <n v="0"/>
    <x v="1"/>
    <n v="414476099.13160717"/>
    <n v="6217141486.9741077"/>
    <x v="1"/>
    <x v="1"/>
    <x v="1"/>
  </r>
  <r>
    <s v="Isle of Man"/>
    <s v="IMY"/>
    <s v="High income: nonOECD"/>
    <x v="1"/>
    <m/>
    <n v="83992"/>
    <n v="94237"/>
    <m/>
    <n v="1.1004620318530163"/>
    <n v="0"/>
    <n v="100"/>
    <n v="0"/>
    <n v="0"/>
    <x v="1"/>
    <e v="#VALUE!"/>
    <e v="#VALUE!"/>
    <x v="3"/>
    <x v="3"/>
    <x v="3"/>
  </r>
  <r>
    <s v="Israel"/>
    <s v="ISR"/>
    <s v="High income: OECD"/>
    <x v="2"/>
    <s v="Middle East"/>
    <n v="7623600"/>
    <n v="9632030"/>
    <n v="157"/>
    <n v="1.1004620318530163"/>
    <n v="172.77253900092356"/>
    <n v="100"/>
    <n v="0"/>
    <n v="5.8613944938892791E-2"/>
    <x v="1"/>
    <n v="683998780.19966102"/>
    <n v="10259981702.994915"/>
    <x v="1"/>
    <x v="1"/>
    <x v="1"/>
  </r>
  <r>
    <s v="Italy"/>
    <s v="ITA"/>
    <s v="High income: OECD"/>
    <x v="1"/>
    <m/>
    <n v="60483385"/>
    <n v="61211831"/>
    <m/>
    <n v="1.1004620318530163"/>
    <n v="0"/>
    <n v="100"/>
    <n v="0"/>
    <n v="0"/>
    <x v="1"/>
    <n v="3978955289.0601716"/>
    <n v="59684329335.902573"/>
    <x v="1"/>
    <x v="1"/>
    <x v="1"/>
  </r>
  <r>
    <s v="Jamaica"/>
    <s v="JAM"/>
    <s v="Upper middle income"/>
    <x v="5"/>
    <m/>
    <n v="2690824"/>
    <n v="2949838"/>
    <n v="326.89002158513563"/>
    <n v="1.1004620318530163"/>
    <n v="359.73005734605471"/>
    <n v="92"/>
    <n v="235987.03999999989"/>
    <n v="2.7075295212977562E-2"/>
    <x v="62"/>
    <n v="244066186.95842627"/>
    <n v="3660992804.3763938"/>
    <x v="56"/>
    <x v="56"/>
    <x v="56"/>
  </r>
  <r>
    <s v="Japan"/>
    <s v="JPN"/>
    <s v="High income: OECD"/>
    <x v="3"/>
    <m/>
    <n v="127450459"/>
    <n v="120624738"/>
    <n v="157"/>
    <n v="1.1004620318530163"/>
    <n v="172.77253900092356"/>
    <n v="100"/>
    <n v="0"/>
    <n v="0.11040303634246594"/>
    <x v="1"/>
    <n v="1629780081.2566016"/>
    <n v="24446701218.849022"/>
    <x v="1"/>
    <x v="1"/>
    <x v="1"/>
  </r>
  <r>
    <s v="Jordan"/>
    <s v="JOR"/>
    <s v="Upper middle income"/>
    <x v="2"/>
    <s v="Middle East"/>
    <n v="6046000"/>
    <n v="9355173"/>
    <n v="157"/>
    <n v="1.1004620318530163"/>
    <n v="172.77253900092356"/>
    <n v="99.4"/>
    <n v="56131.037999999011"/>
    <n v="5.8613944938892791E-2"/>
    <x v="63"/>
    <n v="479904568.92910677"/>
    <n v="7198568533.9366016"/>
    <x v="57"/>
    <x v="57"/>
    <x v="57"/>
  </r>
  <r>
    <s v="Kazakhstan"/>
    <s v="KAZ"/>
    <s v="Upper middle income"/>
    <x v="1"/>
    <m/>
    <n v="16321581"/>
    <n v="18572745"/>
    <m/>
    <n v="1.1004620318530163"/>
    <n v="0"/>
    <n v="100"/>
    <n v="0"/>
    <n v="0"/>
    <x v="1"/>
    <n v="52080674870.849876"/>
    <n v="781210123062.74817"/>
    <x v="1"/>
    <x v="1"/>
    <x v="1"/>
  </r>
  <r>
    <s v="Kenya"/>
    <s v="KEN"/>
    <s v="Low income"/>
    <x v="4"/>
    <m/>
    <n v="40909194"/>
    <n v="66306062.999999993"/>
    <n v="326.89002158513563"/>
    <n v="1.1004620318530163"/>
    <n v="359.73005734605471"/>
    <n v="23"/>
    <n v="51055668.509999998"/>
    <n v="2.7075295212977562E-2"/>
    <x v="64"/>
    <n v="1419333043.2990847"/>
    <n v="21289995649.486271"/>
    <x v="58"/>
    <x v="58"/>
    <x v="58"/>
  </r>
  <r>
    <s v="Kiribati"/>
    <s v="KIR"/>
    <s v="Lower middle income"/>
    <x v="3"/>
    <m/>
    <n v="97743"/>
    <n v="130715"/>
    <n v="157"/>
    <n v="1.1004620318530163"/>
    <n v="172.77253900092356"/>
    <n v="55.766350000000003"/>
    <n v="57820.015597500002"/>
    <n v="0.11040303634246594"/>
    <x v="65"/>
    <n v="147463.39816805688"/>
    <n v="2211950.9725208534"/>
    <x v="59"/>
    <x v="59"/>
    <x v="59"/>
  </r>
  <r>
    <s v="Korea, Dem. Rep."/>
    <s v="PRK"/>
    <s v="Low income"/>
    <x v="3"/>
    <m/>
    <n v="24500520"/>
    <n v="26718625"/>
    <n v="157"/>
    <n v="1.1004620318530163"/>
    <n v="172.77253900092356"/>
    <n v="26"/>
    <n v="19771782.5"/>
    <n v="0.11040303634246594"/>
    <x v="66"/>
    <e v="#VALUE!"/>
    <e v="#VALUE!"/>
    <x v="3"/>
    <x v="3"/>
    <x v="3"/>
  </r>
  <r>
    <s v="Korea, Rep."/>
    <s v="KOR"/>
    <s v="High income: OECD"/>
    <x v="3"/>
    <m/>
    <n v="49410366"/>
    <n v="52190069"/>
    <n v="157"/>
    <n v="1.1004620318530163"/>
    <n v="172.77253900092356"/>
    <n v="93.342330000000004"/>
    <n v="3474642.5667922967"/>
    <n v="0.11040303634246594"/>
    <x v="67"/>
    <n v="614733047.31301725"/>
    <n v="9220995709.6952591"/>
    <x v="60"/>
    <x v="60"/>
    <x v="60"/>
  </r>
  <r>
    <s v="Kosovo"/>
    <s v="KSV"/>
    <s v="Lower middle income"/>
    <x v="1"/>
    <m/>
    <n v="1775680"/>
    <s v="N/A"/>
    <m/>
    <n v="1.1004620318530163"/>
    <n v="0"/>
    <n v="100"/>
    <m/>
    <n v="0"/>
    <x v="68"/>
    <n v="177423641.54793903"/>
    <n v="2661354623.2190857"/>
    <x v="1"/>
    <x v="1"/>
    <x v="1"/>
  </r>
  <r>
    <s v="Kuwait"/>
    <s v="KWT"/>
    <s v="High income: nonOECD"/>
    <x v="2"/>
    <s v="Middle East"/>
    <n v="2991580"/>
    <n v="4832793"/>
    <n v="157"/>
    <n v="1.1004620318530163"/>
    <n v="172.77253900092356"/>
    <n v="94.135270000000006"/>
    <n v="283430.26090889977"/>
    <n v="5.8613944938892791E-2"/>
    <x v="69"/>
    <n v="62059401760.996567"/>
    <n v="930891026414.94849"/>
    <x v="61"/>
    <x v="61"/>
    <x v="61"/>
  </r>
  <r>
    <s v="Kyrgyz Republic"/>
    <s v="KGZ"/>
    <s v="Low income"/>
    <x v="1"/>
    <m/>
    <n v="5447900"/>
    <n v="6871058"/>
    <m/>
    <n v="1.1004620318530163"/>
    <n v="0"/>
    <n v="100"/>
    <n v="0"/>
    <n v="0"/>
    <x v="1"/>
    <n v="577303538.49183607"/>
    <n v="8659553077.3775406"/>
    <x v="1"/>
    <x v="1"/>
    <x v="1"/>
  </r>
  <r>
    <s v="Lao PDR"/>
    <s v="LAO"/>
    <s v="Lower middle income"/>
    <x v="3"/>
    <m/>
    <n v="6395713"/>
    <n v="8806260"/>
    <n v="157"/>
    <n v="1.1004620318530163"/>
    <n v="172.77253900092356"/>
    <n v="66"/>
    <n v="2994128.4"/>
    <n v="0.11040303634246594"/>
    <x v="70"/>
    <n v="1331952550.8132415"/>
    <n v="19979288262.198624"/>
    <x v="62"/>
    <x v="62"/>
    <x v="62"/>
  </r>
  <r>
    <s v="Latvia"/>
    <s v="LVA"/>
    <s v="High income: nonOECD"/>
    <x v="1"/>
    <m/>
    <n v="2097555"/>
    <n v="1855822"/>
    <m/>
    <n v="1.1004620318530163"/>
    <n v="0"/>
    <n v="100"/>
    <n v="0"/>
    <n v="0"/>
    <x v="1"/>
    <n v="581674804.62426615"/>
    <n v="8725122069.3639927"/>
    <x v="1"/>
    <x v="1"/>
    <x v="1"/>
  </r>
  <r>
    <s v="Lebanon"/>
    <s v="LBN"/>
    <s v="Upper middle income"/>
    <x v="2"/>
    <s v="Middle East"/>
    <n v="4341092"/>
    <n v="5171981"/>
    <n v="157"/>
    <n v="1.1004620318530163"/>
    <n v="172.77253900092356"/>
    <n v="99.9"/>
    <n v="5171.9809999994304"/>
    <n v="5.8613944938892791E-2"/>
    <x v="71"/>
    <n v="1265644.42328598"/>
    <n v="18984666.3492897"/>
    <x v="63"/>
    <x v="63"/>
    <x v="63"/>
  </r>
  <r>
    <s v="Lesotho"/>
    <s v="LSO"/>
    <s v="Lower middle income"/>
    <x v="4"/>
    <m/>
    <n v="2008921"/>
    <n v="2419217"/>
    <n v="326.89002158513563"/>
    <n v="1.1004620318530163"/>
    <n v="359.73005734605471"/>
    <n v="17"/>
    <n v="2007950.1099999999"/>
    <n v="2.7075295212977562E-2"/>
    <x v="72"/>
    <n v="103261507.33429362"/>
    <n v="1548922610.0144043"/>
    <x v="64"/>
    <x v="64"/>
    <x v="64"/>
  </r>
  <r>
    <s v="Liberia"/>
    <s v="LBR"/>
    <s v="Low income"/>
    <x v="4"/>
    <m/>
    <n v="3957990"/>
    <n v="6395182"/>
    <n v="326.89002158513563"/>
    <n v="1.1004620318530163"/>
    <n v="359.73005734605471"/>
    <n v="4.0999999999999996"/>
    <n v="6132979.5379999997"/>
    <n v="2.7075295212977562E-2"/>
    <x v="73"/>
    <n v="414154618.30642617"/>
    <n v="6212319274.5963926"/>
    <x v="65"/>
    <x v="65"/>
    <x v="65"/>
  </r>
  <r>
    <s v="Libya"/>
    <s v="LBY"/>
    <s v="Upper middle income"/>
    <x v="2"/>
    <s v="North Africa"/>
    <n v="6040612"/>
    <n v="7459411"/>
    <n v="326.89002158513563"/>
    <n v="1.1004620318530163"/>
    <n v="359.73005734605471"/>
    <n v="100"/>
    <n v="0"/>
    <n v="2.7075295212977562E-2"/>
    <x v="1"/>
    <e v="#VALUE!"/>
    <e v="#VALUE!"/>
    <x v="3"/>
    <x v="3"/>
    <x v="3"/>
  </r>
  <r>
    <s v="Liechtenstein"/>
    <s v="LIE"/>
    <s v="High income: nonOECD"/>
    <x v="1"/>
    <m/>
    <n v="36120"/>
    <n v="41314"/>
    <m/>
    <n v="1.1004620318530163"/>
    <n v="0"/>
    <n v="100"/>
    <n v="0"/>
    <n v="0"/>
    <x v="1"/>
    <e v="#VALUE!"/>
    <e v="#VALUE!"/>
    <x v="3"/>
    <x v="3"/>
    <x v="3"/>
  </r>
  <r>
    <s v="Lithuania"/>
    <s v="LTU"/>
    <s v="High income: nonOECD"/>
    <x v="1"/>
    <m/>
    <n v="3097282"/>
    <n v="2816749"/>
    <m/>
    <n v="1.1004620318530163"/>
    <n v="0"/>
    <n v="100"/>
    <n v="0"/>
    <n v="0"/>
    <x v="1"/>
    <n v="397630289.50000304"/>
    <n v="5964454342.5000458"/>
    <x v="1"/>
    <x v="1"/>
    <x v="1"/>
  </r>
  <r>
    <s v="Luxembourg"/>
    <s v="LUX"/>
    <s v="High income: OECD"/>
    <x v="1"/>
    <m/>
    <n v="506953"/>
    <n v="636826"/>
    <m/>
    <n v="1.1004620318530163"/>
    <n v="0"/>
    <n v="100"/>
    <n v="0"/>
    <n v="0"/>
    <x v="1"/>
    <n v="58508352.210030153"/>
    <n v="877625283.15045226"/>
    <x v="1"/>
    <x v="1"/>
    <x v="1"/>
  </r>
  <r>
    <s v="Macao SAR, China"/>
    <s v="MAC"/>
    <s v="High income: nonOECD"/>
    <x v="3"/>
    <m/>
    <n v="534626"/>
    <n v="701551"/>
    <n v="157"/>
    <n v="1.1004620318530163"/>
    <n v="172.77253900092356"/>
    <n v="93.342330000000004"/>
    <n v="46706.950461699955"/>
    <n v="0.11040303634246594"/>
    <x v="74"/>
    <n v="278781.88696400158"/>
    <n v="4181728.3044600235"/>
    <x v="66"/>
    <x v="66"/>
    <x v="66"/>
  </r>
  <r>
    <s v="Macedonia, FYR"/>
    <s v="MKD"/>
    <s v="Upper middle income"/>
    <x v="1"/>
    <m/>
    <n v="2102216"/>
    <n v="2068730"/>
    <m/>
    <n v="1.1004620318530163"/>
    <n v="0"/>
    <n v="99"/>
    <n v="20687.300000000017"/>
    <n v="0"/>
    <x v="1"/>
    <n v="424368475.62691891"/>
    <n v="6365527134.4037838"/>
    <x v="1"/>
    <x v="1"/>
    <x v="1"/>
  </r>
  <r>
    <s v="Madagascar"/>
    <s v="MDG"/>
    <s v="Low income"/>
    <x v="4"/>
    <m/>
    <n v="21079532"/>
    <n v="36000163"/>
    <n v="326.89002158513563"/>
    <n v="1.1004620318530163"/>
    <n v="359.73005734605471"/>
    <n v="14.3"/>
    <n v="30852139.691"/>
    <n v="2.7075295212977562E-2"/>
    <x v="75"/>
    <n v="692026009.85163426"/>
    <n v="10380390147.774513"/>
    <x v="67"/>
    <x v="67"/>
    <x v="67"/>
  </r>
  <r>
    <s v="Malawi"/>
    <s v="MWI"/>
    <s v="Low income"/>
    <x v="4"/>
    <m/>
    <n v="15013694"/>
    <n v="25959551"/>
    <n v="326.89002158513563"/>
    <n v="1.1004620318530163"/>
    <n v="359.73005734605471"/>
    <n v="8.6999999999999993"/>
    <n v="23701070.063000001"/>
    <n v="2.7075295212977562E-2"/>
    <x v="76"/>
    <n v="403920728.59788555"/>
    <n v="6058810928.9682837"/>
    <x v="68"/>
    <x v="68"/>
    <x v="68"/>
  </r>
  <r>
    <s v="Malaysia"/>
    <s v="MYS"/>
    <s v="Upper middle income"/>
    <x v="3"/>
    <m/>
    <n v="28275835"/>
    <n v="36845517"/>
    <n v="157"/>
    <n v="1.1004620318530163"/>
    <n v="172.77253900092356"/>
    <n v="99.3"/>
    <n v="257918.61900000024"/>
    <n v="0.11040303634246594"/>
    <x v="77"/>
    <n v="26660491900.712803"/>
    <n v="399907378510.69202"/>
    <x v="69"/>
    <x v="69"/>
    <x v="69"/>
  </r>
  <r>
    <s v="Maldives"/>
    <s v="MDV"/>
    <s v="Upper middle income"/>
    <x v="0"/>
    <m/>
    <n v="325694"/>
    <n v="435873"/>
    <n v="64"/>
    <n v="1.1004620318530163"/>
    <n v="70.429570038593042"/>
    <n v="99.9"/>
    <n v="435.87299999995201"/>
    <n v="5.8613944938892791E-2"/>
    <x v="78"/>
    <n v="1158905.3361817906"/>
    <n v="17383580.042726859"/>
    <x v="70"/>
    <x v="70"/>
    <x v="70"/>
  </r>
  <r>
    <s v="Mali"/>
    <s v="MLI"/>
    <s v="Low income"/>
    <x v="4"/>
    <m/>
    <n v="13985961"/>
    <n v="26034111"/>
    <n v="326.89002158513563"/>
    <n v="1.1004620318530163"/>
    <n v="359.73005734605471"/>
    <n v="16.600000000000001"/>
    <n v="21712448.573999997"/>
    <n v="2.7075295212977562E-2"/>
    <x v="79"/>
    <n v="1347245165.1593575"/>
    <n v="20208677477.390362"/>
    <x v="71"/>
    <x v="71"/>
    <x v="71"/>
  </r>
  <r>
    <s v="Malta"/>
    <s v="MLT"/>
    <s v="High income: nonOECD"/>
    <x v="2"/>
    <m/>
    <n v="414508"/>
    <n v="436792"/>
    <m/>
    <n v="1.1004620318530163"/>
    <n v="0"/>
    <n v="100"/>
    <n v="0"/>
    <n v="0"/>
    <x v="1"/>
    <n v="0"/>
    <n v="0"/>
    <x v="5"/>
    <x v="5"/>
    <x v="5"/>
  </r>
  <r>
    <s v="Marshall Islands"/>
    <s v="MHL"/>
    <s v="Upper middle income"/>
    <x v="3"/>
    <m/>
    <n v="52428"/>
    <n v="58101"/>
    <n v="157"/>
    <n v="1.1004620318530163"/>
    <n v="172.77253900092356"/>
    <n v="55.766350000000003"/>
    <n v="25700.192986500002"/>
    <n v="0.11040303634246594"/>
    <x v="80"/>
    <n v="0"/>
    <n v="0"/>
    <x v="5"/>
    <x v="5"/>
    <x v="5"/>
  </r>
  <r>
    <s v="Mauritania"/>
    <s v="MRT"/>
    <s v="Lower middle income"/>
    <x v="4"/>
    <m/>
    <n v="3609420"/>
    <n v="5640323"/>
    <n v="326.89002158513563"/>
    <n v="1.1004620318530163"/>
    <n v="359.73005734605471"/>
    <n v="18.2"/>
    <n v="4613784.2140000006"/>
    <n v="2.7075295212977562E-2"/>
    <x v="81"/>
    <n v="1996969500.3540106"/>
    <n v="29954542505.310158"/>
    <x v="72"/>
    <x v="72"/>
    <x v="72"/>
  </r>
  <r>
    <s v="Mauritius"/>
    <s v="MUS"/>
    <s v="Upper middle income"/>
    <x v="4"/>
    <m/>
    <n v="1280924"/>
    <n v="1287944"/>
    <n v="326.89002158513563"/>
    <n v="1.1004620318530163"/>
    <n v="359.73005734605471"/>
    <n v="100"/>
    <n v="0"/>
    <n v="2.7075295212977562E-2"/>
    <x v="1"/>
    <n v="717808.34286977118"/>
    <n v="10767125.143046567"/>
    <x v="1"/>
    <x v="1"/>
    <x v="1"/>
  </r>
  <r>
    <s v="Mexico"/>
    <s v="MEX"/>
    <s v="Upper middle income"/>
    <x v="5"/>
    <m/>
    <n v="117886404"/>
    <n v="143662574"/>
    <n v="326.89002158513563"/>
    <n v="1.1004620318530163"/>
    <n v="359.73005734605471"/>
    <n v="99.24"/>
    <n v="1091835.5624000074"/>
    <n v="2.7075295212977562E-2"/>
    <x v="82"/>
    <n v="79509538709.839935"/>
    <n v="1192643080647.5991"/>
    <x v="73"/>
    <x v="73"/>
    <x v="73"/>
  </r>
  <r>
    <s v="Micronesia, Fed. Sts."/>
    <s v="FSM"/>
    <s v="Lower middle income"/>
    <x v="3"/>
    <m/>
    <n v="103619"/>
    <n v="120664"/>
    <n v="157"/>
    <n v="1.1004620318530163"/>
    <n v="172.77253900092356"/>
    <n v="55.766350000000003"/>
    <n v="53374.091436000002"/>
    <n v="0.11040303634246594"/>
    <x v="83"/>
    <n v="122710.4341582333"/>
    <n v="1840656.5123734996"/>
    <x v="74"/>
    <x v="74"/>
    <x v="74"/>
  </r>
  <r>
    <s v="Moldova"/>
    <s v="MDA"/>
    <s v="Lower middle income"/>
    <x v="1"/>
    <m/>
    <n v="3562045"/>
    <n v="3066205"/>
    <m/>
    <n v="1.1004620318530163"/>
    <n v="0"/>
    <n v="98.6"/>
    <n v="42926.870000000039"/>
    <n v="0"/>
    <x v="1"/>
    <n v="26844920.985309076"/>
    <n v="402673814.77963614"/>
    <x v="1"/>
    <x v="1"/>
    <x v="1"/>
  </r>
  <r>
    <s v="Monaco"/>
    <s v="MCO"/>
    <s v="High income: nonOECD"/>
    <x v="1"/>
    <m/>
    <n v="36845"/>
    <n v="43857"/>
    <m/>
    <n v="1.1004620318530163"/>
    <n v="0"/>
    <n v="100"/>
    <n v="0"/>
    <n v="0"/>
    <x v="1"/>
    <n v="0"/>
    <n v="0"/>
    <x v="5"/>
    <x v="5"/>
    <x v="5"/>
  </r>
  <r>
    <s v="Mongolia"/>
    <s v="MNG"/>
    <s v="Lower middle income"/>
    <x v="3"/>
    <m/>
    <n v="2712738"/>
    <n v="3387631"/>
    <n v="157"/>
    <n v="1.1004620318530163"/>
    <n v="172.77253900092356"/>
    <n v="86.2"/>
    <n v="467493.07800000004"/>
    <n v="0.11040303634246594"/>
    <x v="84"/>
    <n v="2578929370.5691776"/>
    <n v="38683940558.537666"/>
    <x v="75"/>
    <x v="75"/>
    <x v="75"/>
  </r>
  <r>
    <s v="Montenegro"/>
    <s v="MNE"/>
    <s v="Upper middle income"/>
    <x v="1"/>
    <m/>
    <n v="620078"/>
    <n v="607757"/>
    <m/>
    <n v="1.1004620318530163"/>
    <n v="0"/>
    <n v="100"/>
    <n v="0"/>
    <n v="0"/>
    <x v="1"/>
    <n v="57851763.840370655"/>
    <n v="867776457.60555983"/>
    <x v="1"/>
    <x v="1"/>
    <x v="1"/>
  </r>
  <r>
    <s v="Morocco"/>
    <s v="MAR"/>
    <s v="Lower middle income"/>
    <x v="2"/>
    <s v="North Africa"/>
    <n v="31642360"/>
    <n v="39190274"/>
    <n v="157"/>
    <n v="1.1004620318530163"/>
    <n v="172.77253900092356"/>
    <n v="98.9"/>
    <n v="431093.01399999601"/>
    <n v="0.11040303634246594"/>
    <x v="85"/>
    <n v="2752538514.3211255"/>
    <n v="41288077714.816879"/>
    <x v="76"/>
    <x v="76"/>
    <x v="76"/>
  </r>
  <r>
    <s v="Mozambique"/>
    <s v="MOZ"/>
    <s v="Low income"/>
    <x v="4"/>
    <m/>
    <n v="23967265"/>
    <n v="38875906"/>
    <n v="326.89002158513563"/>
    <n v="1.1004620318530163"/>
    <n v="359.73005734605471"/>
    <n v="15"/>
    <n v="33044520.099999998"/>
    <n v="2.7075295212977562E-2"/>
    <x v="86"/>
    <n v="1468383419.1173403"/>
    <n v="22025751286.760105"/>
    <x v="77"/>
    <x v="77"/>
    <x v="77"/>
  </r>
  <r>
    <s v="Myanmar"/>
    <s v="MMR"/>
    <s v="Low income"/>
    <x v="3"/>
    <m/>
    <n v="51931231"/>
    <n v="58697747"/>
    <n v="157"/>
    <n v="1.1004620318530163"/>
    <n v="172.77253900092356"/>
    <n v="48.8"/>
    <n v="30053246.464000002"/>
    <n v="0.11040303634246594"/>
    <x v="87"/>
    <e v="#VALUE!"/>
    <e v="#VALUE!"/>
    <x v="3"/>
    <x v="3"/>
    <x v="3"/>
  </r>
  <r>
    <s v="Namibia"/>
    <s v="NAM"/>
    <s v="Upper middle income"/>
    <x v="4"/>
    <m/>
    <n v="2178967"/>
    <n v="3042197"/>
    <n v="326.89002158513563"/>
    <n v="1.1004620318530163"/>
    <n v="359.73005734605471"/>
    <n v="43.7"/>
    <n v="1712756.9109999998"/>
    <n v="2.7075295212977562E-2"/>
    <x v="88"/>
    <n v="322584332.15443879"/>
    <n v="4838764982.3165817"/>
    <x v="78"/>
    <x v="78"/>
    <x v="78"/>
  </r>
  <r>
    <s v="Nepal"/>
    <s v="NPL"/>
    <s v="Low income"/>
    <x v="0"/>
    <m/>
    <n v="26846016"/>
    <n v="32853228.000000004"/>
    <n v="64"/>
    <n v="1.1004620318530163"/>
    <n v="70.429570038593042"/>
    <n v="76.3"/>
    <n v="7786215.0360000003"/>
    <n v="5.8613944938892791E-2"/>
    <x v="89"/>
    <n v="1089428122.9560325"/>
    <n v="16341421844.340488"/>
    <x v="79"/>
    <x v="79"/>
    <x v="79"/>
  </r>
  <r>
    <s v="Netherlands"/>
    <s v="NLD"/>
    <s v="High income: OECD"/>
    <x v="1"/>
    <m/>
    <n v="16615394"/>
    <n v="17268589"/>
    <m/>
    <n v="1.1004620318530163"/>
    <n v="0"/>
    <n v="100"/>
    <n v="0"/>
    <n v="0"/>
    <x v="1"/>
    <n v="9858835201.9990978"/>
    <n v="147882528029.98648"/>
    <x v="1"/>
    <x v="1"/>
    <x v="1"/>
  </r>
  <r>
    <s v="New Caledonia"/>
    <s v="NCL"/>
    <s v="High income: nonOECD"/>
    <x v="3"/>
    <m/>
    <n v="249992"/>
    <n v="311623"/>
    <n v="157"/>
    <n v="1.1004620318530163"/>
    <n v="172.77253900092356"/>
    <n v="55.766350000000003"/>
    <n v="137842.2271395"/>
    <n v="0.11040303634246594"/>
    <x v="90"/>
    <e v="#VALUE!"/>
    <e v="#VALUE!"/>
    <x v="3"/>
    <x v="3"/>
    <x v="3"/>
  </r>
  <r>
    <s v="New Zealand"/>
    <s v="NZL"/>
    <s v="High income: OECD"/>
    <x v="3"/>
    <m/>
    <n v="4367800"/>
    <n v="5208035"/>
    <n v="157"/>
    <n v="1.1004620318530163"/>
    <n v="172.77253900092356"/>
    <n v="100"/>
    <n v="0"/>
    <n v="0.11040303634246594"/>
    <x v="1"/>
    <n v="3454391570.3166966"/>
    <n v="51815873554.75045"/>
    <x v="1"/>
    <x v="1"/>
    <x v="1"/>
  </r>
  <r>
    <s v="Nicaragua"/>
    <s v="NIC"/>
    <s v="Lower middle income"/>
    <x v="5"/>
    <m/>
    <n v="5822209"/>
    <n v="7390914"/>
    <n v="326.89002158513563"/>
    <n v="1.1004620318530163"/>
    <n v="359.73005734605471"/>
    <n v="73.7"/>
    <n v="1943810.382"/>
    <n v="2.7075295212977562E-2"/>
    <x v="91"/>
    <n v="499234155.04849941"/>
    <n v="7488512325.7274914"/>
    <x v="80"/>
    <x v="80"/>
    <x v="80"/>
  </r>
  <r>
    <s v="Niger"/>
    <s v="NER"/>
    <s v="Low income"/>
    <x v="4"/>
    <m/>
    <n v="15893746"/>
    <n v="34512751"/>
    <n v="326.89002158513563"/>
    <n v="1.1004620318530163"/>
    <n v="359.73005734605471"/>
    <n v="9.3000000000000007"/>
    <n v="31303065.157000002"/>
    <n v="2.7075295212977562E-2"/>
    <x v="92"/>
    <n v="616279880.15976942"/>
    <n v="9244198202.3965416"/>
    <x v="81"/>
    <x v="81"/>
    <x v="81"/>
  </r>
  <r>
    <s v="Nigeria"/>
    <s v="NGA"/>
    <s v="Lower middle income"/>
    <x v="4"/>
    <m/>
    <n v="159707780"/>
    <n v="273120384"/>
    <n v="326.89002158513563"/>
    <n v="1.1004620318530163"/>
    <n v="359.73005734605471"/>
    <n v="48"/>
    <n v="142022599.68000001"/>
    <n v="2.7075295212977562E-2"/>
    <x v="93"/>
    <n v="105572259626.5011"/>
    <n v="1583583894397.5166"/>
    <x v="82"/>
    <x v="82"/>
    <x v="82"/>
  </r>
  <r>
    <s v="Northern Mariana Islands"/>
    <s v="MNP"/>
    <s v="High income: nonOECD"/>
    <x v="3"/>
    <m/>
    <n v="53860"/>
    <n v="56623"/>
    <n v="157"/>
    <n v="1.1004620318530163"/>
    <n v="172.77253900092356"/>
    <s v=".."/>
    <m/>
    <n v="0.11040303634246594"/>
    <x v="68"/>
    <e v="#VALUE!"/>
    <e v="#VALUE!"/>
    <x v="3"/>
    <x v="3"/>
    <x v="3"/>
  </r>
  <r>
    <s v="Norway"/>
    <s v="NOR"/>
    <s v="High income: OECD"/>
    <x v="1"/>
    <m/>
    <n v="4889252"/>
    <n v="5837893"/>
    <m/>
    <n v="1.1004620318530163"/>
    <n v="0"/>
    <n v="100"/>
    <n v="0"/>
    <n v="0"/>
    <x v="1"/>
    <n v="55897649769.889412"/>
    <n v="838464746548.34119"/>
    <x v="1"/>
    <x v="1"/>
    <x v="1"/>
  </r>
  <r>
    <s v="Oman"/>
    <s v="OMN"/>
    <s v="High income: nonOECD"/>
    <x v="2"/>
    <s v="Middle East"/>
    <n v="2802768"/>
    <n v="4920265"/>
    <n v="157"/>
    <n v="1.1004620318530163"/>
    <n v="172.77253900092356"/>
    <n v="94.135270000000006"/>
    <n v="288560.2575344998"/>
    <n v="5.8613944938892791E-2"/>
    <x v="94"/>
    <n v="24681714780.510975"/>
    <n v="370225721707.66461"/>
    <x v="83"/>
    <x v="83"/>
    <x v="83"/>
  </r>
  <r>
    <s v="Pakistan"/>
    <s v="PAK"/>
    <s v="Lower middle income"/>
    <x v="0"/>
    <m/>
    <n v="173149306"/>
    <n v="231743898"/>
    <n v="64"/>
    <n v="1.1004620318530163"/>
    <n v="70.429570038593042"/>
    <n v="91.37"/>
    <n v="19999498.397399984"/>
    <n v="5.8613944938892791E-2"/>
    <x v="95"/>
    <n v="8516083273.6478567"/>
    <n v="127741249104.71785"/>
    <x v="84"/>
    <x v="84"/>
    <x v="84"/>
  </r>
  <r>
    <s v="Palau"/>
    <s v="PLW"/>
    <s v="Upper middle income"/>
    <x v="3"/>
    <m/>
    <n v="20470"/>
    <n v="24836"/>
    <n v="157"/>
    <n v="1.1004620318530163"/>
    <n v="172.77253900092356"/>
    <n v="55.766350000000003"/>
    <n v="10985.869314000001"/>
    <n v="0.11040303634246594"/>
    <x v="96"/>
    <n v="0"/>
    <n v="0"/>
    <x v="5"/>
    <x v="5"/>
    <x v="5"/>
  </r>
  <r>
    <s v="Panama"/>
    <s v="PAN"/>
    <s v="Upper middle income"/>
    <x v="5"/>
    <m/>
    <n v="3678128"/>
    <n v="4882047"/>
    <n v="326.89002158513563"/>
    <n v="1.1004620318530163"/>
    <n v="359.73005734605471"/>
    <n v="88.229380000000006"/>
    <n v="574647.20059139992"/>
    <n v="2.7075295212977562E-2"/>
    <x v="97"/>
    <n v="223144062.80733454"/>
    <n v="3347160942.1100183"/>
    <x v="85"/>
    <x v="85"/>
    <x v="85"/>
  </r>
  <r>
    <s v="Papua New Guinea"/>
    <s v="PNG"/>
    <s v="Lower middle income"/>
    <x v="3"/>
    <m/>
    <n v="6858945"/>
    <n v="10044486"/>
    <n v="157"/>
    <n v="1.1004620318530163"/>
    <n v="172.77253900092356"/>
    <n v="14.54415"/>
    <n v="8583600.8894309998"/>
    <n v="0.11040303634246594"/>
    <x v="98"/>
    <n v="4102225109.4098563"/>
    <n v="61533376641.147842"/>
    <x v="86"/>
    <x v="86"/>
    <x v="86"/>
  </r>
  <r>
    <s v="Paraguay"/>
    <s v="PRY"/>
    <s v="Lower middle income"/>
    <x v="5"/>
    <m/>
    <n v="6459721"/>
    <n v="8693133"/>
    <n v="326.89002158513563"/>
    <n v="1.1004620318530163"/>
    <n v="359.73005734605471"/>
    <n v="97.43"/>
    <n v="223413.51809999952"/>
    <n v="2.7075295212977562E-2"/>
    <x v="99"/>
    <n v="1106511912.5295491"/>
    <n v="16597678687.943237"/>
    <x v="87"/>
    <x v="87"/>
    <x v="87"/>
  </r>
  <r>
    <s v="Peru"/>
    <s v="PER"/>
    <s v="Upper middle income"/>
    <x v="5"/>
    <m/>
    <n v="29262830"/>
    <n v="36513996"/>
    <n v="326.89002158513563"/>
    <n v="1.1004620318530163"/>
    <n v="359.73005734605471"/>
    <n v="85.1"/>
    <n v="5440585.404000001"/>
    <n v="2.7075295212977562E-2"/>
    <x v="100"/>
    <n v="18873226426.094227"/>
    <n v="283098396391.41339"/>
    <x v="88"/>
    <x v="88"/>
    <x v="88"/>
  </r>
  <r>
    <s v="Philippines"/>
    <s v="PHL"/>
    <s v="Lower middle income"/>
    <x v="3"/>
    <m/>
    <n v="93444322"/>
    <n v="127797234"/>
    <n v="157"/>
    <n v="1.1004620318530163"/>
    <n v="172.77253900092356"/>
    <n v="83.3"/>
    <n v="21342138.078000005"/>
    <n v="0.11040303634246594"/>
    <x v="101"/>
    <n v="7783755597.3120575"/>
    <n v="116756333959.68086"/>
    <x v="89"/>
    <x v="89"/>
    <x v="89"/>
  </r>
  <r>
    <s v="Poland"/>
    <s v="POL"/>
    <s v="High income: OECD"/>
    <x v="1"/>
    <m/>
    <n v="38183683"/>
    <n v="37447642"/>
    <m/>
    <n v="1.1004620318530163"/>
    <n v="0"/>
    <n v="100"/>
    <n v="0"/>
    <n v="0"/>
    <x v="1"/>
    <n v="8848984711.9180393"/>
    <n v="132734770678.77058"/>
    <x v="1"/>
    <x v="1"/>
    <x v="1"/>
  </r>
  <r>
    <s v="Portugal"/>
    <s v="PRT"/>
    <s v="High income: OECD"/>
    <x v="1"/>
    <m/>
    <n v="10573100"/>
    <n v="10432816"/>
    <m/>
    <n v="1.1004620318530163"/>
    <n v="0"/>
    <n v="100"/>
    <n v="0"/>
    <n v="0"/>
    <x v="1"/>
    <n v="1382577582.3167782"/>
    <n v="20738663734.751671"/>
    <x v="1"/>
    <x v="1"/>
    <x v="1"/>
  </r>
  <r>
    <s v="Puerto Rico"/>
    <s v="PRI"/>
    <s v="High income: nonOECD"/>
    <x v="5"/>
    <m/>
    <n v="3721208"/>
    <n v="3703707"/>
    <n v="326.89002158513563"/>
    <n v="1.1004620318530163"/>
    <n v="359.73005734605471"/>
    <n v="88.229380000000006"/>
    <n v="435949.27688339993"/>
    <n v="2.7075295212977562E-2"/>
    <x v="102"/>
    <n v="0"/>
    <n v="0"/>
    <x v="5"/>
    <x v="5"/>
    <x v="5"/>
  </r>
  <r>
    <s v="Qatar"/>
    <s v="QAT"/>
    <s v="High income: nonOECD"/>
    <x v="2"/>
    <s v="Middle East"/>
    <n v="1749713"/>
    <n v="2760329"/>
    <n v="157"/>
    <n v="1.1004620318530163"/>
    <n v="172.77253900092356"/>
    <n v="94.135270000000006"/>
    <n v="161885.84296169988"/>
    <n v="5.8613944938892791E-2"/>
    <x v="103"/>
    <n v="36198411498.324532"/>
    <n v="542976172474.86798"/>
    <x v="90"/>
    <x v="90"/>
    <x v="90"/>
  </r>
  <r>
    <s v="Romania"/>
    <s v="ROM"/>
    <s v="Upper middle income"/>
    <x v="1"/>
    <m/>
    <n v="20246871"/>
    <n v="20232088"/>
    <m/>
    <n v="1.1004620318530163"/>
    <n v="0"/>
    <n v="100"/>
    <n v="0"/>
    <n v="0"/>
    <x v="1"/>
    <n v="4151541416.0069842"/>
    <n v="62273121240.104767"/>
    <x v="1"/>
    <x v="1"/>
    <x v="1"/>
  </r>
  <r>
    <s v="Russian Federation"/>
    <s v="RUS"/>
    <s v="High income: nonOECD"/>
    <x v="1"/>
    <m/>
    <n v="142389000"/>
    <n v="133556108"/>
    <m/>
    <n v="1.1004620318530163"/>
    <n v="0"/>
    <n v="100"/>
    <n v="0"/>
    <n v="0"/>
    <x v="1"/>
    <n v="321602181004.87122"/>
    <n v="4824032715073.0684"/>
    <x v="1"/>
    <x v="1"/>
    <x v="1"/>
  </r>
  <r>
    <s v="Rwanda"/>
    <s v="RWA"/>
    <s v="Low income"/>
    <x v="4"/>
    <m/>
    <n v="10836732"/>
    <n v="17771249"/>
    <n v="326.89002158513563"/>
    <n v="1.1004620318530163"/>
    <n v="359.73005734605471"/>
    <n v="10.8"/>
    <n v="15851954.108000001"/>
    <n v="2.7075295212977562E-2"/>
    <x v="104"/>
    <n v="374942592.12015301"/>
    <n v="5624138881.8022947"/>
    <x v="91"/>
    <x v="91"/>
    <x v="91"/>
  </r>
  <r>
    <s v="Samoa"/>
    <s v="WSM"/>
    <s v="Lower middle income"/>
    <x v="3"/>
    <m/>
    <n v="186029"/>
    <n v="211105"/>
    <n v="157"/>
    <n v="1.1004620318530163"/>
    <n v="172.77253900092356"/>
    <n v="99.6"/>
    <n v="844.42000000000075"/>
    <n v="0.11040303634246594"/>
    <x v="105"/>
    <n v="4184944.6022272655"/>
    <n v="62774169.033408985"/>
    <x v="92"/>
    <x v="92"/>
    <x v="92"/>
  </r>
  <r>
    <s v="San Marino"/>
    <s v="SMR"/>
    <s v="High income: nonOECD"/>
    <x v="1"/>
    <m/>
    <n v="30861"/>
    <n v="33108"/>
    <m/>
    <n v="1.1004620318530163"/>
    <n v="0"/>
    <n v="100"/>
    <n v="0"/>
    <n v="0"/>
    <x v="1"/>
    <e v="#VALUE!"/>
    <e v="#VALUE!"/>
    <x v="3"/>
    <x v="3"/>
    <x v="3"/>
  </r>
  <r>
    <s v="Sao Tome and Principe"/>
    <s v="STP"/>
    <s v="Lower middle income"/>
    <x v="4"/>
    <m/>
    <n v="178228"/>
    <n v="278192"/>
    <n v="326.89002158513563"/>
    <n v="1.1004620318530163"/>
    <n v="359.73005734605471"/>
    <n v="56.9"/>
    <n v="119900.75200000001"/>
    <n v="2.7075295212977562E-2"/>
    <x v="106"/>
    <n v="6448878.1292010797"/>
    <n v="96733171.938016191"/>
    <x v="93"/>
    <x v="93"/>
    <x v="93"/>
  </r>
  <r>
    <s v="Saudi Arabia"/>
    <s v="SAU"/>
    <s v="High income: nonOECD"/>
    <x v="2"/>
    <s v="Middle East"/>
    <n v="27258387"/>
    <n v="35634201"/>
    <n v="157"/>
    <n v="1.1004620318530163"/>
    <n v="172.77253900092356"/>
    <n v="94.135270000000006"/>
    <n v="2089849.6763072985"/>
    <n v="5.8613944938892791E-2"/>
    <x v="107"/>
    <n v="227429658719.18033"/>
    <n v="3411444880787.7051"/>
    <x v="94"/>
    <x v="94"/>
    <x v="94"/>
  </r>
  <r>
    <s v="Senegal"/>
    <s v="SEN"/>
    <s v="Lower middle income"/>
    <x v="4"/>
    <m/>
    <n v="12950564"/>
    <n v="21855703"/>
    <n v="326.89002158513563"/>
    <n v="1.1004620318530163"/>
    <n v="359.73005734605471"/>
    <n v="56.5"/>
    <n v="9507230.8050000016"/>
    <n v="2.7075295212977562E-2"/>
    <x v="108"/>
    <n v="551591058.22012687"/>
    <n v="8273865873.3019028"/>
    <x v="95"/>
    <x v="95"/>
    <x v="95"/>
  </r>
  <r>
    <s v="Serbia"/>
    <s v="SRB"/>
    <s v="Upper middle income"/>
    <x v="1"/>
    <m/>
    <n v="7291436"/>
    <n v="8582256"/>
    <m/>
    <n v="1.1004620318530163"/>
    <n v="0"/>
    <n v="100"/>
    <n v="0"/>
    <n v="0"/>
    <x v="1"/>
    <n v="1253506714.6213751"/>
    <n v="18802600719.320625"/>
    <x v="1"/>
    <x v="1"/>
    <x v="1"/>
  </r>
  <r>
    <s v="Seychelles"/>
    <s v="SYC"/>
    <s v="Upper middle income"/>
    <x v="4"/>
    <m/>
    <n v="89770"/>
    <n v="98416"/>
    <n v="326.89002158513563"/>
    <n v="1.1004620318530163"/>
    <n v="359.73005734605471"/>
    <n v="29.145389999999999"/>
    <n v="69732.272977599991"/>
    <n v="2.7075295212977562E-2"/>
    <x v="109"/>
    <n v="1160995.7542812461"/>
    <n v="17414936.314218692"/>
    <x v="96"/>
    <x v="96"/>
    <x v="96"/>
  </r>
  <r>
    <s v="Sierra Leone"/>
    <s v="SLE"/>
    <s v="Low income"/>
    <x v="4"/>
    <m/>
    <n v="5751976"/>
    <n v="8057580"/>
    <n v="326.89002158513563"/>
    <n v="1.1004620318530163"/>
    <n v="359.73005734605471"/>
    <n v="12.1"/>
    <n v="7082612.8200000003"/>
    <n v="2.7075295212977562E-2"/>
    <x v="110"/>
    <n v="309951994.2008189"/>
    <n v="4649279913.0122833"/>
    <x v="97"/>
    <x v="97"/>
    <x v="97"/>
  </r>
  <r>
    <s v="Singapore"/>
    <s v="SGP"/>
    <s v="High income: nonOECD"/>
    <x v="3"/>
    <m/>
    <n v="5076700"/>
    <n v="6577884"/>
    <n v="157"/>
    <n v="1.1004620318530163"/>
    <n v="172.77253900092356"/>
    <n v="72.598820000000003"/>
    <n v="1802417.8350311995"/>
    <n v="0.11040303634246594"/>
    <x v="111"/>
    <n v="0"/>
    <n v="0"/>
    <x v="5"/>
    <x v="5"/>
    <x v="5"/>
  </r>
  <r>
    <s v="Sint Maarten (Dutch part)"/>
    <s v="SXM"/>
    <s v="High income: nonOECD"/>
    <x v="5"/>
    <m/>
    <n v="37850"/>
    <n v="56791"/>
    <n v="326.89002158513563"/>
    <n v="1.1004620318530163"/>
    <n v="359.73005734605471"/>
    <s v=".."/>
    <m/>
    <n v="2.7075295212977562E-2"/>
    <x v="68"/>
    <e v="#VALUE!"/>
    <e v="#VALUE!"/>
    <x v="3"/>
    <x v="3"/>
    <x v="3"/>
  </r>
  <r>
    <s v="Slovak Republic"/>
    <s v="SVK"/>
    <s v="High income: OECD"/>
    <x v="1"/>
    <m/>
    <n v="5391428"/>
    <n v="5395535"/>
    <m/>
    <n v="1.1004620318530163"/>
    <n v="0"/>
    <n v="100"/>
    <n v="0"/>
    <n v="0"/>
    <x v="1"/>
    <n v="586207377.22308779"/>
    <n v="8793110658.3463173"/>
    <x v="1"/>
    <x v="1"/>
    <x v="1"/>
  </r>
  <r>
    <s v="Slovenia"/>
    <s v="SVN"/>
    <s v="High income: OECD"/>
    <x v="1"/>
    <m/>
    <n v="2048583"/>
    <n v="2086065.9999999998"/>
    <m/>
    <n v="1.1004620318530163"/>
    <n v="0"/>
    <n v="100"/>
    <n v="0"/>
    <n v="0"/>
    <x v="1"/>
    <n v="179102965.90790325"/>
    <n v="2686544488.6185489"/>
    <x v="1"/>
    <x v="1"/>
    <x v="1"/>
  </r>
  <r>
    <s v="Solomon Islands"/>
    <s v="SLB"/>
    <s v="Lower middle income"/>
    <x v="3"/>
    <m/>
    <n v="526447"/>
    <n v="764146"/>
    <n v="157"/>
    <n v="1.1004620318530163"/>
    <n v="172.77253900092356"/>
    <n v="19.244150000000001"/>
    <n v="617092.597541"/>
    <n v="0.11040303634246594"/>
    <x v="112"/>
    <n v="177911447.47763148"/>
    <n v="2668671712.1644721"/>
    <x v="98"/>
    <x v="98"/>
    <x v="98"/>
  </r>
  <r>
    <s v="Somalia"/>
    <s v="SOM"/>
    <s v="Low income"/>
    <x v="4"/>
    <m/>
    <n v="9636173"/>
    <n v="16880129"/>
    <n v="326.89002158513563"/>
    <n v="1.1004620318530163"/>
    <n v="359.73005734605471"/>
    <n v="29.145389999999999"/>
    <n v="11960349.570446899"/>
    <n v="2.7075295212977562E-2"/>
    <x v="113"/>
    <e v="#VALUE!"/>
    <e v="#VALUE!"/>
    <x v="3"/>
    <x v="3"/>
    <x v="3"/>
  </r>
  <r>
    <s v="South Africa"/>
    <s v="ZAF"/>
    <s v="Upper middle income"/>
    <x v="4"/>
    <m/>
    <n v="50895698"/>
    <n v="58095501"/>
    <n v="326.89002158513563"/>
    <n v="1.1004620318530163"/>
    <n v="359.73005734605471"/>
    <n v="82.7"/>
    <n v="10050521.672999997"/>
    <n v="2.7075295212977562E-2"/>
    <x v="114"/>
    <n v="29273625097.571095"/>
    <n v="439104376463.56641"/>
    <x v="99"/>
    <x v="99"/>
    <x v="99"/>
  </r>
  <r>
    <s v="South Sudan"/>
    <s v="SSD"/>
    <s v="Low income"/>
    <x v="4"/>
    <m/>
    <n v="9940929"/>
    <n v="17296842"/>
    <n v="326.89002158513563"/>
    <n v="1.1004620318530163"/>
    <n v="359.73005734605471"/>
    <n v="1.5"/>
    <n v="17037389.370000001"/>
    <n v="2.7075295212977562E-2"/>
    <x v="115"/>
    <n v="0"/>
    <n v="0"/>
    <x v="5"/>
    <x v="5"/>
    <x v="5"/>
  </r>
  <r>
    <s v="Spain"/>
    <s v="ESP"/>
    <s v="High income: OECD"/>
    <x v="1"/>
    <m/>
    <n v="46576897"/>
    <n v="48235492"/>
    <m/>
    <n v="1.1004620318530163"/>
    <n v="0"/>
    <n v="100"/>
    <n v="0"/>
    <n v="0"/>
    <x v="1"/>
    <n v="2120296778.8542163"/>
    <n v="31804451682.813244"/>
    <x v="1"/>
    <x v="1"/>
    <x v="1"/>
  </r>
  <r>
    <s v="Sri Lanka"/>
    <s v="LKA"/>
    <s v="Lower middle income"/>
    <x v="0"/>
    <m/>
    <n v="20653000"/>
    <n v="23271183"/>
    <n v="64"/>
    <n v="1.1004620318530163"/>
    <n v="70.429570038593042"/>
    <n v="85.1"/>
    <n v="3467406.2670000005"/>
    <n v="5.8613944938892791E-2"/>
    <x v="116"/>
    <n v="464220477.24420649"/>
    <n v="6963307158.6630974"/>
    <x v="100"/>
    <x v="100"/>
    <x v="100"/>
  </r>
  <r>
    <s v="St. Kitts and Nevis"/>
    <s v="KNA"/>
    <s v="High income: nonOECD"/>
    <x v="5"/>
    <m/>
    <n v="52352"/>
    <n v="62581"/>
    <n v="326.89002158513563"/>
    <n v="1.1004620318530163"/>
    <n v="359.73005734605471"/>
    <n v="88.229380000000006"/>
    <n v="7366.1717021999993"/>
    <n v="2.7075295212977562E-2"/>
    <x v="117"/>
    <n v="0"/>
    <n v="0"/>
    <x v="5"/>
    <x v="5"/>
    <x v="5"/>
  </r>
  <r>
    <s v="St. Lucia"/>
    <s v="LCA"/>
    <s v="Upper middle income"/>
    <x v="5"/>
    <m/>
    <n v="177397"/>
    <n v="201817"/>
    <n v="326.89002158513563"/>
    <n v="1.1004620318530163"/>
    <n v="359.73005734605471"/>
    <n v="88.229380000000006"/>
    <n v="23755.112165399998"/>
    <n v="2.7075295212977562E-2"/>
    <x v="118"/>
    <n v="643469.71291057637"/>
    <n v="9652045.6936586462"/>
    <x v="101"/>
    <x v="101"/>
    <x v="101"/>
  </r>
  <r>
    <s v="St. Martin (French part)"/>
    <s v="MAF"/>
    <s v="High income: nonOECD"/>
    <x v="5"/>
    <m/>
    <n v="30235"/>
    <s v="N/A"/>
    <n v="326.89002158513563"/>
    <n v="1.1004620318530163"/>
    <n v="359.73005734605471"/>
    <n v="88.229380000000006"/>
    <m/>
    <n v="2.7075295212977562E-2"/>
    <x v="68"/>
    <e v="#VALUE!"/>
    <e v="#VALUE!"/>
    <x v="3"/>
    <x v="3"/>
    <x v="3"/>
  </r>
  <r>
    <s v="St. Vincent and the Grenadines"/>
    <s v="VCT"/>
    <s v="Upper middle income"/>
    <x v="5"/>
    <m/>
    <n v="109316"/>
    <n v="110012"/>
    <n v="326.89002158513563"/>
    <n v="1.1004620318530163"/>
    <n v="359.73005734605471"/>
    <n v="73.184340000000006"/>
    <n v="29500.443879199996"/>
    <n v="2.7075295212977562E-2"/>
    <x v="119"/>
    <n v="486293.25308693683"/>
    <n v="7294398.7963040527"/>
    <x v="102"/>
    <x v="102"/>
    <x v="102"/>
  </r>
  <r>
    <s v="Sudan"/>
    <s v="SDN"/>
    <s v="Lower middle income"/>
    <x v="4"/>
    <m/>
    <n v="35652002"/>
    <n v="55077835"/>
    <n v="326.89002158513563"/>
    <n v="1.1004620318530163"/>
    <n v="359.73005734605471"/>
    <n v="29"/>
    <n v="39105262.850000001"/>
    <n v="2.7075295212977562E-2"/>
    <x v="120"/>
    <n v="11997149674.977474"/>
    <n v="179957245124.66211"/>
    <x v="103"/>
    <x v="103"/>
    <x v="103"/>
  </r>
  <r>
    <s v="Suriname"/>
    <s v="SUR"/>
    <s v="Upper middle income"/>
    <x v="5"/>
    <m/>
    <n v="524960"/>
    <n v="603805"/>
    <n v="326.89002158513563"/>
    <n v="1.1004620318530163"/>
    <n v="359.73005734605471"/>
    <n v="100"/>
    <n v="0"/>
    <n v="2.7075295212977562E-2"/>
    <x v="1"/>
    <n v="608902361.97083366"/>
    <n v="9133535429.5625057"/>
    <x v="1"/>
    <x v="1"/>
    <x v="1"/>
  </r>
  <r>
    <s v="Swaziland"/>
    <s v="SWZ"/>
    <s v="Lower middle income"/>
    <x v="4"/>
    <m/>
    <n v="1193148"/>
    <n v="1515527"/>
    <n v="326.89002158513563"/>
    <n v="1.1004620318530163"/>
    <n v="359.73005734605471"/>
    <n v="35.200000000000003"/>
    <n v="982061.49599999981"/>
    <n v="2.7075295212977562E-2"/>
    <x v="121"/>
    <n v="92945139.393425897"/>
    <n v="1394177090.9013884"/>
    <x v="104"/>
    <x v="104"/>
    <x v="104"/>
  </r>
  <r>
    <s v="Sweden"/>
    <s v="SWE"/>
    <s v="High income: OECD"/>
    <x v="1"/>
    <m/>
    <n v="9378126"/>
    <n v="10690986"/>
    <m/>
    <n v="1.1004620318530163"/>
    <n v="0"/>
    <n v="100"/>
    <n v="0"/>
    <n v="0"/>
    <x v="1"/>
    <n v="6600024142.4592056"/>
    <n v="99000362136.888092"/>
    <x v="1"/>
    <x v="1"/>
    <x v="1"/>
  </r>
  <r>
    <s v="Switzerland"/>
    <s v="CHE"/>
    <s v="High income: OECD"/>
    <x v="1"/>
    <m/>
    <n v="7824909"/>
    <n v="9477452"/>
    <m/>
    <n v="1.1004620318530163"/>
    <n v="0"/>
    <n v="100"/>
    <n v="0"/>
    <n v="0"/>
    <x v="1"/>
    <n v="278578079.29358196"/>
    <n v="4178671189.4037294"/>
    <x v="1"/>
    <x v="1"/>
    <x v="1"/>
  </r>
  <r>
    <s v="Syrian Arab Republic"/>
    <s v="SYR"/>
    <s v="Lower middle income"/>
    <x v="2"/>
    <s v="Middle East"/>
    <n v="21532647"/>
    <n v="29933865"/>
    <n v="157"/>
    <n v="1.1004620318530163"/>
    <n v="172.77253900092356"/>
    <n v="92.7"/>
    <n v="2185172.1449999986"/>
    <n v="5.8613944938892791E-2"/>
    <x v="122"/>
    <e v="#VALUE!"/>
    <e v="#VALUE!"/>
    <x v="3"/>
    <x v="3"/>
    <x v="3"/>
  </r>
  <r>
    <s v="Tajikistan"/>
    <s v="TJK"/>
    <s v="Low income"/>
    <x v="1"/>
    <m/>
    <n v="7627326"/>
    <n v="11407028"/>
    <m/>
    <n v="1.1004620318530163"/>
    <n v="0"/>
    <n v="100"/>
    <n v="0"/>
    <n v="0"/>
    <x v="1"/>
    <n v="89930664.353367537"/>
    <n v="1348959965.300513"/>
    <x v="1"/>
    <x v="1"/>
    <x v="1"/>
  </r>
  <r>
    <s v="Tanzania"/>
    <s v="TZA"/>
    <s v="Low income"/>
    <x v="4"/>
    <m/>
    <n v="44973330"/>
    <n v="79354326"/>
    <n v="326.89002158513563"/>
    <n v="1.1004620318530163"/>
    <n v="359.73005734605471"/>
    <n v="14.8"/>
    <n v="67609885.752000004"/>
    <n v="2.7075295212977562E-2"/>
    <x v="123"/>
    <n v="2569147998.6777964"/>
    <n v="38537219980.166946"/>
    <x v="105"/>
    <x v="105"/>
    <x v="105"/>
  </r>
  <r>
    <s v="Thailand"/>
    <s v="THA"/>
    <s v="Upper middle income"/>
    <x v="3"/>
    <m/>
    <n v="66402316"/>
    <n v="67554088"/>
    <n v="157"/>
    <n v="1.1004620318530163"/>
    <n v="172.77253900092356"/>
    <n v="99.7"/>
    <n v="202662.26400000017"/>
    <n v="0.11040303634246594"/>
    <x v="124"/>
    <n v="13671322551.946495"/>
    <n v="205069838279.19742"/>
    <x v="106"/>
    <x v="106"/>
    <x v="106"/>
  </r>
  <r>
    <s v="Timor-Leste"/>
    <s v="TMP"/>
    <s v="Lower middle income"/>
    <x v="3"/>
    <m/>
    <n v="1142502"/>
    <n v="1555457"/>
    <n v="157"/>
    <n v="1.1004620318530163"/>
    <n v="172.77253900092356"/>
    <n v="38"/>
    <n v="964383.34"/>
    <n v="0.11040303634246594"/>
    <x v="125"/>
    <n v="6029932.4922673218"/>
    <n v="90448987.384009823"/>
    <x v="107"/>
    <x v="107"/>
    <x v="107"/>
  </r>
  <r>
    <s v="Togo"/>
    <s v="TGO"/>
    <s v="Low income"/>
    <x v="4"/>
    <m/>
    <n v="6306014"/>
    <n v="10014965"/>
    <n v="326.89002158513563"/>
    <n v="1.1004620318530163"/>
    <n v="359.73005734605471"/>
    <n v="27.9"/>
    <n v="7220789.7650000006"/>
    <n v="2.7075295212977562E-2"/>
    <x v="126"/>
    <n v="289914233.93356359"/>
    <n v="4348713509.0034542"/>
    <x v="108"/>
    <x v="108"/>
    <x v="108"/>
  </r>
  <r>
    <s v="Tonga"/>
    <s v="TON"/>
    <s v="Upper middle income"/>
    <x v="3"/>
    <m/>
    <n v="104098"/>
    <n v="120995"/>
    <n v="157"/>
    <n v="1.1004620318530163"/>
    <n v="172.77253900092356"/>
    <n v="92.3"/>
    <n v="9316.6150000000089"/>
    <n v="0.11040303634246594"/>
    <x v="127"/>
    <n v="258294.04268454493"/>
    <n v="3874410.640268174"/>
    <x v="109"/>
    <x v="109"/>
    <x v="109"/>
  </r>
  <r>
    <s v="Trinidad and Tobago"/>
    <s v="TTO"/>
    <s v="High income: nonOECD"/>
    <x v="5"/>
    <m/>
    <n v="1328095"/>
    <n v="1307826"/>
    <n v="326.89002158513563"/>
    <n v="1.1004620318530163"/>
    <n v="359.73005734605471"/>
    <n v="99"/>
    <n v="13078.260000000011"/>
    <n v="2.7075295212977562E-2"/>
    <x v="128"/>
    <n v="8121778589.9499531"/>
    <n v="121826678849.2493"/>
    <x v="110"/>
    <x v="110"/>
    <x v="110"/>
  </r>
  <r>
    <s v="Tunisia"/>
    <s v="TUN"/>
    <s v="Upper middle income"/>
    <x v="2"/>
    <s v="North Africa"/>
    <n v="10549100"/>
    <n v="12561225"/>
    <n v="326.89002158513563"/>
    <n v="1.1004620318530163"/>
    <n v="359.73005734605471"/>
    <n v="99.5"/>
    <n v="62806.125000000058"/>
    <n v="2.7075295212977562E-2"/>
    <x v="129"/>
    <n v="2923132889.5717616"/>
    <n v="43846993343.576424"/>
    <x v="111"/>
    <x v="111"/>
    <x v="111"/>
  </r>
  <r>
    <s v="Turkey"/>
    <s v="TUR"/>
    <s v="Upper middle income"/>
    <x v="1"/>
    <m/>
    <n v="72137546"/>
    <n v="86825345"/>
    <m/>
    <n v="1.1004620318530163"/>
    <n v="0"/>
    <n v="100"/>
    <n v="0"/>
    <n v="0"/>
    <x v="1"/>
    <n v="4369682103.2413588"/>
    <n v="65545231548.620384"/>
    <x v="1"/>
    <x v="1"/>
    <x v="1"/>
  </r>
  <r>
    <s v="Turkmenistan"/>
    <s v="TKM"/>
    <s v="Upper middle income"/>
    <x v="1"/>
    <m/>
    <n v="5041995"/>
    <n v="6159875"/>
    <m/>
    <n v="1.1004620318530163"/>
    <n v="0"/>
    <n v="100"/>
    <n v="0"/>
    <n v="0"/>
    <x v="1"/>
    <n v="8829721321.8512516"/>
    <n v="132445819827.76877"/>
    <x v="1"/>
    <x v="1"/>
    <x v="1"/>
  </r>
  <r>
    <s v="Turks and Caicos Islands"/>
    <s v="TCA"/>
    <s v="High income: nonOECD"/>
    <x v="5"/>
    <m/>
    <n v="30993"/>
    <n v="40698"/>
    <n v="326.89002158513563"/>
    <n v="1.1004620318530163"/>
    <n v="359.73005734605471"/>
    <n v="88.229380000000006"/>
    <n v="4790.4069275999991"/>
    <n v="2.7075295212977562E-2"/>
    <x v="130"/>
    <e v="#VALUE!"/>
    <e v="#VALUE!"/>
    <x v="3"/>
    <x v="3"/>
    <x v="3"/>
  </r>
  <r>
    <s v="Tuvalu"/>
    <s v="TUV"/>
    <s v="Upper middle income"/>
    <x v="3"/>
    <m/>
    <n v="9827"/>
    <n v="10707"/>
    <n v="157"/>
    <n v="1.1004620318530163"/>
    <n v="172.77253900092356"/>
    <n v="41"/>
    <n v="6317.130000000001"/>
    <n v="0.11040303634246594"/>
    <x v="131"/>
    <n v="0"/>
    <n v="0"/>
    <x v="5"/>
    <x v="5"/>
    <x v="5"/>
  </r>
  <r>
    <s v="Uganda"/>
    <s v="UGA"/>
    <s v="Low income"/>
    <x v="4"/>
    <m/>
    <n v="33987213"/>
    <n v="63387713"/>
    <n v="326.89002158513563"/>
    <n v="1.1004620318530163"/>
    <n v="359.73005734605471"/>
    <n v="14.6"/>
    <n v="54133106.901999995"/>
    <n v="2.7075295212977562E-2"/>
    <x v="132"/>
    <n v="2346264440.3663912"/>
    <n v="35193966605.495865"/>
    <x v="112"/>
    <x v="112"/>
    <x v="112"/>
  </r>
  <r>
    <s v="Ukraine"/>
    <s v="UKR"/>
    <s v="Lower middle income"/>
    <x v="1"/>
    <m/>
    <n v="45870700"/>
    <n v="39841900"/>
    <m/>
    <n v="1.1004620318530163"/>
    <n v="0"/>
    <n v="99.8"/>
    <n v="79683.800000000076"/>
    <n v="0"/>
    <x v="1"/>
    <n v="7490439523.5188084"/>
    <n v="112356592852.78212"/>
    <x v="1"/>
    <x v="1"/>
    <x v="1"/>
  </r>
  <r>
    <s v="United Arab Emirates"/>
    <s v="ARE"/>
    <s v="High income: nonOECD"/>
    <x v="2"/>
    <s v="Middle East"/>
    <n v="8441537"/>
    <n v="12330367"/>
    <n v="157"/>
    <n v="1.1004620318530163"/>
    <n v="172.77253900092356"/>
    <n v="94.135270000000006"/>
    <n v="723142.73255909944"/>
    <n v="5.8613944938892791E-2"/>
    <x v="133"/>
    <n v="62330586907.323227"/>
    <n v="934958803609.84839"/>
    <x v="113"/>
    <x v="113"/>
    <x v="113"/>
  </r>
  <r>
    <s v="United Kingdom"/>
    <s v="GBR"/>
    <s v="High income: OECD"/>
    <x v="1"/>
    <m/>
    <n v="62747868"/>
    <n v="68630898"/>
    <m/>
    <n v="1.1004620318530163"/>
    <n v="0"/>
    <n v="100"/>
    <n v="0"/>
    <n v="0"/>
    <x v="1"/>
    <n v="35339743590.988991"/>
    <n v="530096153864.83484"/>
    <x v="1"/>
    <x v="1"/>
    <x v="1"/>
  </r>
  <r>
    <s v="United States"/>
    <s v="USA"/>
    <s v="High income: OECD"/>
    <x v="6"/>
    <m/>
    <n v="309326225"/>
    <n v="362628830"/>
    <m/>
    <n v="1.1004620318530163"/>
    <n v="0"/>
    <n v="100"/>
    <n v="0"/>
    <n v="0"/>
    <x v="1"/>
    <n v="183742824092.28073"/>
    <n v="2756142361384.2109"/>
    <x v="1"/>
    <x v="1"/>
    <x v="1"/>
  </r>
  <r>
    <s v="Uruguay"/>
    <s v="URY"/>
    <s v="High income: nonOECD"/>
    <x v="5"/>
    <m/>
    <n v="3371982"/>
    <n v="3581432"/>
    <n v="326.89002158513563"/>
    <n v="1.1004620318530163"/>
    <n v="359.73005734605471"/>
    <n v="99.11"/>
    <n v="31874.74480000007"/>
    <n v="2.7075295212977562E-2"/>
    <x v="134"/>
    <n v="1344798564.3950837"/>
    <n v="20171978465.926254"/>
    <x v="114"/>
    <x v="114"/>
    <x v="114"/>
  </r>
  <r>
    <s v="Uzbekistan"/>
    <s v="UZB"/>
    <s v="Lower middle income"/>
    <x v="1"/>
    <m/>
    <n v="28562400"/>
    <n v="34146873"/>
    <m/>
    <n v="1.1004620318530163"/>
    <n v="0"/>
    <n v="100"/>
    <n v="0"/>
    <n v="0"/>
    <x v="1"/>
    <n v="10682101144.876232"/>
    <n v="160231517173.14349"/>
    <x v="1"/>
    <x v="1"/>
    <x v="1"/>
  </r>
  <r>
    <s v="Vanuatu"/>
    <s v="VUT"/>
    <s v="Lower middle income"/>
    <x v="3"/>
    <m/>
    <n v="236299"/>
    <n v="352225"/>
    <n v="157"/>
    <n v="1.1004620318530163"/>
    <n v="172.77253900092356"/>
    <n v="23.514250000000001"/>
    <n v="269401.93293750001"/>
    <n v="0.11040303634246594"/>
    <x v="135"/>
    <n v="7861829.9212791082"/>
    <n v="117927448.81918663"/>
    <x v="115"/>
    <x v="115"/>
    <x v="115"/>
  </r>
  <r>
    <s v="Venezuela, RB"/>
    <s v="VEN"/>
    <s v="Upper middle income"/>
    <x v="5"/>
    <m/>
    <n v="29043283"/>
    <n v="37172167"/>
    <n v="326.89002158513563"/>
    <n v="1.1004620318530163"/>
    <n v="359.73005734605471"/>
    <n v="100"/>
    <n v="0"/>
    <n v="2.7075295212977562E-2"/>
    <x v="1"/>
    <n v="80589397008.56813"/>
    <n v="1208840955128.522"/>
    <x v="1"/>
    <x v="1"/>
    <x v="1"/>
  </r>
  <r>
    <s v="Vietnam"/>
    <s v="VNM"/>
    <s v="Lower middle income"/>
    <x v="3"/>
    <m/>
    <n v="86932500"/>
    <n v="101830324"/>
    <n v="157"/>
    <n v="1.1004620318530163"/>
    <n v="172.77253900092356"/>
    <n v="96"/>
    <n v="4073212.9600000037"/>
    <n v="0.11040303634246594"/>
    <x v="136"/>
    <n v="13594414917.099127"/>
    <n v="203916223756.48691"/>
    <x v="116"/>
    <x v="116"/>
    <x v="116"/>
  </r>
  <r>
    <s v="Virgin Islands (U.S.)"/>
    <s v="VIR"/>
    <s v="High income: nonOECD"/>
    <x v="5"/>
    <m/>
    <n v="106267"/>
    <n v="104912"/>
    <n v="326.89002158513563"/>
    <n v="1.1004620318530163"/>
    <n v="359.73005734605471"/>
    <n v="88.229380000000006"/>
    <n v="12348.792854399999"/>
    <n v="2.7075295212977562E-2"/>
    <x v="137"/>
    <e v="#VALUE!"/>
    <e v="#VALUE!"/>
    <x v="3"/>
    <x v="3"/>
    <x v="3"/>
  </r>
  <r>
    <s v="West Bank and Gaza"/>
    <s v="WBG"/>
    <s v="Lower middle income"/>
    <x v="2"/>
    <s v="Middle East"/>
    <n v="3811102"/>
    <s v="N/A"/>
    <n v="157"/>
    <n v="1.1004620318530163"/>
    <n v="172.77253900092356"/>
    <n v="94.135270000000006"/>
    <m/>
    <n v="5.8613944938892791E-2"/>
    <x v="68"/>
    <e v="#VALUE!"/>
    <e v="#VALUE!"/>
    <x v="3"/>
    <x v="3"/>
    <x v="3"/>
  </r>
  <r>
    <s v="Yemen, Rep."/>
    <s v="YEM"/>
    <s v="Lower middle income"/>
    <x v="2"/>
    <s v="Middle East"/>
    <n v="22763008"/>
    <n v="33991041"/>
    <n v="157"/>
    <n v="1.1004620318530163"/>
    <n v="172.77253900092356"/>
    <n v="44.844149999999999"/>
    <n v="18748047.587398503"/>
    <n v="5.8613944938892791E-2"/>
    <x v="138"/>
    <n v="6972508226.6016922"/>
    <n v="104587623399.02539"/>
    <x v="117"/>
    <x v="117"/>
    <x v="117"/>
  </r>
  <r>
    <s v="Zambia"/>
    <s v="ZMB"/>
    <s v="Lower middle income"/>
    <x v="4"/>
    <m/>
    <n v="13216985"/>
    <n v="24956509"/>
    <n v="326.89002158513563"/>
    <n v="1.1004620318530163"/>
    <n v="359.73005734605471"/>
    <n v="18.5"/>
    <n v="20339554.834999997"/>
    <n v="2.7075295212977562E-2"/>
    <x v="139"/>
    <n v="4492889935.3189192"/>
    <n v="67393349029.783791"/>
    <x v="118"/>
    <x v="118"/>
    <x v="118"/>
  </r>
  <r>
    <s v="Zimbabwe"/>
    <s v="ZWE"/>
    <s v="Low income"/>
    <x v="4"/>
    <m/>
    <n v="13076978"/>
    <n v="20292380"/>
    <n v="326.89002158513563"/>
    <n v="1.1004620318530163"/>
    <n v="359.73005734605471"/>
    <n v="36.9"/>
    <n v="12804491.779999999"/>
    <n v="2.7075295212977562E-2"/>
    <x v="140"/>
    <n v="996384461.46226156"/>
    <n v="14945766921.933924"/>
    <x v="119"/>
    <x v="119"/>
    <x v="119"/>
  </r>
  <r>
    <m/>
    <m/>
    <m/>
    <x v="7"/>
    <m/>
    <m/>
    <m/>
    <m/>
    <m/>
    <m/>
    <m/>
    <m/>
    <m/>
    <x v="68"/>
    <m/>
    <m/>
    <x v="120"/>
    <x v="120"/>
    <x v="12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15">
  <r>
    <s v="Afghanistan"/>
    <s v="AFG"/>
    <s v="Low income"/>
    <x v="0"/>
    <s v="S Asia"/>
    <n v="25.998990717254753"/>
    <n v="28397812"/>
    <n v="43499632"/>
    <n v="57.1"/>
    <x v="0"/>
    <n v="8.9092594499948508"/>
    <x v="0"/>
    <n v="1.8630000000000001E-2"/>
    <n v="3097400.3020456648"/>
    <n v="4646100.4530684976"/>
    <n v="170904839.1565395"/>
    <n v="275432181.35267156"/>
    <n v="4131482720.2900734"/>
    <n v="4.1366465922079466E-2"/>
    <n v="1.3788821974026489E-2"/>
    <n v="0.12409939776623841"/>
  </r>
  <r>
    <s v="Albania"/>
    <s v="ALB"/>
    <s v="Upper middle income"/>
    <x v="1"/>
    <m/>
    <n v="270.56505523889945"/>
    <n v="3150143"/>
    <n v="3310564"/>
    <n v="95.9"/>
    <x v="1"/>
    <n v="270.56505523889945"/>
    <x v="1"/>
    <n v="1.8630000000000001E-2"/>
    <n v="684180.04679201904"/>
    <n v="1026270.0701880285"/>
    <n v="37750910.262996353"/>
    <n v="411495291.46132761"/>
    <n v="6172429371.9199142"/>
    <n v="6.1160538239182884E-3"/>
    <n v="2.0386846079727631E-3"/>
    <n v="1.8348161471754866E-2"/>
  </r>
  <r>
    <s v="Algeria"/>
    <s v="DZA"/>
    <s v="Upper middle income"/>
    <x v="2"/>
    <s v="N Africa"/>
    <n v="412.83830673143649"/>
    <n v="37062820"/>
    <n v="48561408"/>
    <n v="83.8"/>
    <x v="2"/>
    <n v="494.8797606719595"/>
    <x v="2"/>
    <n v="1.8630000000000001E-2"/>
    <n v="72530192.873719096"/>
    <n v="108795289.31057864"/>
    <n v="4001988680.2777872"/>
    <n v="41290138275.752869"/>
    <n v="619352074136.29297"/>
    <n v="6.4615730654631184E-3"/>
    <n v="2.153857688487706E-3"/>
    <n v="1.9384719196389358E-2"/>
  </r>
  <r>
    <s v="American Samoa"/>
    <s v="ASM"/>
    <s v="Upper middle income"/>
    <x v="3"/>
    <m/>
    <e v="#N/A"/>
    <n v="55636"/>
    <n v="60989"/>
    <n v="100"/>
    <x v="3"/>
    <n v="0"/>
    <x v="3"/>
    <e v="#DIV/0!"/>
    <n v="0"/>
    <n v="0"/>
    <m/>
    <m/>
    <m/>
    <e v="#DIV/0!"/>
    <e v="#DIV/0!"/>
    <e v="#DIV/0!"/>
  </r>
  <r>
    <s v="Andorra"/>
    <s v="ADO"/>
    <s v="High income: nonOECD"/>
    <x v="1"/>
    <m/>
    <e v="#N/A"/>
    <n v="77907"/>
    <n v="88710"/>
    <n v="100"/>
    <x v="3"/>
    <n v="0"/>
    <x v="3"/>
    <e v="#DIV/0!"/>
    <n v="0"/>
    <n v="0"/>
    <m/>
    <m/>
    <m/>
    <e v="#DIV/0!"/>
    <e v="#DIV/0!"/>
    <e v="#DIV/0!"/>
  </r>
  <r>
    <s v="Angola"/>
    <s v="AGO"/>
    <s v="Upper middle income"/>
    <x v="4"/>
    <s v="SSA"/>
    <n v="68.964152792292879"/>
    <n v="19549124"/>
    <n v="34783312"/>
    <n v="52.6"/>
    <x v="4"/>
    <n v="267.12670435650148"/>
    <x v="4"/>
    <n v="1.8630000000000001E-2"/>
    <n v="82050160.517208397"/>
    <n v="123075240.7758126"/>
    <n v="4527270652.3275242"/>
    <n v="38084701465.664787"/>
    <n v="571270521984.9718"/>
    <n v="7.924915566440904E-3"/>
    <n v="2.641638522146968E-3"/>
    <n v="2.3774746699322714E-2"/>
  </r>
  <r>
    <s v="Antigua and Barbuda"/>
    <s v="ATG"/>
    <s v="High income: nonOECD"/>
    <x v="5"/>
    <s v="LAC"/>
    <n v="457.1136934673367"/>
    <n v="87233"/>
    <n v="104982"/>
    <n v="97.9"/>
    <x v="5"/>
    <n v="457.1136934673367"/>
    <x v="5"/>
    <n v="1.8630000000000001E-2"/>
    <n v="18774.62292237335"/>
    <n v="28161.934383560027"/>
    <n v="1035924.8395029024"/>
    <n v="0"/>
    <n v="0"/>
    <e v="#DIV/0!"/>
    <e v="#DIV/0!"/>
    <e v="#DIV/0!"/>
  </r>
  <r>
    <s v="Argentina"/>
    <s v="ARG"/>
    <s v="Upper middle income"/>
    <x v="5"/>
    <s v="LAC"/>
    <n v="457.1136934673367"/>
    <n v="40374224"/>
    <n v="46859381"/>
    <n v="98.4"/>
    <x v="6"/>
    <n v="485.89341692789969"/>
    <x v="6"/>
    <n v="1.8630000000000001E-2"/>
    <n v="6786883.5884463545"/>
    <n v="10180325.382669531"/>
    <n v="374478961.37012815"/>
    <n v="23990886710.821796"/>
    <n v="359863300662.32697"/>
    <n v="1.0406144796674213E-3"/>
    <n v="3.4687149322247372E-4"/>
    <n v="3.1218434390022638E-3"/>
  </r>
  <r>
    <s v="Armenia"/>
    <s v="ARM"/>
    <s v="Lower middle income"/>
    <x v="1"/>
    <s v="CCA"/>
    <n v="270.56505523889945"/>
    <n v="2963496"/>
    <n v="2969807"/>
    <n v="98.6"/>
    <x v="7"/>
    <n v="617.64705882352939"/>
    <x v="7"/>
    <n v="1.8630000000000001E-2"/>
    <n v="478420.18519235338"/>
    <n v="717630.2777885301"/>
    <n v="26397726.101317964"/>
    <n v="346885961.37184739"/>
    <n v="5203289420.5777111"/>
    <n v="5.0732765309808728E-3"/>
    <n v="1.6910921769936241E-3"/>
    <n v="1.5219829592942616E-2"/>
  </r>
  <r>
    <s v="Aruba"/>
    <s v="ABW"/>
    <s v="High income: nonOECD"/>
    <x v="5"/>
    <s v="LAC"/>
    <n v="457.1136934673367"/>
    <n v="101597"/>
    <n v="107734"/>
    <n v="97.4"/>
    <x v="8"/>
    <n v="457.1136934673367"/>
    <x v="8"/>
    <n v="1.8630000000000001E-2"/>
    <n v="23854.110080500548"/>
    <n v="35781.165120750826"/>
    <n v="1316195.0180730079"/>
    <n v="93353.484085037111"/>
    <n v="1400302.2612755566"/>
    <n v="0.93993636550587722"/>
    <n v="0.31331212183529239"/>
    <n v="2.8198090965176315"/>
  </r>
  <r>
    <s v="Australia"/>
    <s v="AUS"/>
    <s v="High income: OECD"/>
    <x v="3"/>
    <m/>
    <e v="#N/A"/>
    <n v="22031800"/>
    <n v="28335501"/>
    <n v="100"/>
    <x v="3"/>
    <n v="0"/>
    <x v="3"/>
    <e v="#DIV/0!"/>
    <n v="0"/>
    <n v="0"/>
    <m/>
    <m/>
    <m/>
    <e v="#DIV/0!"/>
    <e v="#DIV/0!"/>
    <e v="#DIV/0!"/>
  </r>
  <r>
    <s v="Austria"/>
    <s v="AUT"/>
    <s v="High income: OECD"/>
    <x v="1"/>
    <m/>
    <e v="#N/A"/>
    <n v="8389771"/>
    <n v="9005424"/>
    <n v="100"/>
    <x v="3"/>
    <n v="0"/>
    <x v="3"/>
    <e v="#DIV/0!"/>
    <n v="0"/>
    <n v="0"/>
    <m/>
    <m/>
    <m/>
    <e v="#DIV/0!"/>
    <e v="#DIV/0!"/>
    <e v="#DIV/0!"/>
  </r>
  <r>
    <s v="Azerbaijan"/>
    <s v="AZE"/>
    <s v="Upper middle income"/>
    <x v="1"/>
    <s v="CCA"/>
    <n v="270.56505523889945"/>
    <n v="9054332"/>
    <n v="10474377"/>
    <n v="80.2"/>
    <x v="9"/>
    <n v="315.72052401746726"/>
    <x v="9"/>
    <n v="1.8630000000000001E-2"/>
    <n v="12198573.894773157"/>
    <n v="18297860.842159737"/>
    <n v="673079068.29106784"/>
    <n v="24407648660.104939"/>
    <n v="366114729901.5741"/>
    <n v="1.8384375533648091E-3"/>
    <n v="6.1281251778826974E-4"/>
    <n v="5.5153126600944275E-3"/>
  </r>
  <r>
    <s v="Bahamas, The"/>
    <s v="BHS"/>
    <s v="High income: nonOECD"/>
    <x v="5"/>
    <s v="LAC"/>
    <n v="457.1136934673367"/>
    <n v="360498"/>
    <n v="447410"/>
    <n v="98.1"/>
    <x v="10"/>
    <n v="457.1136934673367"/>
    <x v="10"/>
    <n v="1.8630000000000001E-2"/>
    <n v="72392.966591226519"/>
    <n v="108589.44988683978"/>
    <n v="3994416.9641770446"/>
    <n v="2651920.615148271"/>
    <n v="39778809.227224067"/>
    <n v="0.10041569976014568"/>
    <n v="3.3471899920048558E-2"/>
    <n v="0.30124709928043708"/>
  </r>
  <r>
    <s v="Bahrain"/>
    <s v="BHR"/>
    <s v="High income: nonOECD"/>
    <x v="2"/>
    <m/>
    <e v="#N/A"/>
    <n v="1251513"/>
    <n v="1641988"/>
    <n v="100"/>
    <x v="3"/>
    <n v="0"/>
    <x v="3"/>
    <e v="#DIV/0!"/>
    <n v="0"/>
    <n v="0"/>
    <m/>
    <m/>
    <m/>
    <e v="#DIV/0!"/>
    <e v="#DIV/0!"/>
    <e v="#DIV/0!"/>
  </r>
  <r>
    <s v="Bangladesh"/>
    <s v="BGD"/>
    <s v="Low income"/>
    <x v="0"/>
    <s v="S Asia"/>
    <n v="25.998990717254753"/>
    <n v="151125475"/>
    <n v="185063630"/>
    <n v="83.4"/>
    <x v="11"/>
    <n v="13.875123885034688"/>
    <x v="11"/>
    <n v="1.8630000000000001E-2"/>
    <n v="7941067.524396033"/>
    <n v="11911601.28659405"/>
    <n v="438163212.90205473"/>
    <n v="5122872663.1918049"/>
    <n v="76843089947.877075"/>
    <n v="5.702050935214374E-3"/>
    <n v="1.9006836450714579E-3"/>
    <n v="1.7106152805643121E-2"/>
  </r>
  <r>
    <s v="Barbados"/>
    <s v="BRB"/>
    <s v="High income: nonOECD"/>
    <x v="5"/>
    <s v="LAC"/>
    <n v="457.1136934673367"/>
    <n v="280396"/>
    <n v="305709"/>
    <n v="99.8"/>
    <x v="12"/>
    <n v="625"/>
    <x v="12"/>
    <n v="1.8630000000000001E-2"/>
    <n v="7119.1983375000063"/>
    <n v="10678.79750625001"/>
    <n v="392815.04750625038"/>
    <m/>
    <m/>
    <e v="#DIV/0!"/>
    <e v="#DIV/0!"/>
    <e v="#DIV/0!"/>
  </r>
  <r>
    <s v="Belarus"/>
    <s v="BLR"/>
    <s v="Upper middle income"/>
    <x v="1"/>
    <m/>
    <e v="#N/A"/>
    <n v="9490000"/>
    <n v="8488334"/>
    <n v="99.6"/>
    <x v="13"/>
    <e v="#N/A"/>
    <x v="13"/>
    <e v="#DIV/0!"/>
    <n v="0"/>
    <n v="0"/>
    <m/>
    <m/>
    <m/>
    <e v="#DIV/0!"/>
    <e v="#DIV/0!"/>
    <e v="#DIV/0!"/>
  </r>
  <r>
    <s v="Belgium"/>
    <s v="BEL"/>
    <s v="High income: OECD"/>
    <x v="1"/>
    <m/>
    <e v="#N/A"/>
    <n v="10895586"/>
    <n v="11664194"/>
    <n v="100"/>
    <x v="3"/>
    <n v="0"/>
    <x v="3"/>
    <e v="#DIV/0!"/>
    <n v="0"/>
    <n v="0"/>
    <m/>
    <m/>
    <m/>
    <e v="#DIV/0!"/>
    <e v="#DIV/0!"/>
    <e v="#DIV/0!"/>
  </r>
  <r>
    <s v="Belize"/>
    <s v="BLZ"/>
    <s v="Upper middle income"/>
    <x v="5"/>
    <s v="LAC"/>
    <n v="457.1136934673367"/>
    <n v="308595"/>
    <n v="461277"/>
    <n v="97.2"/>
    <x v="14"/>
    <n v="361.11111111111109"/>
    <x v="14"/>
    <n v="1.8630000000000001E-2"/>
    <n v="86890.748490000071"/>
    <n v="130336.12273500011"/>
    <n v="4794359.1227350039"/>
    <n v="14107420.288951172"/>
    <n v="211611304.33426759"/>
    <n v="2.2656441430754994E-2"/>
    <n v="7.5521471435849984E-3"/>
    <n v="6.7969324292264974E-2"/>
  </r>
  <r>
    <s v="Benin"/>
    <s v="BEN"/>
    <s v="Low income"/>
    <x v="4"/>
    <s v="SSA"/>
    <n v="68.964152792292879"/>
    <n v="9509798"/>
    <n v="15506762"/>
    <n v="75.099999999999994"/>
    <x v="15"/>
    <n v="64.824654622741761"/>
    <x v="15"/>
    <n v="1.8629999999999997E-2"/>
    <n v="4663087.1789323501"/>
    <n v="6994630.7683985252"/>
    <n v="257294533.01919565"/>
    <n v="358790876.29676551"/>
    <n v="5381863144.4514828"/>
    <n v="4.7807706385930217E-2"/>
    <n v="1.5935902128643407E-2"/>
    <n v="0.14342311915779066"/>
  </r>
  <r>
    <s v="Bermuda"/>
    <s v="BMU"/>
    <s v="High income: nonOECD"/>
    <x v="6"/>
    <m/>
    <e v="#N/A"/>
    <n v="65124"/>
    <n v="66524"/>
    <s v="NA"/>
    <x v="16"/>
    <e v="#N/A"/>
    <x v="13"/>
    <e v="#DIV/0!"/>
    <n v="0"/>
    <n v="0"/>
    <m/>
    <m/>
    <m/>
    <e v="#DIV/0!"/>
    <e v="#DIV/0!"/>
    <e v="#DIV/0!"/>
  </r>
  <r>
    <s v="Bhutan"/>
    <s v="BTN"/>
    <s v="Lower middle income"/>
    <x v="0"/>
    <s v="S Asia"/>
    <n v="25.998990717254753"/>
    <n v="716939"/>
    <n v="897761"/>
    <n v="96.2"/>
    <x v="17"/>
    <n v="56.81818181818182"/>
    <x v="16"/>
    <n v="1.8630000000000001E-2"/>
    <n v="36111.416042045385"/>
    <n v="54167.124063068077"/>
    <n v="1992514.7376994279"/>
    <n v="384755041.17597884"/>
    <n v="5771325617.6396828"/>
    <n v="3.4524386071883308E-4"/>
    <n v="1.1508128690627768E-4"/>
    <n v="1.0357315821564992E-3"/>
  </r>
  <r>
    <s v="Bolivia"/>
    <s v="BOL"/>
    <s v="Lower middle income"/>
    <x v="5"/>
    <s v="LAC"/>
    <n v="457.1136934673367"/>
    <n v="10156601"/>
    <n v="13665316"/>
    <n v="87.3"/>
    <x v="18"/>
    <n v="205.0412021328163"/>
    <x v="17"/>
    <n v="1.8630000000000001E-2"/>
    <n v="6629448.3920381395"/>
    <n v="9944172.5880572088"/>
    <n v="365792180.74898791"/>
    <n v="3943593093.8863621"/>
    <n v="59153896408.295433"/>
    <n v="6.1837377241254921E-3"/>
    <n v="2.0612459080418307E-3"/>
    <n v="1.8551213172376475E-2"/>
  </r>
  <r>
    <s v="Bosnia and Herzegovina"/>
    <s v="BIH"/>
    <s v="Upper middle income"/>
    <x v="1"/>
    <m/>
    <e v="#N/A"/>
    <n v="3845929"/>
    <n v="3700255"/>
    <n v="99.2"/>
    <x v="19"/>
    <e v="#N/A"/>
    <x v="13"/>
    <e v="#DIV/0!"/>
    <n v="0"/>
    <n v="0"/>
    <m/>
    <m/>
    <m/>
    <e v="#DIV/0!"/>
    <e v="#DIV/0!"/>
    <e v="#DIV/0!"/>
  </r>
  <r>
    <s v="Botswana"/>
    <s v="BWA"/>
    <s v="Upper middle income"/>
    <x v="4"/>
    <s v="SSA"/>
    <n v="68.964152792292879"/>
    <n v="1969341"/>
    <n v="2347860"/>
    <n v="96.8"/>
    <x v="20"/>
    <n v="465.34653465346537"/>
    <x v="18"/>
    <n v="1.8630000000000001E-2"/>
    <n v="651345.64581386198"/>
    <n v="977018.46872079303"/>
    <n v="35939210.943968348"/>
    <n v="686157389.38852191"/>
    <n v="10292360840.827829"/>
    <n v="3.4918335549803466E-3"/>
    <n v="1.1639445183267822E-3"/>
    <n v="1.0475500664941038E-2"/>
  </r>
  <r>
    <s v="Brazil"/>
    <s v="BRA"/>
    <s v="Upper middle income"/>
    <x v="5"/>
    <s v="LAC"/>
    <n v="457.1136934673367"/>
    <n v="195210154"/>
    <n v="222748294"/>
    <n v="96.9"/>
    <x v="21"/>
    <n v="607.23378105521908"/>
    <x v="19"/>
    <n v="1.8630000000000001E-2"/>
    <n v="78116874.584437773"/>
    <n v="117175311.87665667"/>
    <n v="4310244264.342452"/>
    <n v="131651047125.59688"/>
    <n v="1974765706883.9531"/>
    <n v="2.1826610869923025E-3"/>
    <n v="7.275536956641009E-4"/>
    <n v="6.5479832609769079E-3"/>
  </r>
  <r>
    <s v="Brunei Darussalam"/>
    <s v="BRN"/>
    <s v="High income: nonOECD"/>
    <x v="3"/>
    <m/>
    <e v="#N/A"/>
    <n v="400569"/>
    <n v="499424"/>
    <s v="NA"/>
    <x v="16"/>
    <e v="#N/A"/>
    <x v="13"/>
    <e v="#DIV/0!"/>
    <n v="0"/>
    <n v="0"/>
    <m/>
    <m/>
    <m/>
    <e v="#DIV/0!"/>
    <e v="#DIV/0!"/>
    <e v="#DIV/0!"/>
  </r>
  <r>
    <s v="Bulgaria"/>
    <s v="BGR"/>
    <s v="Upper middle income"/>
    <x v="1"/>
    <m/>
    <e v="#N/A"/>
    <n v="7395599"/>
    <n v="6213179"/>
    <n v="99.5"/>
    <x v="22"/>
    <e v="#N/A"/>
    <x v="13"/>
    <e v="#DIV/0!"/>
    <n v="0"/>
    <n v="0"/>
    <m/>
    <m/>
    <m/>
    <e v="#DIV/0!"/>
    <e v="#DIV/0!"/>
    <e v="#DIV/0!"/>
  </r>
  <r>
    <s v="Burkina Faso"/>
    <s v="BFA"/>
    <s v="Low income"/>
    <x v="4"/>
    <s v="SSA"/>
    <n v="68.964152792292879"/>
    <n v="15540284"/>
    <n v="26564341"/>
    <n v="78.2"/>
    <x v="23"/>
    <n v="32.750040134853108"/>
    <x v="20"/>
    <n v="1.8630000000000001E-2"/>
    <n v="3533297.707191485"/>
    <n v="5299946.5607872279"/>
    <n v="194956291.55227864"/>
    <n v="1409883719.9157445"/>
    <n v="21148255798.736168"/>
    <n v="9.2185517996207205E-3"/>
    <n v="3.0728505998735734E-3"/>
    <n v="2.765565539886216E-2"/>
  </r>
  <r>
    <s v="Burundi"/>
    <s v="BDI"/>
    <s v="Low income"/>
    <x v="4"/>
    <s v="SSA"/>
    <n v="68.964152792292879"/>
    <n v="9232753"/>
    <n v="16392402.999999998"/>
    <n v="74.7"/>
    <x v="24"/>
    <n v="51.029818628957884"/>
    <x v="21"/>
    <n v="1.8630000000000001E-2"/>
    <n v="3942757.1074221395"/>
    <n v="5914135.6611332092"/>
    <n v="217548977.71277782"/>
    <n v="551752484.64932442"/>
    <n v="8276287269.7398663"/>
    <n v="2.6285817616335066E-2"/>
    <n v="8.7619392054450219E-3"/>
    <n v="7.8857452849005194E-2"/>
  </r>
  <r>
    <s v="Cabo Verde"/>
    <s v="CPV"/>
    <s v="Lower middle income"/>
    <x v="4"/>
    <s v="SSA"/>
    <n v="68.964152792292879"/>
    <n v="487601"/>
    <n v="576734"/>
    <n v="88.2"/>
    <x v="25"/>
    <n v="68.964152792292879"/>
    <x v="22"/>
    <n v="1.8630000000000001E-2"/>
    <n v="87436.712939306322"/>
    <n v="131155.06940895948"/>
    <n v="4824483.729597168"/>
    <n v="9544520.9551698435"/>
    <n v="143167814.32754764"/>
    <n v="3.3698102833081139E-2"/>
    <n v="1.1232700944360382E-2"/>
    <n v="0.10109430849924343"/>
  </r>
  <r>
    <s v="Cambodia"/>
    <s v="KHM"/>
    <s v="Low income"/>
    <x v="3"/>
    <s v="SE Asia"/>
    <n v="286.39139284675775"/>
    <n v="14364931"/>
    <n v="19143612"/>
    <n v="66.3"/>
    <x v="26"/>
    <n v="210.04221954161642"/>
    <x v="23"/>
    <n v="1.8630000000000001E-2"/>
    <n v="25244875.784592584"/>
    <n v="37867313.676888876"/>
    <n v="1392933109.9513164"/>
    <n v="433167180.30280077"/>
    <n v="6497507704.5420113"/>
    <n v="0.21437960111653301"/>
    <n v="7.1459867038844341E-2"/>
    <n v="0.64313880334959905"/>
  </r>
  <r>
    <s v="Cameroon"/>
    <s v="CMR"/>
    <s v="Lower middle income"/>
    <x v="4"/>
    <s v="SSA"/>
    <n v="68.964152792292879"/>
    <n v="20624343"/>
    <n v="33074214.999999996"/>
    <n v="72.099999999999994"/>
    <x v="27"/>
    <n v="51.039976397698773"/>
    <x v="24"/>
    <n v="1.8630000000000001E-2"/>
    <n v="8774392.7165054269"/>
    <n v="13161589.07475814"/>
    <n v="484143484.75406176"/>
    <n v="2416929494.6420951"/>
    <n v="36253942419.631424"/>
    <n v="1.3354229980017269E-2"/>
    <n v="4.4514099933390897E-3"/>
    <n v="4.0062689940051806E-2"/>
  </r>
  <r>
    <s v="Canada"/>
    <s v="CAN"/>
    <s v="High income: OECD"/>
    <x v="6"/>
    <m/>
    <e v="#N/A"/>
    <n v="34005274"/>
    <n v="40616997"/>
    <n v="99.8"/>
    <x v="28"/>
    <e v="#N/A"/>
    <x v="13"/>
    <e v="#DIV/0!"/>
    <n v="0"/>
    <n v="0"/>
    <m/>
    <m/>
    <m/>
    <e v="#DIV/0!"/>
    <e v="#DIV/0!"/>
    <e v="#DIV/0!"/>
  </r>
  <r>
    <s v="Cayman Islands"/>
    <s v="CYM"/>
    <s v="High income: nonOECD"/>
    <x v="5"/>
    <s v="LAC"/>
    <n v="457.1136934673367"/>
    <n v="55509"/>
    <n v="66552"/>
    <n v="95.6"/>
    <x v="29"/>
    <n v="457.1136934673367"/>
    <x v="25"/>
    <n v="1.8630000000000001E-2"/>
    <n v="24937.382920115604"/>
    <n v="37406.074380173406"/>
    <n v="1375966.6175962551"/>
    <e v="#VALUE!"/>
    <e v="#VALUE!"/>
    <e v="#VALUE!"/>
    <e v="#VALUE!"/>
    <e v="#VALUE!"/>
  </r>
  <r>
    <s v="Central African Republic"/>
    <s v="CAF"/>
    <s v="Low income"/>
    <x v="4"/>
    <s v="SSA"/>
    <n v="68.964152792292879"/>
    <n v="4349921"/>
    <n v="6318381"/>
    <n v="67.2"/>
    <x v="30"/>
    <n v="68.964152792292879"/>
    <x v="26"/>
    <n v="1.8630000000000001E-2"/>
    <n v="2662661.2280460703"/>
    <n v="3993991.8420691052"/>
    <n v="146917299.84239495"/>
    <n v="165997754.82625589"/>
    <n v="2489966322.3938384"/>
    <n v="5.9003729697496295E-2"/>
    <n v="1.966790989916543E-2"/>
    <n v="0.17701118909248886"/>
  </r>
  <r>
    <s v="Chad"/>
    <s v="TCD"/>
    <s v="Low income"/>
    <x v="4"/>
    <s v="SSA"/>
    <n v="68.964152792292879"/>
    <n v="11720781"/>
    <n v="20877527"/>
    <n v="49.7"/>
    <x v="31"/>
    <n v="67.902088231226656"/>
    <x v="27"/>
    <n v="1.8630000000000001E-2"/>
    <n v="13284433.054019321"/>
    <n v="19926649.581028979"/>
    <n v="732993372.82414865"/>
    <n v="3554600897.019742"/>
    <n v="53319013455.296127"/>
    <n v="1.3747316863593265E-2"/>
    <n v="4.582438954531089E-3"/>
    <n v="4.1241950590779793E-2"/>
  </r>
  <r>
    <s v="Channel Islands"/>
    <s v="CHI"/>
    <s v="High income: nonOECD"/>
    <x v="1"/>
    <m/>
    <e v="#N/A"/>
    <n v="159518"/>
    <n v="173587"/>
    <s v="NA"/>
    <x v="16"/>
    <e v="#N/A"/>
    <x v="13"/>
    <e v="#DIV/0!"/>
    <n v="0"/>
    <n v="0"/>
    <m/>
    <m/>
    <m/>
    <e v="#DIV/0!"/>
    <e v="#DIV/0!"/>
    <e v="#DIV/0!"/>
  </r>
  <r>
    <s v="Chile"/>
    <s v="CHL"/>
    <s v="High income: OECD"/>
    <x v="5"/>
    <s v="LAC"/>
    <n v="457.1136934673367"/>
    <n v="17150760"/>
    <n v="19814578"/>
    <n v="98.2"/>
    <x v="32"/>
    <n v="513.05683563748084"/>
    <x v="28"/>
    <n v="1.8630000000000001E-2"/>
    <n v="3409068.0121316169"/>
    <n v="5113602.0181974247"/>
    <n v="188101686.40529439"/>
    <n v="42609019124.162964"/>
    <n v="639135286862.44446"/>
    <n v="2.9430652675851689E-4"/>
    <n v="9.8102175586172301E-5"/>
    <n v="8.8291958027555072E-4"/>
  </r>
  <r>
    <s v="China"/>
    <s v="CHN"/>
    <s v="Upper middle income"/>
    <x v="3"/>
    <s v="E Asia"/>
    <n v="530.71832220241151"/>
    <n v="1337705000"/>
    <n v="1453297304"/>
    <n v="91.5"/>
    <x v="33"/>
    <n v="534.09353215456349"/>
    <x v="29"/>
    <n v="1.8630000000000001E-2"/>
    <n v="1229146269.0260139"/>
    <n v="1843719403.5390208"/>
    <n v="67820438084.484474"/>
    <n v="412412144329.84637"/>
    <n v="6186182164947.6953"/>
    <n v="1.096321386537409E-2"/>
    <n v="3.6544046217913632E-3"/>
    <n v="3.2889641596122267E-2"/>
  </r>
  <r>
    <s v="Colombia"/>
    <s v="COL"/>
    <s v="Upper middle income"/>
    <x v="5"/>
    <s v="LAC"/>
    <n v="457.1136934673367"/>
    <n v="46444798"/>
    <n v="57219408"/>
    <n v="91"/>
    <x v="34"/>
    <n v="398.55942376950782"/>
    <x v="30"/>
    <n v="1.8630000000000001E-2"/>
    <n v="38237703.988805749"/>
    <n v="57356555.983208627"/>
    <n v="2109836641.2653208"/>
    <n v="27613795592.874363"/>
    <n v="414206933893.11542"/>
    <n v="5.0936777456500916E-3"/>
    <n v="1.6978925818833641E-3"/>
    <n v="1.5281033236950275E-2"/>
  </r>
  <r>
    <s v="Comoros"/>
    <s v="COM"/>
    <s v="Low income"/>
    <x v="4"/>
    <s v="SSA"/>
    <n v="68.964152792292879"/>
    <n v="683081"/>
    <n v="1057197"/>
    <n v="95.1"/>
    <x v="35"/>
    <n v="268.51851851851853"/>
    <x v="31"/>
    <n v="1.8630000000000001E-2"/>
    <n v="259142.77163250028"/>
    <n v="388714.15744875045"/>
    <n v="14298685.796337653"/>
    <n v="15685686.317566991"/>
    <n v="235285294.76350486"/>
    <n v="6.0771693406125794E-2"/>
    <n v="2.0257231135375267E-2"/>
    <n v="0.18231508021837742"/>
  </r>
  <r>
    <s v="Congo, Dem. Rep."/>
    <s v="ZAR"/>
    <s v="Low income"/>
    <x v="4"/>
    <s v="SSA"/>
    <n v="68.964152792292879"/>
    <n v="62191161"/>
    <n v="103743184"/>
    <n v="46"/>
    <x v="36"/>
    <n v="68.964152792292879"/>
    <x v="32"/>
    <n v="1.8630000000000001E-2"/>
    <n v="71976312.485060155"/>
    <n v="107964468.72759023"/>
    <n v="3971427296.6964655"/>
    <n v="7681552331.5239582"/>
    <n v="115223284972.85937"/>
    <n v="3.4467228543535518E-2"/>
    <n v="1.1489076181178505E-2"/>
    <n v="0.10340168563060656"/>
  </r>
  <r>
    <s v="Congo, Rep."/>
    <s v="COG"/>
    <s v="Lower middle income"/>
    <x v="4"/>
    <s v="SSA"/>
    <n v="68.964152792292879"/>
    <n v="4111715"/>
    <n v="6753771"/>
    <n v="74.3"/>
    <x v="37"/>
    <n v="68.964152792292879"/>
    <x v="33"/>
    <n v="1.8630000000000001E-2"/>
    <n v="2230055.7205365691"/>
    <n v="3345083.5808048537"/>
    <n v="123047484.03902112"/>
    <n v="7999753757.4398327"/>
    <n v="119996306361.59749"/>
    <n v="1.0254272633044986E-3"/>
    <n v="3.4180908776816621E-4"/>
    <n v="3.0762817899134959E-3"/>
  </r>
  <r>
    <s v="Costa Rica"/>
    <s v="CRI"/>
    <s v="Upper middle income"/>
    <x v="5"/>
    <s v="LAC"/>
    <n v="457.1136934673367"/>
    <n v="4669685"/>
    <n v="5759573"/>
    <n v="96.3"/>
    <x v="38"/>
    <n v="491.41630901287556"/>
    <x v="34"/>
    <n v="1.8630000000000001E-2"/>
    <n v="1950987.2523610962"/>
    <n v="2926480.8785416447"/>
    <n v="107649360.76909968"/>
    <n v="447691904.68022686"/>
    <n v="6715378570.2034025"/>
    <n v="1.6030274338776272E-2"/>
    <n v="5.3434247795920899E-3"/>
    <n v="4.8090823016328804E-2"/>
  </r>
  <r>
    <s v="Cote d'Ivoire"/>
    <s v="CIV"/>
    <s v="Lower middle income"/>
    <x v="4"/>
    <s v="SSA"/>
    <n v="68.964152792292879"/>
    <n v="18976588"/>
    <n v="29227188"/>
    <n v="79.7"/>
    <x v="39"/>
    <n v="68.964152792292879"/>
    <x v="35"/>
    <n v="1.8630000000000001E-2"/>
    <n v="7622884.3561310004"/>
    <n v="11434326.534196502"/>
    <n v="420606863.09517342"/>
    <n v="1791544935.1129889"/>
    <n v="26873174026.694836"/>
    <n v="1.5651551345492641E-2"/>
    <n v="5.2171837818308798E-3"/>
    <n v="4.6954654036477923E-2"/>
  </r>
  <r>
    <s v="Croatia"/>
    <s v="HRV"/>
    <s v="High income: nonOECD"/>
    <x v="1"/>
    <m/>
    <n v="270.56505523889945"/>
    <n v="4417800"/>
    <n v="4015138"/>
    <n v="98.5"/>
    <x v="40"/>
    <n v="270.56505523889945"/>
    <x v="36"/>
    <n v="1.8630000000000001E-2"/>
    <n v="303582.1939141865"/>
    <n v="455373.29087127978"/>
    <n v="16750713.812298357"/>
    <n v="918544973.75403845"/>
    <n v="13778174606.310577"/>
    <n v="1.2157425995041695E-3"/>
    <n v="4.0524753316805649E-4"/>
    <n v="3.6472277985125081E-3"/>
  </r>
  <r>
    <s v="Cuba"/>
    <s v="CUB"/>
    <s v="Upper middle income"/>
    <x v="5"/>
    <s v="LAC"/>
    <n v="457.1136934673367"/>
    <n v="11281768"/>
    <n v="10847333"/>
    <n v="93.5"/>
    <x v="41"/>
    <n v="367.28395061728395"/>
    <x v="37"/>
    <n v="1.8630000000000001E-2"/>
    <n v="4824486.9434124958"/>
    <n v="7236730.4151187437"/>
    <n v="266200066.07869878"/>
    <n v="3082852547.1150317"/>
    <n v="46242788206.725479"/>
    <n v="5.7565747309324886E-3"/>
    <n v="1.9188582436441626E-3"/>
    <n v="1.7269724192797466E-2"/>
  </r>
  <r>
    <s v="Curacao"/>
    <s v="CUW"/>
    <s v="High income: nonOECD"/>
    <x v="5"/>
    <s v="LAC"/>
    <n v="457.1136934673367"/>
    <n v="149311"/>
    <n v="178776"/>
    <s v="NA"/>
    <x v="16"/>
    <e v="#N/A"/>
    <x v="13"/>
    <e v="#DIV/0!"/>
    <n v="0"/>
    <n v="0"/>
    <m/>
    <m/>
    <m/>
    <e v="#DIV/0!"/>
    <e v="#DIV/0!"/>
    <e v="#DIV/0!"/>
  </r>
  <r>
    <s v="Cyprus"/>
    <s v="CYP"/>
    <s v="High income: nonOECD"/>
    <x v="1"/>
    <m/>
    <e v="#N/A"/>
    <n v="1103685"/>
    <n v="1306312"/>
    <n v="100"/>
    <x v="3"/>
    <n v="0"/>
    <x v="3"/>
    <e v="#DIV/0!"/>
    <n v="0"/>
    <n v="0"/>
    <m/>
    <m/>
    <m/>
    <e v="#DIV/0!"/>
    <e v="#DIV/0!"/>
    <e v="#DIV/0!"/>
  </r>
  <r>
    <s v="Czech Republic"/>
    <s v="CZE"/>
    <s v="High income: OECD"/>
    <x v="1"/>
    <m/>
    <e v="#N/A"/>
    <n v="10474410"/>
    <n v="11053125"/>
    <n v="99.8"/>
    <x v="42"/>
    <e v="#N/A"/>
    <x v="13"/>
    <e v="#DIV/0!"/>
    <n v="0"/>
    <n v="0"/>
    <m/>
    <m/>
    <m/>
    <e v="#DIV/0!"/>
    <e v="#DIV/0!"/>
    <e v="#DIV/0!"/>
  </r>
  <r>
    <s v="Denmark"/>
    <s v="DNK"/>
    <s v="High income: OECD"/>
    <x v="1"/>
    <m/>
    <e v="#N/A"/>
    <n v="5547683"/>
    <n v="6009458"/>
    <n v="100"/>
    <x v="3"/>
    <n v="0"/>
    <x v="3"/>
    <e v="#DIV/0!"/>
    <n v="0"/>
    <n v="0"/>
    <m/>
    <m/>
    <m/>
    <e v="#DIV/0!"/>
    <e v="#DIV/0!"/>
    <e v="#DIV/0!"/>
  </r>
  <r>
    <s v="Djibouti"/>
    <s v="DJI"/>
    <s v="Lower middle income"/>
    <x v="2"/>
    <m/>
    <n v="412.83830673143649"/>
    <n v="834036"/>
    <n v="1075146"/>
    <n v="91.8"/>
    <x v="43"/>
    <n v="356.58914728682169"/>
    <x v="38"/>
    <n v="1.8630000000000001E-2"/>
    <n v="585682.53305860516"/>
    <n v="878523.79958790774"/>
    <n v="32316126.218192589"/>
    <e v="#VALUE!"/>
    <e v="#VALUE!"/>
    <e v="#VALUE!"/>
    <e v="#VALUE!"/>
    <e v="#VALUE!"/>
  </r>
  <r>
    <s v="Dominica"/>
    <s v="DMA"/>
    <s v="Upper middle income"/>
    <x v="5"/>
    <s v="LAC"/>
    <n v="457.1136934673367"/>
    <n v="71167"/>
    <n v="76952"/>
    <s v="NA"/>
    <x v="16"/>
    <e v="#N/A"/>
    <x v="13"/>
    <e v="#DIV/0!"/>
    <n v="0"/>
    <n v="0"/>
    <m/>
    <m/>
    <m/>
    <e v="#DIV/0!"/>
    <e v="#DIV/0!"/>
    <e v="#DIV/0!"/>
  </r>
  <r>
    <s v="Dominican Republic"/>
    <s v="DOM"/>
    <s v="Upper middle income"/>
    <x v="5"/>
    <s v="LAC"/>
    <n v="457.1136934673367"/>
    <n v="10016797"/>
    <n v="12218615"/>
    <n v="81.8"/>
    <x v="44"/>
    <n v="457.1136934673367"/>
    <x v="39"/>
    <n v="1.8630000000000001E-2"/>
    <n v="18937840.520994246"/>
    <n v="28406760.781491369"/>
    <n v="1044930674.9518749"/>
    <n v="129924258.050329"/>
    <n v="1948863870.754935"/>
    <n v="0.53617427601400303"/>
    <n v="0.17872475867133436"/>
    <n v="1.6085228280420092"/>
  </r>
  <r>
    <s v="Ecuador"/>
    <s v="ECU"/>
    <s v="Upper middle income"/>
    <x v="5"/>
    <s v="LAC"/>
    <n v="457.1136934673367"/>
    <n v="15001072"/>
    <n v="19648546"/>
    <n v="85.3"/>
    <x v="45"/>
    <n v="3565.9373151981076"/>
    <x v="40"/>
    <n v="1.8630000000000001E-2"/>
    <n v="191882033.41406968"/>
    <n v="287823050.12110454"/>
    <n v="10587449105.626724"/>
    <n v="12579420182.430964"/>
    <n v="188691302736.46445"/>
    <n v="5.6109894584880131E-2"/>
    <n v="1.8703298194960045E-2"/>
    <n v="0.16832968375464039"/>
  </r>
  <r>
    <s v="Egypt, Arab Rep."/>
    <s v="EGY"/>
    <s v="Lower middle income"/>
    <x v="2"/>
    <s v="N Africa"/>
    <n v="412.83830673143649"/>
    <n v="78075705"/>
    <n v="102552797"/>
    <n v="99.3"/>
    <x v="46"/>
    <e v="#N/A"/>
    <x v="13"/>
    <e v="#DIV/0!"/>
    <n v="0"/>
    <n v="0"/>
    <m/>
    <m/>
    <m/>
    <e v="#DIV/0!"/>
    <e v="#DIV/0!"/>
    <e v="#DIV/0!"/>
  </r>
  <r>
    <s v="El Salvador"/>
    <s v="SLV"/>
    <s v="Lower middle income"/>
    <x v="5"/>
    <s v="LAC"/>
    <n v="457.1136934673367"/>
    <n v="6218195"/>
    <n v="6874758"/>
    <n v="90"/>
    <x v="47"/>
    <n v="326.61290322580646"/>
    <x v="41"/>
    <n v="1.8630000000000001E-2"/>
    <n v="4183151.6390080638"/>
    <n v="6274727.4585120957"/>
    <n v="230813194.39399591"/>
    <n v="390192552.90387428"/>
    <n v="5852888293.5581141"/>
    <n v="3.9435776460664165E-2"/>
    <n v="1.3145258820221387E-2"/>
    <n v="0.1183073293819925"/>
  </r>
  <r>
    <s v="Equatorial Guinea"/>
    <s v="GNQ"/>
    <s v="High income: nonOECD"/>
    <x v="4"/>
    <s v="SSA"/>
    <n v="68.964152792292879"/>
    <n v="696167"/>
    <n v="1138788"/>
    <s v="NA"/>
    <x v="16"/>
    <n v="199.58419958419958"/>
    <x v="13"/>
    <e v="#DIV/0!"/>
    <n v="0"/>
    <n v="0"/>
    <m/>
    <m/>
    <m/>
    <e v="#DIV/0!"/>
    <e v="#DIV/0!"/>
    <e v="#DIV/0!"/>
  </r>
  <r>
    <s v="Eritrea"/>
    <s v="ERI"/>
    <s v="Low income"/>
    <x v="4"/>
    <s v="SSA"/>
    <n v="68.964152792292879"/>
    <n v="5741159"/>
    <n v="9782455"/>
    <s v="NA"/>
    <x v="16"/>
    <n v="67.75170325510976"/>
    <x v="13"/>
    <e v="#DIV/0!"/>
    <n v="0"/>
    <n v="0"/>
    <m/>
    <m/>
    <m/>
    <e v="#DIV/0!"/>
    <e v="#DIV/0!"/>
    <e v="#DIV/0!"/>
  </r>
  <r>
    <s v="Estonia"/>
    <s v="EST"/>
    <s v="High income: OECD"/>
    <x v="1"/>
    <m/>
    <e v="#N/A"/>
    <n v="1336887"/>
    <n v="1212150"/>
    <n v="99.1"/>
    <x v="48"/>
    <e v="#N/A"/>
    <x v="13"/>
    <e v="#DIV/0!"/>
    <n v="0"/>
    <n v="0"/>
    <m/>
    <m/>
    <m/>
    <e v="#DIV/0!"/>
    <e v="#DIV/0!"/>
    <e v="#DIV/0!"/>
  </r>
  <r>
    <s v="Ethiopia"/>
    <s v="ETH"/>
    <s v="Low income"/>
    <x v="4"/>
    <s v="SSA"/>
    <n v="68.964152792292879"/>
    <n v="87095281"/>
    <n v="137669707"/>
    <n v="47.8"/>
    <x v="49"/>
    <n v="72.395309194717711"/>
    <x v="42"/>
    <n v="1.8630000000000001E-2"/>
    <n v="96924188.443993151"/>
    <n v="145386282.66598973"/>
    <n v="5347972887.2818327"/>
    <n v="5463318403.1045046"/>
    <n v="81949776046.567566"/>
    <n v="6.5259151949882979E-2"/>
    <n v="2.1753050649960991E-2"/>
    <n v="0.1957774558496489"/>
  </r>
  <r>
    <s v="Faeroe Islands"/>
    <s v="FRO"/>
    <s v="High income: nonOECD"/>
    <x v="1"/>
    <m/>
    <e v="#N/A"/>
    <n v="49581"/>
    <n v="51875"/>
    <s v="NA"/>
    <x v="16"/>
    <e v="#N/A"/>
    <x v="13"/>
    <e v="#DIV/0!"/>
    <n v="0"/>
    <n v="0"/>
    <m/>
    <m/>
    <m/>
    <e v="#DIV/0!"/>
    <e v="#DIV/0!"/>
    <e v="#DIV/0!"/>
  </r>
  <r>
    <s v="Fiji"/>
    <s v="FJI"/>
    <s v="Upper middle income"/>
    <x v="3"/>
    <s v="Oceania"/>
    <n v="162.92664529511597"/>
    <n v="860559"/>
    <n v="939469"/>
    <n v="96.3"/>
    <x v="50"/>
    <n v="416.66666666666669"/>
    <x v="43"/>
    <n v="1.8630000000000001E-2"/>
    <n v="269827.2401625003"/>
    <n v="404740.86024375045"/>
    <n v="14888221.276910432"/>
    <n v="87317583.851148248"/>
    <n v="1309763757.7672238"/>
    <n v="1.1367104325966869E-2"/>
    <n v="3.7890347753222896E-3"/>
    <n v="3.4101312977900602E-2"/>
  </r>
  <r>
    <s v="Finland"/>
    <s v="FIN"/>
    <s v="High income: OECD"/>
    <x v="1"/>
    <m/>
    <e v="#N/A"/>
    <n v="5363352"/>
    <n v="5649744"/>
    <n v="100"/>
    <x v="3"/>
    <n v="0"/>
    <x v="3"/>
    <e v="#DIV/0!"/>
    <n v="0"/>
    <n v="0"/>
    <m/>
    <m/>
    <m/>
    <e v="#DIV/0!"/>
    <e v="#DIV/0!"/>
    <e v="#DIV/0!"/>
  </r>
  <r>
    <s v="France"/>
    <s v="FRA"/>
    <s v="High income: OECD"/>
    <x v="1"/>
    <m/>
    <e v="#N/A"/>
    <n v="65031235"/>
    <n v="69286370"/>
    <n v="100"/>
    <x v="3"/>
    <n v="0"/>
    <x v="3"/>
    <e v="#DIV/0!"/>
    <n v="0"/>
    <n v="0"/>
    <m/>
    <m/>
    <m/>
    <e v="#DIV/0!"/>
    <e v="#DIV/0!"/>
    <e v="#DIV/0!"/>
  </r>
  <r>
    <s v="French Polynesia"/>
    <s v="PYF"/>
    <s v="High income: nonOECD"/>
    <x v="3"/>
    <s v="Oceania"/>
    <n v="162.92664529511597"/>
    <n v="268065"/>
    <n v="318041"/>
    <n v="100"/>
    <x v="3"/>
    <n v="470.58823529411762"/>
    <x v="3"/>
    <e v="#DIV/0!"/>
    <n v="0"/>
    <n v="0"/>
    <n v="0"/>
    <m/>
    <m/>
    <e v="#DIV/0!"/>
    <e v="#DIV/0!"/>
    <e v="#DIV/0!"/>
  </r>
  <r>
    <s v="Gabon"/>
    <s v="GAB"/>
    <s v="Upper middle income"/>
    <x v="4"/>
    <s v="SSA"/>
    <n v="68.964152792292879"/>
    <n v="1556222"/>
    <n v="2382369"/>
    <n v="91.1"/>
    <x v="51"/>
    <n v="288.34355828220856"/>
    <x v="44"/>
    <n v="1.8630000000000001E-2"/>
    <n v="1138995.8569816574"/>
    <n v="1708493.7854724862"/>
    <n v="62846220.944981739"/>
    <n v="6654882999.5966587"/>
    <n v="99823244993.949875"/>
    <n v="6.2957501480532662E-4"/>
    <n v="2.0985833826844222E-4"/>
    <n v="1.8887250444159797E-3"/>
  </r>
  <r>
    <s v="Gambia, The"/>
    <s v="GMB"/>
    <s v="Low income"/>
    <x v="4"/>
    <s v="SSA"/>
    <n v="68.964152792292879"/>
    <n v="1680640"/>
    <n v="3056357"/>
    <n v="88.9"/>
    <x v="52"/>
    <n v="68.964152792292879"/>
    <x v="45"/>
    <n v="1.8630000000000001E-2"/>
    <n v="435876.36457384226"/>
    <n v="653814.54686076345"/>
    <n v="24050291.442933884"/>
    <n v="45972784.152787477"/>
    <n v="689591762.29181218"/>
    <n v="3.4876129266690113E-2"/>
    <n v="1.1625376422230039E-2"/>
    <n v="0.10462838780007033"/>
  </r>
  <r>
    <s v="Georgia"/>
    <s v="GEO"/>
    <s v="Lower middle income"/>
    <x v="1"/>
    <s v="CCA"/>
    <n v="270.56505523889945"/>
    <n v="4452800"/>
    <n v="3953077"/>
    <n v="97.3"/>
    <x v="53"/>
    <n v="270.56505523889945"/>
    <x v="46"/>
    <n v="1.8630000000000001E-2"/>
    <n v="538001.63756988652"/>
    <n v="807002.45635482972"/>
    <n v="29685243.871807676"/>
    <n v="123856542.27513833"/>
    <n v="1857848134.127075"/>
    <n v="1.5978294095472734E-2"/>
    <n v="5.3260980318242442E-3"/>
    <n v="4.79348822864182E-2"/>
  </r>
  <r>
    <s v="Germany"/>
    <s v="DEU"/>
    <s v="High income: OECD"/>
    <x v="1"/>
    <m/>
    <e v="#N/A"/>
    <n v="81776930"/>
    <n v="79551501"/>
    <n v="100"/>
    <x v="3"/>
    <n v="0"/>
    <x v="3"/>
    <e v="#DIV/0!"/>
    <n v="0"/>
    <n v="0"/>
    <m/>
    <m/>
    <m/>
    <e v="#DIV/0!"/>
    <e v="#DIV/0!"/>
    <e v="#DIV/0!"/>
  </r>
  <r>
    <s v="Ghana"/>
    <s v="GHA"/>
    <s v="Lower middle income"/>
    <x v="4"/>
    <s v="SSA"/>
    <n v="68.964152792292879"/>
    <n v="24262901"/>
    <n v="35264291"/>
    <n v="84.7"/>
    <x v="54"/>
    <n v="44.400592007893437"/>
    <x v="47"/>
    <n v="1.8629999999999997E-2"/>
    <n v="4463013.5264499756"/>
    <n v="6694520.2896749629"/>
    <n v="246255096.05188516"/>
    <n v="4194607406.4218354"/>
    <n v="62919111096.32753"/>
    <n v="3.9138362217939629E-3"/>
    <n v="1.3046120739313208E-3"/>
    <n v="1.174150866538189E-2"/>
  </r>
  <r>
    <s v="Greece"/>
    <s v="GRC"/>
    <s v="High income: OECD"/>
    <x v="1"/>
    <m/>
    <e v="#N/A"/>
    <n v="11307502"/>
    <n v="10975530"/>
    <n v="99.8"/>
    <x v="55"/>
    <e v="#N/A"/>
    <x v="13"/>
    <e v="#DIV/0!"/>
    <n v="0"/>
    <n v="0"/>
    <m/>
    <m/>
    <m/>
    <e v="#DIV/0!"/>
    <e v="#DIV/0!"/>
    <e v="#DIV/0!"/>
  </r>
  <r>
    <s v="Greenland"/>
    <s v="GRL"/>
    <s v="High income: nonOECD"/>
    <x v="1"/>
    <m/>
    <e v="#N/A"/>
    <n v="56905"/>
    <n v="54649"/>
    <n v="100"/>
    <x v="3"/>
    <n v="0"/>
    <x v="3"/>
    <e v="#DIV/0!"/>
    <n v="0"/>
    <n v="0"/>
    <m/>
    <m/>
    <m/>
    <e v="#DIV/0!"/>
    <e v="#DIV/0!"/>
    <e v="#DIV/0!"/>
  </r>
  <r>
    <s v="Grenada"/>
    <s v="GRD"/>
    <s v="Upper middle income"/>
    <x v="5"/>
    <s v="LAC"/>
    <n v="457.1136934673367"/>
    <n v="104677"/>
    <n v="107433"/>
    <n v="96.7"/>
    <x v="56"/>
    <n v="333.33333333333331"/>
    <x v="48"/>
    <n v="1.8630000000000001E-2"/>
    <n v="22016.244689999945"/>
    <n v="33024.367034999916"/>
    <n v="1214787.3670349969"/>
    <n v="0"/>
    <n v="0"/>
    <e v="#DIV/0!"/>
    <e v="#DIV/0!"/>
    <e v="#DIV/0!"/>
  </r>
  <r>
    <s v="Guam"/>
    <s v="GUM"/>
    <s v="High income: nonOECD"/>
    <x v="3"/>
    <s v="Oceania"/>
    <n v="162.92664529511597"/>
    <n v="159440"/>
    <n v="200008"/>
    <n v="99.5"/>
    <x v="57"/>
    <n v="545.4545454545455"/>
    <x v="49"/>
    <n v="1.8630000000000001E-2"/>
    <n v="10162.224654545464"/>
    <n v="15243.336981818196"/>
    <n v="560719.70061818231"/>
    <m/>
    <m/>
    <e v="#DIV/0!"/>
    <e v="#DIV/0!"/>
    <e v="#DIV/0!"/>
  </r>
  <r>
    <s v="Guatemala"/>
    <s v="GTM"/>
    <s v="Lower middle income"/>
    <x v="5"/>
    <s v="LAC"/>
    <n v="457.1136934673367"/>
    <n v="14341576"/>
    <n v="22566243"/>
    <n v="93.2"/>
    <x v="58"/>
    <n v="371.25340599455041"/>
    <x v="50"/>
    <n v="1.8630000000000001E-2"/>
    <n v="10613325.278443726"/>
    <n v="15919987.91766559"/>
    <n v="585610018.96671152"/>
    <n v="1835017152.9300125"/>
    <n v="27525257293.950188"/>
    <n v="2.1275369480212761E-2"/>
    <n v="7.0917898267375875E-3"/>
    <n v="6.3826108440638282E-2"/>
  </r>
  <r>
    <s v="Guinea"/>
    <s v="GIN"/>
    <s v="Low income"/>
    <x v="4"/>
    <s v="SSA"/>
    <n v="68.964152792292879"/>
    <n v="10876033"/>
    <n v="17322136"/>
    <n v="72.8"/>
    <x v="59"/>
    <n v="171.56398104265404"/>
    <x v="51"/>
    <n v="1.8630000000000001E-2"/>
    <n v="15059457.188297406"/>
    <n v="22589185.782446109"/>
    <n v="830933640.33410501"/>
    <n v="1333953226.6564479"/>
    <n v="20009298399.846718"/>
    <n v="4.1527375109787476E-2"/>
    <n v="1.384245836992916E-2"/>
    <n v="0.12458212532936244"/>
  </r>
  <r>
    <s v="Guinea-Bissau"/>
    <s v="GNB"/>
    <s v="Low income"/>
    <x v="4"/>
    <s v="SSA"/>
    <n v="68.964152792292879"/>
    <n v="1586624"/>
    <n v="2472642"/>
    <n v="69.900000000000006"/>
    <x v="60"/>
    <n v="166.4548919949174"/>
    <x v="52"/>
    <n v="1.8630000000000001E-2"/>
    <n v="2308007.1805060478"/>
    <n v="3462010.7707590717"/>
    <n v="127348601.24344012"/>
    <n v="142038641.37615088"/>
    <n v="2130579620.6422632"/>
    <n v="5.9771810454589298E-2"/>
    <n v="1.9923936818196434E-2"/>
    <n v="0.17931543136376787"/>
  </r>
  <r>
    <s v="Guyana"/>
    <s v="GUY"/>
    <s v="Lower middle income"/>
    <x v="5"/>
    <s v="LAC"/>
    <n v="457.1136934673367"/>
    <n v="786126"/>
    <n v="852670"/>
    <n v="96.5"/>
    <x v="61"/>
    <n v="228.57142857142858"/>
    <x v="53"/>
    <n v="1.8630000000000001E-2"/>
    <n v="127081.93680000013"/>
    <n v="190622.90520000018"/>
    <n v="7011982.9052000064"/>
    <n v="405082963.00590253"/>
    <n v="6076244445.0885382"/>
    <n v="1.1539994759209912E-3"/>
    <n v="3.8466649197366372E-4"/>
    <n v="3.4619984277629735E-3"/>
  </r>
  <r>
    <s v="Haiti"/>
    <s v="HTI"/>
    <s v="Low income"/>
    <x v="5"/>
    <s v="LAC"/>
    <n v="457.1136934673367"/>
    <n v="9896400"/>
    <n v="12536811"/>
    <n v="62.4"/>
    <x v="62"/>
    <n v="219.33728981206727"/>
    <x v="54"/>
    <n v="1.8630000000000001E-2"/>
    <n v="19261950.009303205"/>
    <n v="28892925.013954807"/>
    <n v="1062814020.5213732"/>
    <n v="161012362.10944861"/>
    <n v="2415185431.6417294"/>
    <n v="0.44005483247674371"/>
    <n v="0.14668494415891456"/>
    <n v="1.3201644974302311"/>
  </r>
  <r>
    <s v="Honduras"/>
    <s v="HND"/>
    <s v="Lower middle income"/>
    <x v="5"/>
    <s v="LAC"/>
    <n v="457.1136934673367"/>
    <n v="7621204"/>
    <n v="10811004"/>
    <n v="88.2"/>
    <x v="63"/>
    <n v="394.70782800441015"/>
    <x v="55"/>
    <n v="1.8630000000000001E-2"/>
    <n v="9380729.8643251155"/>
    <n v="14071094.796487674"/>
    <n v="517599267.86815244"/>
    <n v="717924436.29793561"/>
    <n v="10768866544.469034"/>
    <n v="4.8064414739543322E-2"/>
    <n v="1.6021471579847773E-2"/>
    <n v="0.14419324421862997"/>
  </r>
  <r>
    <s v="Hong Kong SAR, China"/>
    <s v="HKG"/>
    <s v="High income: nonOECD"/>
    <x v="3"/>
    <m/>
    <n v="162.92664529511597"/>
    <n v="7024200"/>
    <n v="7885155"/>
    <s v="NA"/>
    <x v="16"/>
    <e v="#N/A"/>
    <x v="13"/>
    <e v="#DIV/0!"/>
    <n v="0"/>
    <n v="0"/>
    <m/>
    <m/>
    <m/>
    <e v="#DIV/0!"/>
    <e v="#DIV/0!"/>
    <e v="#DIV/0!"/>
  </r>
  <r>
    <s v="Hungary"/>
    <s v="HUN"/>
    <s v="Upper middle income"/>
    <x v="1"/>
    <m/>
    <e v="#N/A"/>
    <n v="10000023"/>
    <n v="9525243"/>
    <n v="100"/>
    <x v="3"/>
    <n v="0"/>
    <x v="3"/>
    <e v="#DIV/0!"/>
    <n v="0"/>
    <n v="0"/>
    <m/>
    <m/>
    <m/>
    <e v="#DIV/0!"/>
    <e v="#DIV/0!"/>
    <e v="#DIV/0!"/>
  </r>
  <r>
    <s v="Iceland"/>
    <s v="ISL"/>
    <s v="High income: OECD"/>
    <x v="1"/>
    <m/>
    <e v="#N/A"/>
    <n v="318041"/>
    <n v="383558"/>
    <n v="100"/>
    <x v="3"/>
    <n v="0"/>
    <x v="3"/>
    <e v="#DIV/0!"/>
    <n v="0"/>
    <n v="0"/>
    <m/>
    <m/>
    <m/>
    <e v="#DIV/0!"/>
    <e v="#DIV/0!"/>
    <e v="#DIV/0!"/>
  </r>
  <r>
    <s v="India"/>
    <s v="IND"/>
    <s v="Lower middle income"/>
    <x v="0"/>
    <s v="S Asia"/>
    <n v="25.998990717254753"/>
    <n v="1205624648"/>
    <n v="1476377903"/>
    <n v="90.7"/>
    <x v="64"/>
    <n v="21.495640688329189"/>
    <x v="56"/>
    <n v="1.8630000000000001E-2"/>
    <n v="54984937.271233834"/>
    <n v="82477405.906850755"/>
    <n v="3033896475.7530041"/>
    <n v="106120979971.95012"/>
    <n v="1591814699579.2517"/>
    <n v="1.9059357075637781E-3"/>
    <n v="6.3531190252125939E-4"/>
    <n v="5.7178071226913346E-3"/>
  </r>
  <r>
    <s v="Indonesia"/>
    <s v="IDN"/>
    <s v="Lower middle income"/>
    <x v="3"/>
    <s v="SE Asia"/>
    <n v="286.39139284675775"/>
    <n v="240676485"/>
    <n v="293482460"/>
    <n v="83.8"/>
    <x v="65"/>
    <n v="275.0961557824362"/>
    <x v="57"/>
    <n v="1.8630000000000001E-2"/>
    <n v="243665779.8981503"/>
    <n v="365498669.84722543"/>
    <n v="13444713908.609989"/>
    <n v="59899197819.567902"/>
    <n v="898487967293.51855"/>
    <n v="1.4963710587142302E-2"/>
    <n v="4.9879035290474336E-3"/>
    <n v="4.4891131761426908E-2"/>
  </r>
  <r>
    <s v="Iran, Islamic Rep."/>
    <s v="IRN"/>
    <s v="Upper middle income"/>
    <x v="2"/>
    <s v="S Asia"/>
    <n v="25.998990717254753"/>
    <n v="74462314"/>
    <n v="91336270"/>
    <n v="95.7"/>
    <x v="66"/>
    <n v="25.998990717254753"/>
    <x v="58"/>
    <n v="1.8630000000000001E-2"/>
    <n v="1902309.0381140437"/>
    <n v="2853463.5571710654"/>
    <n v="104963449.49995387"/>
    <n v="130357567150.05748"/>
    <n v="1955363507250.8623"/>
    <n v="5.3679762924248765E-5"/>
    <n v="1.789325430808292E-5"/>
    <n v="1.6103928877274628E-4"/>
  </r>
  <r>
    <s v="Iraq"/>
    <s v="IRQ"/>
    <s v="Upper middle income"/>
    <x v="2"/>
    <s v="W Asia"/>
    <n v="463.55505996404435"/>
    <n v="30962380"/>
    <n v="50966609"/>
    <n v="84.4"/>
    <x v="67"/>
    <n v="412.47374668980001"/>
    <x v="59"/>
    <n v="1.8630000000000001E-2"/>
    <n v="61096946.291591324"/>
    <n v="91645419.437386975"/>
    <n v="3371137974.0048223"/>
    <n v="60551177603.513367"/>
    <n v="908267664052.70044"/>
    <n v="3.7116128949948157E-3"/>
    <n v="1.2372042983316051E-3"/>
    <n v="1.1134838684984449E-2"/>
  </r>
  <r>
    <s v="Ireland"/>
    <s v="IRL"/>
    <s v="High income: OECD"/>
    <x v="1"/>
    <m/>
    <e v="#N/A"/>
    <n v="4560155"/>
    <n v="5346841"/>
    <n v="99.9"/>
    <x v="68"/>
    <e v="#N/A"/>
    <x v="13"/>
    <e v="#DIV/0!"/>
    <n v="0"/>
    <n v="0"/>
    <m/>
    <m/>
    <m/>
    <e v="#DIV/0!"/>
    <e v="#DIV/0!"/>
    <e v="#DIV/0!"/>
  </r>
  <r>
    <s v="Isle of Man"/>
    <s v="IMY"/>
    <s v="High income: nonOECD"/>
    <x v="1"/>
    <m/>
    <e v="#N/A"/>
    <n v="83992"/>
    <n v="94237"/>
    <s v="NA"/>
    <x v="16"/>
    <e v="#N/A"/>
    <x v="13"/>
    <e v="#DIV/0!"/>
    <n v="0"/>
    <n v="0"/>
    <m/>
    <m/>
    <m/>
    <e v="#DIV/0!"/>
    <e v="#DIV/0!"/>
    <e v="#DIV/0!"/>
  </r>
  <r>
    <s v="Israel"/>
    <s v="ISR"/>
    <s v="High income: OECD"/>
    <x v="2"/>
    <m/>
    <n v="463.55505996404435"/>
    <n v="7623600"/>
    <n v="9632030"/>
    <n v="100"/>
    <x v="3"/>
    <n v="0"/>
    <x v="3"/>
    <e v="#DIV/0!"/>
    <n v="0"/>
    <n v="0"/>
    <m/>
    <m/>
    <m/>
    <e v="#DIV/0!"/>
    <e v="#DIV/0!"/>
    <e v="#DIV/0!"/>
  </r>
  <r>
    <s v="Italy"/>
    <s v="ITA"/>
    <s v="High income: OECD"/>
    <x v="1"/>
    <m/>
    <e v="#N/A"/>
    <n v="60483385"/>
    <n v="61211831"/>
    <n v="100"/>
    <x v="3"/>
    <n v="0"/>
    <x v="3"/>
    <e v="#DIV/0!"/>
    <n v="0"/>
    <n v="0"/>
    <m/>
    <m/>
    <m/>
    <e v="#DIV/0!"/>
    <e v="#DIV/0!"/>
    <e v="#DIV/0!"/>
  </r>
  <r>
    <s v="Jamaica"/>
    <s v="JAM"/>
    <s v="Upper middle income"/>
    <x v="5"/>
    <s v="LAC"/>
    <n v="457.1136934673367"/>
    <n v="2690824"/>
    <n v="2949838"/>
    <n v="93.1"/>
    <x v="69"/>
    <n v="350.21097046413502"/>
    <x v="60"/>
    <n v="1.8630000000000001E-2"/>
    <n v="1327974.8737146847"/>
    <n v="1991962.3105720272"/>
    <n v="73273490.690318927"/>
    <n v="244066186.95842627"/>
    <n v="3660992804.3763938"/>
    <n v="2.0014650289049172E-2"/>
    <n v="6.6715500963497243E-3"/>
    <n v="6.0043950867147512E-2"/>
  </r>
  <r>
    <s v="Japan"/>
    <s v="JPN"/>
    <s v="High income: OECD"/>
    <x v="3"/>
    <m/>
    <n v="162.92664529511597"/>
    <n v="127450459"/>
    <n v="120624738"/>
    <n v="100"/>
    <x v="3"/>
    <n v="0"/>
    <x v="3"/>
    <e v="#DIV/0!"/>
    <n v="0"/>
    <n v="0"/>
    <m/>
    <m/>
    <m/>
    <e v="#DIV/0!"/>
    <e v="#DIV/0!"/>
    <e v="#DIV/0!"/>
  </r>
  <r>
    <s v="Jordan"/>
    <s v="JOR"/>
    <s v="Upper middle income"/>
    <x v="2"/>
    <s v="W Asia"/>
    <n v="463.55505996404435"/>
    <n v="6046000"/>
    <n v="9355173"/>
    <n v="96.2"/>
    <x v="70"/>
    <n v="491.40401146131808"/>
    <x v="61"/>
    <n v="1.8630000000000001E-2"/>
    <n v="3254520.2042287327"/>
    <n v="4881780.3063430991"/>
    <n v="179574222.83069804"/>
    <n v="479904568.92910677"/>
    <n v="7198568533.9366016"/>
    <n v="2.494582387930622E-2"/>
    <n v="8.3152746264354063E-3"/>
    <n v="7.4837471637918665E-2"/>
  </r>
  <r>
    <s v="Kazakhstan"/>
    <s v="KAZ"/>
    <s v="Upper middle income"/>
    <x v="1"/>
    <s v="CCA"/>
    <n v="270.56505523889945"/>
    <n v="16321581"/>
    <n v="18572745"/>
    <n v="93.2"/>
    <x v="71"/>
    <n v="347.89391575663029"/>
    <x v="62"/>
    <n v="1.8630000000000001E-2"/>
    <n v="8185490.2800364997"/>
    <n v="12278235.420054751"/>
    <n v="451649694.35921198"/>
    <n v="52080674870.849876"/>
    <n v="781210123062.74817"/>
    <n v="5.7814111853608774E-4"/>
    <n v="1.9271370617869591E-4"/>
    <n v="1.7344233556082632E-3"/>
  </r>
  <r>
    <s v="Kenya"/>
    <s v="KEN"/>
    <s v="Low income"/>
    <x v="4"/>
    <s v="SSA"/>
    <n v="68.964152792292879"/>
    <n v="40909194"/>
    <n v="66306062.999999993"/>
    <n v="60.1"/>
    <x v="72"/>
    <n v="56.594145753119633"/>
    <x v="63"/>
    <n v="1.8630000000000001E-2"/>
    <n v="27893981.046398763"/>
    <n v="41840971.569598146"/>
    <n v="1539102434.0708737"/>
    <n v="1419333043.2990847"/>
    <n v="21289995649.486271"/>
    <n v="7.2292285043656757E-2"/>
    <n v="2.4097428347885582E-2"/>
    <n v="0.2168768551309703"/>
  </r>
  <r>
    <s v="Kiribati"/>
    <s v="KIR"/>
    <s v="Lower middle income"/>
    <x v="3"/>
    <m/>
    <n v="162.92664529511597"/>
    <n v="97743"/>
    <n v="130715"/>
    <n v="65.400000000000006"/>
    <x v="73"/>
    <n v="162.92664529511597"/>
    <x v="64"/>
    <n v="1.8630000000000001E-2"/>
    <n v="137279.7552715067"/>
    <n v="205919.63290726003"/>
    <n v="7574666.5610611355"/>
    <n v="147463.39816805688"/>
    <n v="2211950.9725208534"/>
    <n v="3.424427871666909"/>
    <n v="1.141475957222303"/>
    <n v="10.273283615000727"/>
  </r>
  <r>
    <s v="Korea, Dem. Rep."/>
    <s v="PRK"/>
    <s v="Low income"/>
    <x v="3"/>
    <m/>
    <n v="530.71832220241151"/>
    <n v="24500520"/>
    <n v="26718625"/>
    <n v="98.3"/>
    <x v="74"/>
    <n v="530.71832220241151"/>
    <x v="65"/>
    <n v="1.8630000000000001E-2"/>
    <n v="4490968.0160919176"/>
    <n v="6736452.024137876"/>
    <n v="247797537.16058004"/>
    <e v="#VALUE!"/>
    <e v="#VALUE!"/>
    <e v="#VALUE!"/>
    <e v="#VALUE!"/>
    <e v="#VALUE!"/>
  </r>
  <r>
    <s v="Korea, Rep."/>
    <s v="KOR"/>
    <s v="High income: OECD"/>
    <x v="3"/>
    <s v="E Asia"/>
    <n v="530.71832220241151"/>
    <n v="49410366"/>
    <n v="52190069"/>
    <n v="97.7"/>
    <x v="75"/>
    <n v="530.71832220241151"/>
    <x v="66"/>
    <n v="1.8630000000000001E-2"/>
    <n v="11868412.796740973"/>
    <n v="17802619.195111461"/>
    <n v="654861813.86719811"/>
    <n v="614733047.31301725"/>
    <n v="9220995709.6952591"/>
    <n v="7.1018557483836023E-2"/>
    <n v="2.3672852494612009E-2"/>
    <n v="0.21305567245150808"/>
  </r>
  <r>
    <s v="Kosovo"/>
    <s v="KSV"/>
    <s v="Lower middle income"/>
    <x v="1"/>
    <m/>
    <e v="#N/A"/>
    <n v="1775680"/>
    <s v="N/A"/>
    <s v="NA"/>
    <x v="16"/>
    <e v="#N/A"/>
    <x v="13"/>
    <e v="#DIV/0!"/>
    <n v="0"/>
    <n v="0"/>
    <m/>
    <m/>
    <m/>
    <e v="#DIV/0!"/>
    <e v="#DIV/0!"/>
    <e v="#DIV/0!"/>
  </r>
  <r>
    <s v="Kuwait"/>
    <s v="KWT"/>
    <s v="High income: nonOECD"/>
    <x v="2"/>
    <s v="W Asia"/>
    <n v="463.55505996404435"/>
    <n v="2991580"/>
    <n v="4832793"/>
    <n v="99"/>
    <x v="76"/>
    <n v="575.41899441340786"/>
    <x v="67"/>
    <n v="1.8630000000000001E-2"/>
    <n v="518078.10948435805"/>
    <n v="777117.1642265371"/>
    <n v="28585926.046908125"/>
    <n v="62059401760.996567"/>
    <n v="930891026414.94849"/>
    <n v="3.0708133643739553E-5"/>
    <n v="1.0236044547913184E-5"/>
    <n v="9.2124400931218659E-5"/>
  </r>
  <r>
    <s v="Kyrgyz Republic"/>
    <s v="KGZ"/>
    <s v="Low income"/>
    <x v="1"/>
    <s v="CCA"/>
    <n v="270.56505523889945"/>
    <n v="5447900"/>
    <n v="6871058"/>
    <n v="87.6"/>
    <x v="77"/>
    <n v="270.56505523889945"/>
    <x v="68"/>
    <n v="1.8630000000000001E-2"/>
    <n v="4294670.6008909475"/>
    <n v="6442005.9013364213"/>
    <n v="236966461.12897718"/>
    <n v="577303538.49183607"/>
    <n v="8659553077.3775406"/>
    <n v="2.7364744925235808E-2"/>
    <n v="9.1215816417452699E-3"/>
    <n v="8.2094234775707431E-2"/>
  </r>
  <r>
    <s v="Lao PDR"/>
    <s v="LAO"/>
    <s v="Lower middle income"/>
    <x v="3"/>
    <s v="SE Asia"/>
    <n v="286.39139284675775"/>
    <n v="6395713"/>
    <n v="8806260"/>
    <n v="67.5"/>
    <x v="78"/>
    <n v="266.99029126213594"/>
    <x v="69"/>
    <n v="1.8630000000000001E-2"/>
    <n v="14235842.963228153"/>
    <n v="21353764.444842231"/>
    <n v="785489189.20212364"/>
    <n v="1331952550.8132415"/>
    <n v="19979288262.198624"/>
    <n v="3.9315173738610668E-2"/>
    <n v="1.3105057912870222E-2"/>
    <n v="0.11794552121583199"/>
  </r>
  <r>
    <s v="Latvia"/>
    <s v="LVA"/>
    <s v="High income: nonOECD"/>
    <x v="1"/>
    <m/>
    <n v="270.56505523889945"/>
    <n v="2097555"/>
    <n v="1855822"/>
    <n v="98.4"/>
    <x v="79"/>
    <n v="270.56505523889945"/>
    <x v="70"/>
    <n v="1.8630000000000001E-2"/>
    <n v="149672.10306573691"/>
    <n v="224508.15459860538"/>
    <n v="8258437.4656955944"/>
    <n v="581674804.62426615"/>
    <n v="8725122069.3639927"/>
    <n v="9.4651254160591739E-4"/>
    <n v="3.1550418053530576E-4"/>
    <n v="2.8395376248177523E-3"/>
  </r>
  <r>
    <s v="Lebanon"/>
    <s v="LBN"/>
    <s v="Upper middle income"/>
    <x v="2"/>
    <s v="W Asia"/>
    <n v="463.55505996404435"/>
    <n v="4341092"/>
    <n v="5171981"/>
    <n v="100"/>
    <x v="3"/>
    <n v="1162.0111731843576"/>
    <x v="3"/>
    <e v="#DIV/0!"/>
    <n v="0"/>
    <n v="0"/>
    <n v="0"/>
    <m/>
    <m/>
    <e v="#DIV/0!"/>
    <e v="#DIV/0!"/>
    <e v="#DIV/0!"/>
  </r>
  <r>
    <s v="Lesotho"/>
    <s v="LSO"/>
    <s v="Lower middle income"/>
    <x v="4"/>
    <s v="SSA"/>
    <n v="68.964152792292879"/>
    <n v="2008921"/>
    <n v="2419217"/>
    <n v="81"/>
    <x v="80"/>
    <n v="146.52014652014651"/>
    <x v="71"/>
    <n v="1.8630000000000001E-2"/>
    <n v="1254696.3245274723"/>
    <n v="1882044.4867912084"/>
    <n v="69230210.054556757"/>
    <n v="103261507.33429362"/>
    <n v="1548922610.0144043"/>
    <n v="4.4695719209569128E-2"/>
    <n v="1.4898573069856376E-2"/>
    <n v="0.13408715762870738"/>
  </r>
  <r>
    <s v="Liberia"/>
    <s v="LBR"/>
    <s v="Low income"/>
    <x v="4"/>
    <s v="SSA"/>
    <n v="68.964152792292879"/>
    <n v="3957990"/>
    <n v="6395182"/>
    <n v="72.3"/>
    <x v="81"/>
    <n v="46.760187040748164"/>
    <x v="72"/>
    <n v="1.8630000000000001E-2"/>
    <n v="1543198.4277871745"/>
    <n v="2314797.6416807617"/>
    <n v="85148851.736537144"/>
    <n v="414154618.30642617"/>
    <n v="6212319274.5963926"/>
    <n v="1.3706451322411977E-2"/>
    <n v="4.5688171074706593E-3"/>
    <n v="4.1119353967235928E-2"/>
  </r>
  <r>
    <s v="Libya"/>
    <s v="LBY"/>
    <s v="Upper middle income"/>
    <x v="2"/>
    <s v="N Africa"/>
    <n v="412.83830673143649"/>
    <n v="6040612"/>
    <n v="7459411"/>
    <s v="NA"/>
    <x v="16"/>
    <e v="#N/A"/>
    <x v="13"/>
    <e v="#DIV/0!"/>
    <n v="0"/>
    <n v="0"/>
    <m/>
    <m/>
    <m/>
    <e v="#DIV/0!"/>
    <e v="#DIV/0!"/>
    <e v="#DIV/0!"/>
  </r>
  <r>
    <s v="Liechtenstein"/>
    <s v="LIE"/>
    <s v="High income: nonOECD"/>
    <x v="1"/>
    <m/>
    <e v="#N/A"/>
    <n v="36120"/>
    <n v="41314"/>
    <s v="NA"/>
    <x v="16"/>
    <e v="#N/A"/>
    <x v="13"/>
    <e v="#DIV/0!"/>
    <n v="0"/>
    <n v="0"/>
    <m/>
    <m/>
    <m/>
    <e v="#DIV/0!"/>
    <e v="#DIV/0!"/>
    <e v="#DIV/0!"/>
  </r>
  <r>
    <s v="Lithuania"/>
    <s v="LTU"/>
    <s v="High income: nonOECD"/>
    <x v="1"/>
    <m/>
    <n v="270.56505523889945"/>
    <n v="3097282"/>
    <n v="2816749"/>
    <n v="95"/>
    <x v="82"/>
    <n v="270.56505523889945"/>
    <x v="73"/>
    <n v="1.8630000000000001E-2"/>
    <n v="709909.05013774615"/>
    <n v="1064863.5752066192"/>
    <n v="39170556.014162399"/>
    <n v="397630289.50000304"/>
    <n v="5964454342.5000458"/>
    <n v="6.5673326954739947E-3"/>
    <n v="2.1891108984913314E-3"/>
    <n v="1.9701998086421986E-2"/>
  </r>
  <r>
    <s v="Luxembourg"/>
    <s v="LUX"/>
    <s v="High income: OECD"/>
    <x v="1"/>
    <m/>
    <e v="#N/A"/>
    <n v="506953"/>
    <n v="636826"/>
    <n v="100"/>
    <x v="3"/>
    <n v="0"/>
    <x v="3"/>
    <e v="#DIV/0!"/>
    <n v="0"/>
    <n v="0"/>
    <m/>
    <m/>
    <m/>
    <e v="#DIV/0!"/>
    <e v="#DIV/0!"/>
    <e v="#DIV/0!"/>
  </r>
  <r>
    <s v="Macao SAR, China"/>
    <s v="MAC"/>
    <s v="High income: nonOECD"/>
    <x v="3"/>
    <m/>
    <n v="162.92664529511597"/>
    <n v="534626"/>
    <n v="701551"/>
    <s v="NA"/>
    <x v="16"/>
    <e v="#N/A"/>
    <x v="13"/>
    <e v="#DIV/0!"/>
    <n v="0"/>
    <n v="0"/>
    <m/>
    <m/>
    <m/>
    <e v="#DIV/0!"/>
    <e v="#DIV/0!"/>
    <e v="#DIV/0!"/>
  </r>
  <r>
    <s v="Macedonia, FYR"/>
    <s v="MKD"/>
    <s v="Upper middle income"/>
    <x v="1"/>
    <m/>
    <e v="#N/A"/>
    <n v="2102216"/>
    <n v="2068730"/>
    <n v="99.4"/>
    <x v="83"/>
    <e v="#N/A"/>
    <x v="13"/>
    <e v="#DIV/0!"/>
    <n v="0"/>
    <n v="0"/>
    <m/>
    <m/>
    <m/>
    <e v="#DIV/0!"/>
    <e v="#DIV/0!"/>
    <e v="#DIV/0!"/>
  </r>
  <r>
    <s v="Madagascar"/>
    <s v="MDG"/>
    <s v="Low income"/>
    <x v="4"/>
    <s v="SSA"/>
    <n v="68.964152792292879"/>
    <n v="21079532"/>
    <n v="36000163"/>
    <n v="47.6"/>
    <x v="84"/>
    <n v="21.121631463947558"/>
    <x v="74"/>
    <n v="1.8630000000000001E-2"/>
    <n v="7422942.043365797"/>
    <n v="11134413.065048695"/>
    <n v="409574673.04174203"/>
    <n v="692026009.85163426"/>
    <n v="10380390147.774513"/>
    <n v="3.9456577952376108E-2"/>
    <n v="1.3152192650792037E-2"/>
    <n v="0.11836973385712832"/>
  </r>
  <r>
    <s v="Malawi"/>
    <s v="MWI"/>
    <s v="Low income"/>
    <x v="4"/>
    <s v="SSA"/>
    <n v="68.964152792292879"/>
    <n v="15013694"/>
    <n v="25959551"/>
    <n v="81.3"/>
    <x v="85"/>
    <n v="23.900381602731471"/>
    <x v="75"/>
    <n v="1.8630000000000001E-2"/>
    <n v="2161506.1379690487"/>
    <n v="3242259.206953573"/>
    <n v="119265132.95730507"/>
    <n v="403920728.59788555"/>
    <n v="6058810928.9682837"/>
    <n v="1.9684577445233793E-2"/>
    <n v="6.5615258150779308E-3"/>
    <n v="5.9053732335701374E-2"/>
  </r>
  <r>
    <s v="Malaysia"/>
    <s v="MYS"/>
    <s v="Upper middle income"/>
    <x v="3"/>
    <s v="SE Asia"/>
    <n v="286.39139284675775"/>
    <n v="28275835"/>
    <n v="36845517"/>
    <n v="99.6"/>
    <x v="86"/>
    <n v="537.54789272030655"/>
    <x v="76"/>
    <n v="1.8630000000000001E-2"/>
    <n v="1475960.2610561396"/>
    <n v="2213940.3915842096"/>
    <n v="81438860.469745204"/>
    <m/>
    <m/>
    <e v="#DIV/0!"/>
    <e v="#DIV/0!"/>
    <e v="#DIV/0!"/>
  </r>
  <r>
    <s v="Maldives"/>
    <s v="MDV"/>
    <s v="Upper middle income"/>
    <x v="0"/>
    <s v="S Asia"/>
    <n v="25.998990717254753"/>
    <n v="325694"/>
    <n v="435873"/>
    <n v="98.3"/>
    <x v="87"/>
    <n v="64.516129032258064"/>
    <x v="77"/>
    <n v="1.8630000000000004E-2"/>
    <n v="8906.1508277419452"/>
    <n v="13359.226241612918"/>
    <n v="491413.48430612951"/>
    <n v="1158905.3361817906"/>
    <n v="17383580.042726859"/>
    <n v="2.8268830879386822E-2"/>
    <n v="9.422943626462274E-3"/>
    <n v="8.4806492638160452E-2"/>
  </r>
  <r>
    <s v="Mali"/>
    <s v="MLI"/>
    <s v="Low income"/>
    <x v="4"/>
    <s v="SSA"/>
    <n v="68.964152792292879"/>
    <n v="13985961"/>
    <n v="26034111"/>
    <n v="63.6"/>
    <x v="88"/>
    <n v="72.586755569025613"/>
    <x v="78"/>
    <n v="1.8630000000000001E-2"/>
    <n v="12814875.043722242"/>
    <n v="19222312.565583363"/>
    <n v="707084633.7530359"/>
    <n v="1347245165.1593575"/>
    <n v="20208677477.390362"/>
    <n v="3.4989159213616436E-2"/>
    <n v="1.1663053071205479E-2"/>
    <n v="0.10496747764084929"/>
  </r>
  <r>
    <s v="Malta"/>
    <s v="MLT"/>
    <s v="High income: nonOECD"/>
    <x v="2"/>
    <m/>
    <e v="#N/A"/>
    <n v="414508"/>
    <n v="436792"/>
    <n v="100"/>
    <x v="3"/>
    <n v="0"/>
    <x v="3"/>
    <e v="#DIV/0!"/>
    <n v="0"/>
    <n v="0"/>
    <m/>
    <m/>
    <m/>
    <e v="#DIV/0!"/>
    <e v="#DIV/0!"/>
    <e v="#DIV/0!"/>
  </r>
  <r>
    <s v="Marshall Islands"/>
    <s v="MHL"/>
    <s v="Upper middle income"/>
    <x v="3"/>
    <m/>
    <n v="162.92664529511597"/>
    <n v="52428"/>
    <n v="58101"/>
    <n v="94.3"/>
    <x v="89"/>
    <n v="162.92664529511597"/>
    <x v="79"/>
    <n v="1.8630000000000001E-2"/>
    <n v="10052.253523333971"/>
    <n v="15078.380285000958"/>
    <n v="554651.8383276189"/>
    <n v="0"/>
    <n v="0"/>
    <e v="#DIV/0!"/>
    <e v="#DIV/0!"/>
    <e v="#DIV/0!"/>
  </r>
  <r>
    <s v="Mauritania"/>
    <s v="MRT"/>
    <s v="Lower middle income"/>
    <x v="4"/>
    <s v="SSA"/>
    <n v="68.964152792292879"/>
    <n v="3609420"/>
    <n v="5640323"/>
    <n v="49.6"/>
    <x v="90"/>
    <n v="145.5604075691412"/>
    <x v="80"/>
    <n v="1.8630000000000001E-2"/>
    <n v="7708868.3573449785"/>
    <n v="11563302.536017468"/>
    <n v="425351190.74562448"/>
    <n v="1996969500.3540106"/>
    <n v="29954542505.310158"/>
    <n v="1.4199889404761259E-2"/>
    <n v="4.7332964682537523E-3"/>
    <n v="4.2599668214283772E-2"/>
  </r>
  <r>
    <s v="Mauritius"/>
    <s v="MUS"/>
    <s v="Upper middle income"/>
    <x v="4"/>
    <s v="SSA"/>
    <n v="68.964152792292879"/>
    <n v="1280924"/>
    <n v="1287944"/>
    <n v="99.7"/>
    <x v="91"/>
    <n v="479.16666666666669"/>
    <x v="81"/>
    <n v="1.8630000000000001E-2"/>
    <n v="34491.945285000038"/>
    <n v="51737.917927500057"/>
    <n v="1903157.417927502"/>
    <m/>
    <m/>
    <e v="#DIV/0!"/>
    <e v="#DIV/0!"/>
    <e v="#DIV/0!"/>
  </r>
  <r>
    <s v="Mexico"/>
    <s v="MEX"/>
    <s v="Upper middle income"/>
    <x v="5"/>
    <s v="LAC"/>
    <n v="457.1136934673367"/>
    <n v="117886404"/>
    <n v="143662574"/>
    <n v="93.9"/>
    <x v="92"/>
    <n v="567.81062642133554"/>
    <x v="82"/>
    <n v="1.8630000000000001E-2"/>
    <n v="92702159.099308819"/>
    <n v="139053238.64896321"/>
    <n v="5115014542.9596882"/>
    <n v="79509538709.839935"/>
    <n v="1192643080647.5991"/>
    <n v="4.2888057843611192E-3"/>
    <n v="1.4296019281203731E-3"/>
    <n v="1.2866417353083359E-2"/>
  </r>
  <r>
    <s v="Micronesia, Fed. Sts."/>
    <s v="FSM"/>
    <s v="Lower middle income"/>
    <x v="3"/>
    <m/>
    <n v="162.92664529511597"/>
    <n v="103619"/>
    <n v="120664"/>
    <n v="89.2"/>
    <x v="93"/>
    <n v="162.92664529511597"/>
    <x v="83"/>
    <n v="1.8630000000000001E-2"/>
    <n v="39555.460399743533"/>
    <n v="59333.1905996153"/>
    <n v="2182546.3092117212"/>
    <n v="122710.4341582333"/>
    <n v="1840656.5123734996"/>
    <n v="1.1857433989122499"/>
    <n v="0.39524779963741663"/>
    <n v="3.5572301967367497"/>
  </r>
  <r>
    <s v="Moldova"/>
    <s v="MDA"/>
    <s v="Lower middle income"/>
    <x v="1"/>
    <m/>
    <n v="270.56505523889945"/>
    <n v="3562045"/>
    <n v="3066205"/>
    <n v="96"/>
    <x v="94"/>
    <n v="270.56505523889945"/>
    <x v="84"/>
    <n v="1.8630000000000001E-2"/>
    <n v="618223.82585813862"/>
    <n v="927335.73878720787"/>
    <n v="34111652.746738829"/>
    <n v="26844920.985309076"/>
    <n v="402673814.77963614"/>
    <n v="8.4712865586768993E-2"/>
    <n v="2.823762186225633E-2"/>
    <n v="0.25413859676030698"/>
  </r>
  <r>
    <s v="Monaco"/>
    <s v="MCO"/>
    <s v="High income: nonOECD"/>
    <x v="1"/>
    <m/>
    <e v="#N/A"/>
    <n v="36845"/>
    <n v="43857"/>
    <n v="100"/>
    <x v="3"/>
    <n v="0"/>
    <x v="3"/>
    <e v="#DIV/0!"/>
    <n v="0"/>
    <n v="0"/>
    <m/>
    <m/>
    <m/>
    <e v="#DIV/0!"/>
    <e v="#DIV/0!"/>
    <e v="#DIV/0!"/>
  </r>
  <r>
    <s v="Mongolia"/>
    <s v="MNG"/>
    <s v="Lower middle income"/>
    <x v="3"/>
    <s v="E Asia"/>
    <n v="530.71832220241151"/>
    <n v="2712738"/>
    <n v="3387631"/>
    <n v="82.3"/>
    <x v="95"/>
    <n v="171.46974063400577"/>
    <x v="85"/>
    <n v="1.8630000000000001E-2"/>
    <n v="1915445.1077210237"/>
    <n v="2873167.6615815354"/>
    <n v="105688256.64284958"/>
    <n v="2578929370.5691776"/>
    <n v="38683940558.537666"/>
    <n v="2.7320964492466592E-3"/>
    <n v="9.1069881641555293E-4"/>
    <n v="8.1962893477399781E-3"/>
  </r>
  <r>
    <s v="Montenegro"/>
    <s v="MNE"/>
    <s v="Upper middle income"/>
    <x v="1"/>
    <m/>
    <n v="270.56505523889945"/>
    <n v="620078"/>
    <n v="607757"/>
    <n v="98"/>
    <x v="96"/>
    <n v="270.56505523889945"/>
    <x v="86"/>
    <n v="1.8630000000000001E-2"/>
    <n v="61269.526618746102"/>
    <n v="91904.289928119149"/>
    <n v="3380660.4154646783"/>
    <n v="57851763.840370655"/>
    <n v="867776457.60555983"/>
    <n v="3.89577337093573E-3"/>
    <n v="1.2985911236452433E-3"/>
    <n v="1.168732011280719E-2"/>
  </r>
  <r>
    <s v="Morocco"/>
    <s v="MAR"/>
    <s v="Lower middle income"/>
    <x v="2"/>
    <s v="N Africa"/>
    <n v="412.83830673143649"/>
    <n v="31642360"/>
    <n v="39190274"/>
    <n v="82.7"/>
    <x v="97"/>
    <n v="282.00514138817482"/>
    <x v="87"/>
    <n v="1.8630000000000001E-2"/>
    <n v="35620030.266218036"/>
    <n v="53430045.399327055"/>
    <n v="1965401610.9504831"/>
    <n v="2752538514.3211255"/>
    <n v="41288077714.816879"/>
    <n v="4.7602158291936356E-2"/>
    <n v="1.5867386097312121E-2"/>
    <n v="0.14280647487580908"/>
  </r>
  <r>
    <s v="Mozambique"/>
    <s v="MOZ"/>
    <s v="Low income"/>
    <x v="4"/>
    <s v="SSA"/>
    <n v="68.964152792292879"/>
    <n v="23967265"/>
    <n v="38875906"/>
    <n v="47.8"/>
    <x v="98"/>
    <n v="13.937516832749798"/>
    <x v="88"/>
    <n v="1.8630000000000001E-2"/>
    <n v="5269255.8475083578"/>
    <n v="7903883.7712625368"/>
    <n v="290741019.97675675"/>
    <n v="1468383419.1173403"/>
    <n v="22025751286.760105"/>
    <n v="1.320005007736213E-2"/>
    <n v="4.4000166924540425E-3"/>
    <n v="3.9600150232086385E-2"/>
  </r>
  <r>
    <s v="Myanmar"/>
    <s v="MMR"/>
    <s v="Low income"/>
    <x v="3"/>
    <s v="SE Asia"/>
    <n v="286.39139284675775"/>
    <n v="51931231"/>
    <n v="58697747"/>
    <n v="82.6"/>
    <x v="99"/>
    <n v="246.71440224780204"/>
    <x v="89"/>
    <n v="1.8630000000000001E-2"/>
    <n v="46943777.947542936"/>
    <n v="70415666.921314403"/>
    <n v="2590210511.1265173"/>
    <e v="#VALUE!"/>
    <e v="#VALUE!"/>
    <e v="#VALUE!"/>
    <e v="#VALUE!"/>
    <e v="#VALUE!"/>
  </r>
  <r>
    <s v="Namibia"/>
    <s v="NAM"/>
    <s v="Upper middle income"/>
    <x v="4"/>
    <s v="SSA"/>
    <n v="68.964152792292879"/>
    <n v="2178967"/>
    <n v="3042197"/>
    <n v="89.7"/>
    <x v="100"/>
    <n v="289.01734104046244"/>
    <x v="90"/>
    <n v="1.8630000000000001E-2"/>
    <n v="1687179.5957601154"/>
    <n v="2530769.3936401731"/>
    <n v="93093281.243351147"/>
    <n v="322584332.15443879"/>
    <n v="4838764982.3165817"/>
    <n v="1.9239058227370716E-2"/>
    <n v="6.4130194091235717E-3"/>
    <n v="5.7717174682112141E-2"/>
  </r>
  <r>
    <s v="Nepal"/>
    <s v="NPL"/>
    <s v="Low income"/>
    <x v="0"/>
    <s v="S Asia"/>
    <n v="25.998990717254753"/>
    <n v="26846016"/>
    <n v="32853228.000000004"/>
    <n v="86.4"/>
    <x v="101"/>
    <n v="165.93959731543623"/>
    <x v="91"/>
    <n v="1.8630000000000001E-2"/>
    <n v="13812740.182068879"/>
    <n v="20719110.273103319"/>
    <n v="762143704.05028415"/>
    <n v="1089428122.9560325"/>
    <n v="16341421844.340488"/>
    <n v="4.6638763218406036E-2"/>
    <n v="1.5546254406135345E-2"/>
    <n v="0.1399162896552181"/>
  </r>
  <r>
    <s v="Netherlands"/>
    <s v="NLD"/>
    <s v="High income: OECD"/>
    <x v="1"/>
    <m/>
    <e v="#N/A"/>
    <n v="16615394"/>
    <n v="17268589"/>
    <n v="100"/>
    <x v="3"/>
    <n v="0"/>
    <x v="3"/>
    <e v="#DIV/0!"/>
    <n v="0"/>
    <n v="0"/>
    <m/>
    <m/>
    <m/>
    <e v="#DIV/0!"/>
    <e v="#DIV/0!"/>
    <e v="#DIV/0!"/>
  </r>
  <r>
    <s v="New Caledonia"/>
    <s v="NCL"/>
    <s v="High income: nonOECD"/>
    <x v="3"/>
    <m/>
    <n v="162.92664529511597"/>
    <n v="249992"/>
    <n v="311623"/>
    <n v="98"/>
    <x v="102"/>
    <n v="162.92664529511597"/>
    <x v="92"/>
    <n v="1.8630000000000001E-2"/>
    <n v="18917.531689081668"/>
    <n v="28376.297533622503"/>
    <n v="1043810.0972696219"/>
    <e v="#VALUE!"/>
    <e v="#VALUE!"/>
    <e v="#VALUE!"/>
    <e v="#VALUE!"/>
    <e v="#VALUE!"/>
  </r>
  <r>
    <s v="New Zealand"/>
    <s v="NZL"/>
    <s v="High income: OECD"/>
    <x v="3"/>
    <m/>
    <n v="162.92664529511597"/>
    <n v="4367800"/>
    <n v="5208035"/>
    <n v="100"/>
    <x v="3"/>
    <n v="0"/>
    <x v="3"/>
    <e v="#DIV/0!"/>
    <n v="0"/>
    <n v="0"/>
    <m/>
    <m/>
    <m/>
    <e v="#DIV/0!"/>
    <e v="#DIV/0!"/>
    <e v="#DIV/0!"/>
  </r>
  <r>
    <s v="Nicaragua"/>
    <s v="NIC"/>
    <s v="Lower middle income"/>
    <x v="5"/>
    <s v="LAC"/>
    <n v="457.1136934673367"/>
    <n v="5822209"/>
    <n v="7390914"/>
    <n v="84.9"/>
    <x v="103"/>
    <n v="284.50920245398771"/>
    <x v="93"/>
    <n v="1.8630000000000001E-2"/>
    <n v="5915402.0745431101"/>
    <n v="8873103.1118146647"/>
    <n v="326393343.29126233"/>
    <n v="499234155.04849941"/>
    <n v="7488512325.7274914"/>
    <n v="4.3585872479625518E-2"/>
    <n v="1.4528624159875173E-2"/>
    <n v="0.13075761743887654"/>
  </r>
  <r>
    <s v="Niger"/>
    <s v="NER"/>
    <s v="Low income"/>
    <x v="4"/>
    <s v="SSA"/>
    <n v="68.964152792292879"/>
    <n v="15893746"/>
    <n v="34512751"/>
    <n v="50.5"/>
    <x v="104"/>
    <n v="59.897671136203243"/>
    <x v="94"/>
    <n v="1.8630000000000001E-2"/>
    <n v="19063716.416509233"/>
    <n v="28595574.62476385"/>
    <n v="1051876112.2795804"/>
    <n v="616279880.15976942"/>
    <n v="9244198202.3965416"/>
    <n v="0.11378770654299508"/>
    <n v="3.7929235514331694E-2"/>
    <n v="0.3413631196289853"/>
  </r>
  <r>
    <s v="Nigeria"/>
    <s v="NGA"/>
    <s v="Lower middle income"/>
    <x v="4"/>
    <s v="SSA"/>
    <n v="68.964152792292879"/>
    <n v="159707780"/>
    <n v="273120384"/>
    <n v="62.6"/>
    <x v="105"/>
    <n v="41.153841544527403"/>
    <x v="95"/>
    <n v="1.8630000000000001E-2"/>
    <n v="78315721.361690238"/>
    <n v="117473582.04253536"/>
    <n v="4321216006.1804981"/>
    <n v="105572259626.5011"/>
    <n v="1583583894397.5166"/>
    <n v="2.7287572331774245E-3"/>
    <n v="9.0958574439247483E-4"/>
    <n v="8.1862716995322726E-3"/>
  </r>
  <r>
    <s v="Northern Mariana Islands"/>
    <s v="MNP"/>
    <s v="High income: nonOECD"/>
    <x v="3"/>
    <m/>
    <n v="162.92664529511597"/>
    <n v="53860"/>
    <n v="56623"/>
    <n v="97.2"/>
    <x v="106"/>
    <n v="162.92664529511597"/>
    <x v="96"/>
    <n v="1.8630000000000001E-2"/>
    <n v="4812.3352755195219"/>
    <n v="7218.5029132792824"/>
    <n v="265529.57513654936"/>
    <e v="#VALUE!"/>
    <e v="#VALUE!"/>
    <e v="#VALUE!"/>
    <e v="#VALUE!"/>
    <e v="#VALUE!"/>
  </r>
  <r>
    <s v="Norway"/>
    <s v="NOR"/>
    <s v="High income: OECD"/>
    <x v="1"/>
    <m/>
    <e v="#N/A"/>
    <n v="4889252"/>
    <n v="5837893"/>
    <n v="100"/>
    <x v="3"/>
    <n v="0"/>
    <x v="3"/>
    <e v="#DIV/0!"/>
    <n v="0"/>
    <n v="0"/>
    <m/>
    <m/>
    <m/>
    <e v="#DIV/0!"/>
    <e v="#DIV/0!"/>
    <e v="#DIV/0!"/>
  </r>
  <r>
    <s v="Oman"/>
    <s v="OMN"/>
    <s v="High income: nonOECD"/>
    <x v="2"/>
    <s v="W Asia"/>
    <n v="463.55505996404435"/>
    <n v="2802768"/>
    <n v="4920265"/>
    <n v="91.5"/>
    <x v="107"/>
    <n v="369.35483870967744"/>
    <x v="97"/>
    <n v="1.8630000000000001E-2"/>
    <n v="2877822.9221479832"/>
    <n v="4316734.3832219746"/>
    <n v="158789247.64935097"/>
    <n v="24681714780.510975"/>
    <n v="370225721707.66461"/>
    <n v="4.2889847554874419E-4"/>
    <n v="1.4296615851624807E-4"/>
    <n v="1.2866954266462325E-3"/>
  </r>
  <r>
    <s v="Pakistan"/>
    <s v="PAK"/>
    <s v="Lower middle income"/>
    <x v="0"/>
    <s v="S Asia"/>
    <n v="25.998990717254753"/>
    <n v="173149306"/>
    <n v="231743898"/>
    <n v="91.2"/>
    <x v="108"/>
    <n v="28.276926468967037"/>
    <x v="98"/>
    <n v="1.8630000000000001E-2"/>
    <n v="10743258.785048092"/>
    <n v="16114888.177572139"/>
    <n v="592779342.55481803"/>
    <n v="8516083273.6478567"/>
    <n v="127741249104.71785"/>
    <n v="4.6404692823136407E-3"/>
    <n v="1.5468230941045468E-3"/>
    <n v="1.392140784694092E-2"/>
  </r>
  <r>
    <s v="Palau"/>
    <s v="PLW"/>
    <s v="Upper middle income"/>
    <x v="3"/>
    <m/>
    <n v="162.92664529511597"/>
    <n v="20470"/>
    <n v="24836"/>
    <n v="95.2"/>
    <x v="109"/>
    <n v="162.92664529511597"/>
    <x v="99"/>
    <n v="1.8630000000000001E-2"/>
    <n v="3618.4940163982601"/>
    <n v="5427.7410245973897"/>
    <n v="199657.15682697314"/>
    <n v="0"/>
    <n v="0"/>
    <e v="#DIV/0!"/>
    <e v="#DIV/0!"/>
    <e v="#DIV/0!"/>
  </r>
  <r>
    <s v="Panama"/>
    <s v="PAN"/>
    <s v="Upper middle income"/>
    <x v="5"/>
    <s v="LAC"/>
    <n v="457.1136934673367"/>
    <n v="3678128"/>
    <n v="4882047"/>
    <n v="93.9"/>
    <x v="110"/>
    <n v="555.55555555555554"/>
    <x v="100"/>
    <n v="1.8630000000000001E-2"/>
    <n v="3082280.3734499975"/>
    <n v="4623420.560174996"/>
    <n v="170070568.8935082"/>
    <n v="223144062.80733454"/>
    <n v="3347160942.1100183"/>
    <n v="5.0810394789769904E-2"/>
    <n v="1.6936798263256635E-2"/>
    <n v="0.15243118436930972"/>
  </r>
  <r>
    <s v="Papua New Guinea"/>
    <s v="PNG"/>
    <s v="Lower middle income"/>
    <x v="3"/>
    <s v="Oceania"/>
    <n v="162.92664529511597"/>
    <n v="6858945"/>
    <n v="10044486"/>
    <n v="38.799999999999997"/>
    <x v="111"/>
    <n v="154.48471350475805"/>
    <x v="101"/>
    <n v="1.8630000000000001E-2"/>
    <n v="17692023.46142865"/>
    <n v="26538035.192142975"/>
    <n v="976190394.90382564"/>
    <n v="4102225109.4098563"/>
    <n v="61533376641.147842"/>
    <n v="1.5864404786312989E-2"/>
    <n v="5.2881349287709958E-3"/>
    <n v="4.7593214358938964E-2"/>
  </r>
  <r>
    <s v="Paraguay"/>
    <s v="PRY"/>
    <s v="Lower middle income"/>
    <x v="5"/>
    <s v="LAC"/>
    <n v="457.1136934673367"/>
    <n v="6459721"/>
    <n v="8693133"/>
    <n v="91.2"/>
    <x v="112"/>
    <n v="272.85415212840195"/>
    <x v="102"/>
    <n v="1.8630000000000001E-2"/>
    <n v="3888681.8956861952"/>
    <n v="5833022.8435292933"/>
    <n v="214565277.04031914"/>
    <n v="1106511912.5295491"/>
    <n v="16597678687.943237"/>
    <n v="1.2927426845308319E-2"/>
    <n v="4.3091422817694396E-3"/>
    <n v="3.8782280535924953E-2"/>
  </r>
  <r>
    <s v="Peru"/>
    <s v="PER"/>
    <s v="Upper middle income"/>
    <x v="5"/>
    <s v="LAC"/>
    <n v="457.1136934673367"/>
    <n v="29262830"/>
    <n v="36513996"/>
    <n v="85.9"/>
    <x v="113"/>
    <n v="399.69372128637059"/>
    <x v="103"/>
    <n v="1.8630000000000001E-2"/>
    <n v="38337046.997564256"/>
    <n v="57505570.496346384"/>
    <n v="2115318077.0752115"/>
    <n v="18873226426.094227"/>
    <n v="283098396391.41339"/>
    <n v="7.4720242291678729E-3"/>
    <n v="2.4906747430559575E-3"/>
    <n v="2.2416072687503619E-2"/>
  </r>
  <r>
    <s v="Philippines"/>
    <s v="PHL"/>
    <s v="Lower middle income"/>
    <x v="3"/>
    <s v="SE Asia"/>
    <n v="286.39139284675775"/>
    <n v="93444322"/>
    <n v="127797234"/>
    <n v="91.8"/>
    <x v="114"/>
    <n v="409.5428762095429"/>
    <x v="104"/>
    <n v="1.8630000000000001E-2"/>
    <n v="79955351.614021048"/>
    <n v="119933027.42103156"/>
    <n v="4411685663.7077217"/>
    <n v="7783755597.3120575"/>
    <n v="116756333959.68086"/>
    <n v="3.7785407558541505E-2"/>
    <n v="1.2595135852847168E-2"/>
    <n v="0.11335622267562452"/>
  </r>
  <r>
    <s v="Poland"/>
    <s v="POL"/>
    <s v="High income: OECD"/>
    <x v="1"/>
    <m/>
    <e v="#N/A"/>
    <n v="38183683"/>
    <n v="37447642"/>
    <s v="NA"/>
    <x v="16"/>
    <e v="#N/A"/>
    <x v="13"/>
    <e v="#DIV/0!"/>
    <n v="0"/>
    <n v="0"/>
    <m/>
    <m/>
    <m/>
    <e v="#DIV/0!"/>
    <e v="#DIV/0!"/>
    <e v="#DIV/0!"/>
  </r>
  <r>
    <s v="Portugal"/>
    <s v="PRT"/>
    <s v="High income: OECD"/>
    <x v="1"/>
    <m/>
    <e v="#N/A"/>
    <n v="10573100"/>
    <n v="10432816"/>
    <n v="99.5"/>
    <x v="115"/>
    <e v="#N/A"/>
    <x v="13"/>
    <e v="#DIV/0!"/>
    <n v="0"/>
    <n v="0"/>
    <m/>
    <m/>
    <m/>
    <e v="#DIV/0!"/>
    <e v="#DIV/0!"/>
    <e v="#DIV/0!"/>
  </r>
  <r>
    <s v="Puerto Rico"/>
    <s v="PRI"/>
    <s v="High income: nonOECD"/>
    <x v="5"/>
    <s v="LAC"/>
    <n v="457.1136934673367"/>
    <n v="3721208"/>
    <n v="3703707"/>
    <s v="NA"/>
    <x v="16"/>
    <e v="#N/A"/>
    <x v="13"/>
    <e v="#DIV/0!"/>
    <n v="0"/>
    <n v="0"/>
    <m/>
    <m/>
    <m/>
    <e v="#DIV/0!"/>
    <e v="#DIV/0!"/>
    <e v="#DIV/0!"/>
  </r>
  <r>
    <s v="Qatar"/>
    <s v="QAT"/>
    <s v="High income: nonOECD"/>
    <x v="2"/>
    <s v="W Asia"/>
    <n v="463.55505996404435"/>
    <n v="1749713"/>
    <n v="2760329"/>
    <n v="100"/>
    <x v="3"/>
    <n v="573.77049180327867"/>
    <x v="3"/>
    <e v="#DIV/0!"/>
    <n v="0"/>
    <n v="0"/>
    <n v="0"/>
    <m/>
    <m/>
    <e v="#DIV/0!"/>
    <e v="#DIV/0!"/>
    <e v="#DIV/0!"/>
  </r>
  <r>
    <s v="Romania"/>
    <s v="ROM"/>
    <s v="Upper middle income"/>
    <x v="1"/>
    <m/>
    <e v="#N/A"/>
    <n v="20246871"/>
    <n v="20232088"/>
    <s v="NA"/>
    <x v="16"/>
    <e v="#N/A"/>
    <x v="13"/>
    <e v="#DIV/0!"/>
    <n v="0"/>
    <n v="0"/>
    <m/>
    <m/>
    <m/>
    <e v="#DIV/0!"/>
    <e v="#DIV/0!"/>
    <e v="#DIV/0!"/>
  </r>
  <r>
    <s v="Russian Federation"/>
    <s v="RUS"/>
    <s v="High income: nonOECD"/>
    <x v="1"/>
    <m/>
    <n v="270.56505523889945"/>
    <n v="142389000"/>
    <n v="133556108"/>
    <n v="97"/>
    <x v="116"/>
    <n v="270.56505523889945"/>
    <x v="105"/>
    <n v="1.8630000000000001E-2"/>
    <n v="20196195.636254609"/>
    <n v="30294293.454381913"/>
    <n v="1114362765.6097555"/>
    <n v="321602181004.87122"/>
    <n v="4824032715073.0684"/>
    <n v="2.3100232345602502E-4"/>
    <n v="7.7000774485341678E-5"/>
    <n v="6.9300697036807509E-4"/>
  </r>
  <r>
    <s v="Rwanda"/>
    <s v="RWA"/>
    <s v="Low income"/>
    <x v="4"/>
    <s v="SSA"/>
    <n v="68.964152792292879"/>
    <n v="10836732"/>
    <n v="17771249"/>
    <n v="70.099999999999994"/>
    <x v="117"/>
    <n v="40.861072353996413"/>
    <x v="106"/>
    <n v="1.8630000000000001E-2"/>
    <n v="4044936.9383868151"/>
    <n v="6067405.4075802229"/>
    <n v="223186940.47933626"/>
    <n v="374942592.12015301"/>
    <n v="5624138881.8022947"/>
    <n v="3.9683753401163244E-2"/>
    <n v="1.322791780038775E-2"/>
    <n v="0.11905126020348973"/>
  </r>
  <r>
    <s v="Samoa"/>
    <s v="WSM"/>
    <s v="Lower middle income"/>
    <x v="3"/>
    <s v="Oceania"/>
    <n v="162.92664529511597"/>
    <n v="186029"/>
    <n v="211105"/>
    <n v="97.6"/>
    <x v="118"/>
    <n v="1000"/>
    <x v="107"/>
    <n v="1.8630000000000001E-2"/>
    <n v="94389.267600000079"/>
    <n v="141583.90140000012"/>
    <n v="5208103.9014000036"/>
    <n v="4184944.6022272655"/>
    <n v="62774169.033408985"/>
    <n v="8.2965716338327042E-2"/>
    <n v="2.765523877944235E-2"/>
    <n v="0.24889714901498114"/>
  </r>
  <r>
    <s v="San Marino"/>
    <s v="SMR"/>
    <s v="High income: nonOECD"/>
    <x v="1"/>
    <m/>
    <e v="#N/A"/>
    <n v="30861"/>
    <n v="33108"/>
    <s v="NA"/>
    <x v="16"/>
    <e v="#N/A"/>
    <x v="13"/>
    <e v="#DIV/0!"/>
    <n v="0"/>
    <n v="0"/>
    <m/>
    <m/>
    <m/>
    <e v="#DIV/0!"/>
    <e v="#DIV/0!"/>
    <e v="#DIV/0!"/>
  </r>
  <r>
    <s v="Sao Tome and Principe"/>
    <s v="STP"/>
    <s v="Lower middle income"/>
    <x v="4"/>
    <s v="SSA"/>
    <n v="68.964152792292879"/>
    <n v="178228"/>
    <n v="278192"/>
    <n v="95.3"/>
    <x v="119"/>
    <n v="68.964152792292879"/>
    <x v="108"/>
    <n v="1.8630000000000001E-2"/>
    <n v="16798.819162506457"/>
    <n v="25198.228743759686"/>
    <n v="926906.18164265691"/>
    <n v="6448878.1292010797"/>
    <n v="96733171.938016191"/>
    <n v="9.5820922964936113E-3"/>
    <n v="3.1940307654978704E-3"/>
    <n v="2.874627688948083E-2"/>
  </r>
  <r>
    <s v="Saudi Arabia"/>
    <s v="SAU"/>
    <s v="High income: nonOECD"/>
    <x v="2"/>
    <s v="W Asia"/>
    <n v="463.55505996404435"/>
    <n v="27258387"/>
    <n v="35634201"/>
    <n v="97"/>
    <x v="120"/>
    <n v="470.43752463539613"/>
    <x v="109"/>
    <n v="1.8630000000000001E-2"/>
    <n v="9369212.5422062166"/>
    <n v="14053818.813309325"/>
    <n v="516963778.1373145"/>
    <n v="227429658719.18033"/>
    <n v="3411444880787.7051"/>
    <n v="1.5153807146312361E-4"/>
    <n v="5.0512690487707877E-5"/>
    <n v="4.5461421438937083E-4"/>
  </r>
  <r>
    <s v="Senegal"/>
    <s v="SEN"/>
    <s v="Lower middle income"/>
    <x v="4"/>
    <s v="SSA"/>
    <n v="68.964152792292879"/>
    <n v="12950564"/>
    <n v="21855703"/>
    <n v="72.8"/>
    <x v="121"/>
    <n v="108.27181525648305"/>
    <x v="110"/>
    <n v="1.8630000000000001E-2"/>
    <n v="11991180.970685929"/>
    <n v="17986771.456028894"/>
    <n v="661635776.86053395"/>
    <n v="551591058.22012687"/>
    <n v="8273865873.3019028"/>
    <n v="7.9966944955622163E-2"/>
    <n v="2.6655648318540722E-2"/>
    <n v="0.23990083486686647"/>
  </r>
  <r>
    <s v="Serbia"/>
    <s v="SRB"/>
    <s v="Upper middle income"/>
    <x v="1"/>
    <m/>
    <e v="#N/A"/>
    <n v="7291436"/>
    <n v="8582256"/>
    <n v="99.2"/>
    <x v="122"/>
    <e v="#N/A"/>
    <x v="13"/>
    <e v="#DIV/0!"/>
    <n v="0"/>
    <n v="0"/>
    <m/>
    <m/>
    <m/>
    <e v="#DIV/0!"/>
    <e v="#DIV/0!"/>
    <e v="#DIV/0!"/>
  </r>
  <r>
    <s v="Seychelles"/>
    <s v="SYC"/>
    <s v="Upper middle income"/>
    <x v="4"/>
    <s v="SSA"/>
    <n v="68.964152792292879"/>
    <n v="89770"/>
    <n v="98416"/>
    <n v="96.3"/>
    <x v="123"/>
    <n v="68.964152792292879"/>
    <x v="111"/>
    <n v="1.8630000000000001E-2"/>
    <n v="4678.4683307501155"/>
    <n v="7017.7024961251736"/>
    <n v="258143.21676075831"/>
    <n v="1160995.7542812461"/>
    <n v="17414936.314218692"/>
    <n v="1.4823092780993596E-2"/>
    <n v="4.9410309269978655E-3"/>
    <n v="4.4469278342980784E-2"/>
  </r>
  <r>
    <s v="Sierra Leone"/>
    <s v="SLE"/>
    <s v="Low income"/>
    <x v="4"/>
    <s v="SSA"/>
    <n v="68.964152792292879"/>
    <n v="5751976"/>
    <n v="8057580"/>
    <n v="57.9"/>
    <x v="124"/>
    <n v="70.468796655718123"/>
    <x v="112"/>
    <n v="1.8630000000000001E-2"/>
    <n v="4453448.4775402816"/>
    <n v="6680172.7163104229"/>
    <n v="245727326.63688374"/>
    <n v="309951994.2008189"/>
    <n v="4649279913.0122833"/>
    <n v="5.285277101710923E-2"/>
    <n v="1.7617590339036409E-2"/>
    <n v="0.1585583130513277"/>
  </r>
  <r>
    <s v="Singapore"/>
    <s v="SGP"/>
    <s v="High income: nonOECD"/>
    <x v="3"/>
    <s v="SE Asia"/>
    <n v="286.39139284675775"/>
    <n v="5076700"/>
    <n v="6577884"/>
    <n v="100"/>
    <x v="3"/>
    <n v="576.5765765765766"/>
    <x v="3"/>
    <e v="#DIV/0!"/>
    <n v="0"/>
    <n v="0"/>
    <n v="0"/>
    <m/>
    <m/>
    <e v="#DIV/0!"/>
    <e v="#DIV/0!"/>
    <e v="#DIV/0!"/>
  </r>
  <r>
    <s v="Sint Maarten (Dutch part)"/>
    <s v="SXM"/>
    <s v="High income: nonOECD"/>
    <x v="5"/>
    <s v="LAC"/>
    <n v="457.1136934673367"/>
    <n v="37850"/>
    <n v="56791"/>
    <s v="NA"/>
    <x v="16"/>
    <e v="#N/A"/>
    <x v="13"/>
    <e v="#DIV/0!"/>
    <n v="0"/>
    <n v="0"/>
    <m/>
    <m/>
    <m/>
    <e v="#DIV/0!"/>
    <e v="#DIV/0!"/>
    <e v="#DIV/0!"/>
  </r>
  <r>
    <s v="Slovak Republic"/>
    <s v="SVK"/>
    <s v="High income: OECD"/>
    <x v="1"/>
    <m/>
    <e v="#N/A"/>
    <n v="5391428"/>
    <n v="5395535"/>
    <n v="100"/>
    <x v="3"/>
    <n v="0"/>
    <x v="3"/>
    <e v="#DIV/0!"/>
    <n v="0"/>
    <n v="0"/>
    <m/>
    <m/>
    <m/>
    <e v="#DIV/0!"/>
    <e v="#DIV/0!"/>
    <e v="#DIV/0!"/>
  </r>
  <r>
    <s v="Slovenia"/>
    <s v="SVN"/>
    <s v="High income: OECD"/>
    <x v="1"/>
    <m/>
    <e v="#N/A"/>
    <n v="2048583"/>
    <n v="2086065.9999999998"/>
    <n v="99.6"/>
    <x v="125"/>
    <e v="#N/A"/>
    <x v="13"/>
    <e v="#DIV/0!"/>
    <n v="0"/>
    <n v="0"/>
    <m/>
    <m/>
    <m/>
    <e v="#DIV/0!"/>
    <e v="#DIV/0!"/>
    <e v="#DIV/0!"/>
  </r>
  <r>
    <s v="Solomon Islands"/>
    <s v="SLB"/>
    <s v="Lower middle income"/>
    <x v="3"/>
    <s v="Oceania"/>
    <n v="162.92664529511597"/>
    <n v="526447"/>
    <n v="764146"/>
    <n v="80.400000000000006"/>
    <x v="126"/>
    <n v="176.47058823529412"/>
    <x v="113"/>
    <n v="1.8630000000000001E-2"/>
    <n v="492399.50048470573"/>
    <n v="738599.25072705862"/>
    <n v="27169060.897785872"/>
    <n v="177911447.47763148"/>
    <n v="2668671712.1644721"/>
    <n v="1.0180743016813387E-2"/>
    <n v="3.3935810056044623E-3"/>
    <n v="3.054222905044016E-2"/>
  </r>
  <r>
    <s v="Somalia"/>
    <s v="SOM"/>
    <s v="Low income"/>
    <x v="4"/>
    <s v="SSA"/>
    <n v="68.964152792292879"/>
    <n v="9636173"/>
    <n v="16880129"/>
    <n v="31.5"/>
    <x v="127"/>
    <n v="72.418529154700963"/>
    <x v="114"/>
    <n v="1.8630000000000001E-2"/>
    <n v="15600154.069068674"/>
    <n v="23400231.103603013"/>
    <n v="860767599.27690804"/>
    <e v="#VALUE!"/>
    <e v="#VALUE!"/>
    <e v="#VALUE!"/>
    <e v="#VALUE!"/>
    <e v="#VALUE!"/>
  </r>
  <r>
    <s v="South Africa"/>
    <s v="ZAF"/>
    <s v="Upper middle income"/>
    <x v="4"/>
    <s v="SSA"/>
    <n v="68.964152792292879"/>
    <n v="50895698"/>
    <n v="58095501"/>
    <n v="93.8"/>
    <x v="128"/>
    <n v="289.36017253774264"/>
    <x v="115"/>
    <n v="1.8630000000000001E-2"/>
    <n v="19417164.074397322"/>
    <n v="29125746.111595985"/>
    <n v="1071378246.0792462"/>
    <n v="29273625097.571095"/>
    <n v="439104376463.56641"/>
    <n v="2.4399170299960358E-3"/>
    <n v="8.1330567666534524E-4"/>
    <n v="7.3197510899881075E-3"/>
  </r>
  <r>
    <s v="South Sudan"/>
    <s v="SSD"/>
    <s v="Low income"/>
    <x v="4"/>
    <s v="SSA"/>
    <n v="68.964152792292879"/>
    <n v="9940929"/>
    <n v="17296842"/>
    <s v="NA"/>
    <x v="16"/>
    <e v="#N/A"/>
    <x v="13"/>
    <e v="#DIV/0!"/>
    <n v="0"/>
    <n v="0"/>
    <m/>
    <m/>
    <m/>
    <e v="#DIV/0!"/>
    <e v="#DIV/0!"/>
    <e v="#DIV/0!"/>
  </r>
  <r>
    <s v="Spain"/>
    <s v="ESP"/>
    <s v="High income: OECD"/>
    <x v="1"/>
    <m/>
    <e v="#N/A"/>
    <n v="46576897"/>
    <n v="48235492"/>
    <n v="100"/>
    <x v="3"/>
    <n v="0"/>
    <x v="3"/>
    <e v="#DIV/0!"/>
    <n v="0"/>
    <n v="0"/>
    <m/>
    <m/>
    <m/>
    <e v="#DIV/0!"/>
    <e v="#DIV/0!"/>
    <e v="#DIV/0!"/>
  </r>
  <r>
    <s v="Sri Lanka"/>
    <s v="LKA"/>
    <s v="Lower middle income"/>
    <x v="0"/>
    <s v="S Asia"/>
    <n v="25.998990717254753"/>
    <n v="20653000"/>
    <n v="23271183"/>
    <n v="91.4"/>
    <x v="129"/>
    <n v="21.428571428571427"/>
    <x v="116"/>
    <n v="1.8630000000000001E-2"/>
    <n v="798956.22812014259"/>
    <n v="1198434.3421802139"/>
    <n v="44083900.15646591"/>
    <n v="464220477.24420649"/>
    <n v="6963307158.6630974"/>
    <n v="6.3308854761089826E-3"/>
    <n v="2.1102951587029942E-3"/>
    <n v="1.8992656428326947E-2"/>
  </r>
  <r>
    <s v="St. Kitts and Nevis"/>
    <s v="KNA"/>
    <s v="High income: nonOECD"/>
    <x v="5"/>
    <s v="LAC"/>
    <n v="457.1136934673367"/>
    <n v="52352"/>
    <n v="62581"/>
    <n v="98.3"/>
    <x v="130"/>
    <n v="457.1136934673367"/>
    <x v="117"/>
    <n v="1.8630000000000001E-2"/>
    <n v="9060.0064368340227"/>
    <n v="13590.009655251033"/>
    <n v="499902.75452020124"/>
    <n v="0"/>
    <n v="0"/>
    <e v="#DIV/0!"/>
    <e v="#DIV/0!"/>
    <e v="#DIV/0!"/>
  </r>
  <r>
    <s v="St. Lucia"/>
    <s v="LCA"/>
    <s v="Upper middle income"/>
    <x v="5"/>
    <s v="LAC"/>
    <n v="457.1136934673367"/>
    <n v="177397"/>
    <n v="201817"/>
    <n v="93.8"/>
    <x v="131"/>
    <n v="457.1136934673367"/>
    <x v="118"/>
    <n v="1.8630000000000001E-2"/>
    <n v="106558.11318590117"/>
    <n v="159837.16977885173"/>
    <n v="5879542.6547977012"/>
    <n v="643469.71291057637"/>
    <n v="9652045.6936586462"/>
    <n v="0.60914989851949586"/>
    <n v="0.20304996617316529"/>
    <n v="1.8274496955584874"/>
  </r>
  <r>
    <s v="St. Martin (French part)"/>
    <s v="MAF"/>
    <s v="High income: nonOECD"/>
    <x v="5"/>
    <s v="LAC"/>
    <n v="457.1136934673367"/>
    <n v="30235"/>
    <s v="N/A"/>
    <s v="NA"/>
    <x v="16"/>
    <e v="#N/A"/>
    <x v="13"/>
    <e v="#DIV/0!"/>
    <n v="0"/>
    <n v="0"/>
    <m/>
    <m/>
    <m/>
    <e v="#DIV/0!"/>
    <e v="#DIV/0!"/>
    <e v="#DIV/0!"/>
  </r>
  <r>
    <s v="St. Vincent and the Grenadines"/>
    <s v="VCT"/>
    <s v="Upper middle income"/>
    <x v="5"/>
    <s v="LAC"/>
    <n v="457.1136934673367"/>
    <n v="109316"/>
    <n v="110012"/>
    <n v="95.1"/>
    <x v="132"/>
    <n v="457.1136934673367"/>
    <x v="119"/>
    <n v="1.8630000000000001E-2"/>
    <n v="45906.398933636352"/>
    <n v="68859.598400454532"/>
    <n v="2532971.1890411605"/>
    <n v="486293.25308693683"/>
    <n v="7294398.7963040527"/>
    <n v="0.34724879455789748"/>
    <n v="0.11574959818596584"/>
    <n v="1.0417463836736924"/>
  </r>
  <r>
    <s v="Sudan"/>
    <s v="SDN"/>
    <s v="Lower middle income"/>
    <x v="4"/>
    <s v="SSA"/>
    <n v="68.964152792292879"/>
    <n v="35652002"/>
    <n v="55077835"/>
    <n v="54.9"/>
    <x v="133"/>
    <n v="106.13249776186213"/>
    <x v="120"/>
    <n v="1.8630000000000001E-2"/>
    <n v="49115055.896537699"/>
    <n v="73672583.844806537"/>
    <n v="2710014821.9842429"/>
    <n v="11997149674.977474"/>
    <n v="179957245124.66211"/>
    <n v="1.5059214871326405E-2"/>
    <n v="5.0197382904421349E-3"/>
    <n v="4.5177644613979211E-2"/>
  </r>
  <r>
    <s v="Suriname"/>
    <s v="SUR"/>
    <s v="Upper middle income"/>
    <x v="5"/>
    <s v="LAC"/>
    <n v="457.1136934673367"/>
    <n v="524960"/>
    <n v="603805"/>
    <n v="94.3"/>
    <x v="134"/>
    <n v="406.77966101694915"/>
    <x v="121"/>
    <n v="1.8630000000000001E-2"/>
    <n v="260821.6545966104"/>
    <n v="391232.48189491557"/>
    <n v="14391321.295454251"/>
    <n v="608902361.97083366"/>
    <n v="9133535429.5625057"/>
    <n v="1.5756572475619764E-3"/>
    <n v="5.2521908252065876E-4"/>
    <n v="4.7269717426859292E-3"/>
  </r>
  <r>
    <s v="Swaziland"/>
    <s v="SWZ"/>
    <s v="Lower middle income"/>
    <x v="4"/>
    <s v="SSA"/>
    <n v="68.964152792292879"/>
    <n v="1193148"/>
    <n v="1515527"/>
    <n v="70.3"/>
    <x v="135"/>
    <n v="234.74178403755869"/>
    <x v="122"/>
    <n v="1.8630000000000001E-2"/>
    <n v="1968445.4457676061"/>
    <n v="2952668.1686514094"/>
    <n v="108612649.15456691"/>
    <n v="92945139.393425897"/>
    <n v="1394177090.9013884"/>
    <n v="7.7904485637721038E-2"/>
    <n v="2.5968161879240344E-2"/>
    <n v="0.23371345691316314"/>
  </r>
  <r>
    <s v="Sweden"/>
    <s v="SWE"/>
    <s v="High income: OECD"/>
    <x v="1"/>
    <m/>
    <e v="#N/A"/>
    <n v="9378126"/>
    <n v="10690986"/>
    <n v="100"/>
    <x v="3"/>
    <n v="0"/>
    <x v="3"/>
    <e v="#DIV/0!"/>
    <n v="0"/>
    <n v="0"/>
    <m/>
    <m/>
    <m/>
    <e v="#DIV/0!"/>
    <e v="#DIV/0!"/>
    <e v="#DIV/0!"/>
  </r>
  <r>
    <s v="Switzerland"/>
    <s v="CHE"/>
    <s v="High income: OECD"/>
    <x v="1"/>
    <m/>
    <e v="#N/A"/>
    <n v="7824909"/>
    <n v="9477452"/>
    <n v="100"/>
    <x v="3"/>
    <n v="0"/>
    <x v="3"/>
    <e v="#DIV/0!"/>
    <n v="0"/>
    <n v="0"/>
    <m/>
    <m/>
    <m/>
    <e v="#DIV/0!"/>
    <e v="#DIV/0!"/>
    <e v="#DIV/0!"/>
  </r>
  <r>
    <s v="Syrian Arab Republic"/>
    <s v="SYR"/>
    <s v="Lower middle income"/>
    <x v="2"/>
    <s v="W Asia"/>
    <n v="463.55505996404435"/>
    <n v="21532647"/>
    <n v="29933865"/>
    <n v="89.7"/>
    <x v="136"/>
    <n v="463.55505996404435"/>
    <x v="123"/>
    <n v="1.8630000000000001E-2"/>
    <n v="26626507.249269377"/>
    <n v="39939760.873904064"/>
    <n v="1469167203.1320562"/>
    <e v="#VALUE!"/>
    <e v="#VALUE!"/>
    <e v="#VALUE!"/>
    <e v="#VALUE!"/>
    <e v="#VALUE!"/>
  </r>
  <r>
    <s v="Tajikistan"/>
    <s v="TJK"/>
    <s v="Low income"/>
    <x v="1"/>
    <s v="CCA"/>
    <n v="270.56505523889945"/>
    <n v="7627326"/>
    <n v="11407028"/>
    <n v="69.7"/>
    <x v="137"/>
    <n v="203.28478462968701"/>
    <x v="124"/>
    <n v="1.8630000000000001E-2"/>
    <n v="13089795.598456619"/>
    <n v="19634693.397684928"/>
    <n v="722253888.16186202"/>
    <n v="89930664.353367537"/>
    <n v="1348959965.300513"/>
    <n v="0.53541536201258777"/>
    <n v="0.17847178733752928"/>
    <n v="1.6062460860377634"/>
  </r>
  <r>
    <s v="Tanzania"/>
    <s v="TZA"/>
    <s v="Low income"/>
    <x v="4"/>
    <s v="SSA"/>
    <n v="68.964152792292879"/>
    <n v="44973330"/>
    <n v="79354326"/>
    <n v="53.4"/>
    <x v="138"/>
    <n v="68.964152792292879"/>
    <x v="125"/>
    <n v="1.8630000000000001E-2"/>
    <n v="47510848.244886413"/>
    <n v="71266272.367329627"/>
    <n v="2621499672.5222631"/>
    <n v="2569147998.6777964"/>
    <n v="38537219980.166946"/>
    <n v="6.8025137097886393E-2"/>
    <n v="2.2675045699295463E-2"/>
    <n v="0.20407541129365916"/>
  </r>
  <r>
    <s v="Thailand"/>
    <s v="THA"/>
    <s v="Upper middle income"/>
    <x v="3"/>
    <s v="SE Asia"/>
    <n v="286.39139284675775"/>
    <n v="66402316"/>
    <n v="67554088"/>
    <n v="95.8"/>
    <x v="139"/>
    <n v="264.38962681846931"/>
    <x v="126"/>
    <n v="1.8630000000000001E-2"/>
    <n v="13975205.1670643"/>
    <n v="20962807.750596449"/>
    <n v="771108012.63864255"/>
    <n v="13671322551.946495"/>
    <n v="205069838279.19742"/>
    <n v="3.7602214889778107E-3"/>
    <n v="1.2534071629926036E-3"/>
    <n v="1.1280664466933434E-2"/>
  </r>
  <r>
    <s v="Timor-Leste"/>
    <s v="TMP"/>
    <s v="Lower middle income"/>
    <x v="3"/>
    <s v="SE Asia"/>
    <n v="286.39139284675775"/>
    <n v="1142502"/>
    <n v="1555457"/>
    <n v="67.7"/>
    <x v="140"/>
    <n v="163.79310344827587"/>
    <x v="127"/>
    <n v="1.8630000000000001E-2"/>
    <n v="1533094.7578937069"/>
    <n v="2299642.1368405605"/>
    <n v="84591362.904081941"/>
    <n v="6029932.4922673218"/>
    <n v="90448987.384009823"/>
    <n v="0.93523836308903296"/>
    <n v="0.31174612102967769"/>
    <n v="2.8057150892670988"/>
  </r>
  <r>
    <s v="Togo"/>
    <s v="TGO"/>
    <s v="Low income"/>
    <x v="4"/>
    <s v="SSA"/>
    <n v="68.964152792292879"/>
    <n v="6306014"/>
    <n v="10014965"/>
    <n v="58.8"/>
    <x v="141"/>
    <n v="41.135573580533027"/>
    <x v="128"/>
    <n v="1.8630000000000001E-2"/>
    <n v="3162110.6591155278"/>
    <n v="4743165.9886732912"/>
    <n v="174475353.81022605"/>
    <n v="289914233.93356359"/>
    <n v="4348713509.0034542"/>
    <n v="4.0121142367506434E-2"/>
    <n v="1.3373714122502144E-2"/>
    <n v="0.12036342710251929"/>
  </r>
  <r>
    <s v="Tonga"/>
    <s v="TON"/>
    <s v="Upper middle income"/>
    <x v="3"/>
    <s v="Oceania"/>
    <n v="162.92664529511597"/>
    <n v="104098"/>
    <n v="120995"/>
    <n v="99.2"/>
    <x v="142"/>
    <n v="500"/>
    <x v="129"/>
    <n v="1.8630000000000001E-2"/>
    <n v="9016.5474000000086"/>
    <n v="13524.821100000012"/>
    <n v="497504.82110000041"/>
    <m/>
    <m/>
    <e v="#DIV/0!"/>
    <e v="#DIV/0!"/>
    <e v="#DIV/0!"/>
  </r>
  <r>
    <s v="Trinidad and Tobago"/>
    <s v="TTO"/>
    <s v="High income: nonOECD"/>
    <x v="5"/>
    <s v="LAC"/>
    <n v="457.1136934673367"/>
    <n v="1328095"/>
    <n v="1307826"/>
    <n v="93.6"/>
    <x v="143"/>
    <n v="457.1136934673367"/>
    <x v="130"/>
    <n v="1.8630000000000001E-2"/>
    <n v="712798.91059640271"/>
    <n v="1069198.365894604"/>
    <n v="39330009.455341876"/>
    <n v="8121778589.9499531"/>
    <n v="121826678849.2493"/>
    <n v="3.2283576821469124E-4"/>
    <n v="1.0761192273823041E-4"/>
    <n v="9.6850730464407371E-4"/>
  </r>
  <r>
    <s v="Tunisia"/>
    <s v="TUN"/>
    <s v="Upper middle income"/>
    <x v="2"/>
    <s v="N Africa"/>
    <n v="412.83830673143649"/>
    <n v="10549100"/>
    <n v="12561225"/>
    <n v="95.9"/>
    <x v="144"/>
    <n v="396.64218258132212"/>
    <x v="131"/>
    <n v="1.8630000000000001E-2"/>
    <n v="3805639.1457308428"/>
    <n v="5708458.7185962638"/>
    <n v="209983238.41429365"/>
    <n v="2923132889.5717616"/>
    <n v="43846993343.576424"/>
    <n v="4.7889997101718297E-3"/>
    <n v="1.5963332367239433E-3"/>
    <n v="1.4366999130515489E-2"/>
  </r>
  <r>
    <s v="Turkey"/>
    <s v="TUR"/>
    <s v="Upper middle income"/>
    <x v="1"/>
    <s v="W Asia"/>
    <n v="463.55505996404435"/>
    <n v="72137546"/>
    <n v="86825345"/>
    <n v="99.6"/>
    <x v="145"/>
    <n v="1011.7944397641112"/>
    <x v="132"/>
    <n v="1.8630000000000001E-2"/>
    <n v="6546537.3849952882"/>
    <n v="9819806.0774929319"/>
    <n v="361217411.28389597"/>
    <m/>
    <m/>
    <e v="#DIV/0!"/>
    <e v="#DIV/0!"/>
    <e v="#DIV/0!"/>
  </r>
  <r>
    <s v="Turkmenistan"/>
    <s v="TKM"/>
    <s v="Upper middle income"/>
    <x v="1"/>
    <s v="CCA"/>
    <n v="270.56505523889945"/>
    <n v="5041995"/>
    <n v="6159875"/>
    <n v="70.8"/>
    <x v="146"/>
    <n v="296.84763572679509"/>
    <x v="133"/>
    <n v="1.8630000000000001E-2"/>
    <n v="9947208.0140936971"/>
    <n v="14920812.021140546"/>
    <n v="548855756.41693747"/>
    <n v="8829721321.8512516"/>
    <n v="132445819827.76877"/>
    <n v="4.1440021069042727E-3"/>
    <n v="1.3813340356347576E-3"/>
    <n v="1.243200632071282E-2"/>
  </r>
  <r>
    <s v="Turks and Caicos Islands"/>
    <s v="TCA"/>
    <s v="High income: nonOECD"/>
    <x v="5"/>
    <s v="LAC"/>
    <n v="457.1136934673367"/>
    <n v="30993"/>
    <n v="40698"/>
    <s v="NA"/>
    <x v="16"/>
    <e v="#N/A"/>
    <x v="13"/>
    <e v="#DIV/0!"/>
    <n v="0"/>
    <n v="0"/>
    <m/>
    <m/>
    <m/>
    <e v="#DIV/0!"/>
    <e v="#DIV/0!"/>
    <e v="#DIV/0!"/>
  </r>
  <r>
    <s v="Tuvalu"/>
    <s v="TUV"/>
    <s v="Upper middle income"/>
    <x v="3"/>
    <m/>
    <n v="162.92664529511597"/>
    <n v="9827"/>
    <n v="10707"/>
    <n v="97.7"/>
    <x v="147"/>
    <n v="162.92664529511597"/>
    <x v="134"/>
    <n v="1.8630000000000001E-2"/>
    <n v="747.48177626249367"/>
    <n v="1121.2226643937406"/>
    <n v="41243.701261414331"/>
    <n v="0"/>
    <n v="0"/>
    <e v="#DIV/0!"/>
    <e v="#DIV/0!"/>
    <e v="#DIV/0!"/>
  </r>
  <r>
    <s v="Uganda"/>
    <s v="UGA"/>
    <s v="Low income"/>
    <x v="4"/>
    <s v="SSA"/>
    <n v="68.964152792292879"/>
    <n v="33987213"/>
    <n v="63387713"/>
    <n v="71.7"/>
    <x v="148"/>
    <n v="44.988720592974538"/>
    <x v="135"/>
    <n v="1.8630000000000001E-2"/>
    <n v="15035158.681933187"/>
    <n v="22552738.02289978"/>
    <n v="829592924.92215824"/>
    <n v="2346264440.3663912"/>
    <n v="35193966605.495865"/>
    <n v="2.3572021142754893E-2"/>
    <n v="7.8573403809182978E-3"/>
    <n v="7.0716063428264683E-2"/>
  </r>
  <r>
    <s v="Ukraine"/>
    <s v="UKR"/>
    <s v="Lower middle income"/>
    <x v="1"/>
    <m/>
    <n v="270.56505523889945"/>
    <n v="45870700"/>
    <n v="39841900"/>
    <n v="98"/>
    <x v="149"/>
    <n v="270.56505523889945"/>
    <x v="136"/>
    <n v="1.8630000000000001E-2"/>
    <n v="4016563.1207726444"/>
    <n v="6024844.6811589664"/>
    <n v="221621362.1676133"/>
    <n v="7490439523.5188084"/>
    <n v="112356592852.78212"/>
    <n v="1.9724820461403448E-3"/>
    <n v="6.5749401538011483E-4"/>
    <n v="5.917446138421034E-3"/>
  </r>
  <r>
    <s v="United Arab Emirates"/>
    <s v="ARE"/>
    <s v="High income: nonOECD"/>
    <x v="2"/>
    <s v="W Asia"/>
    <n v="463.55505996404435"/>
    <n v="8441537"/>
    <n v="12330367"/>
    <n v="99.6"/>
    <x v="150"/>
    <e v="#N/A"/>
    <x v="13"/>
    <e v="#DIV/0!"/>
    <n v="0"/>
    <n v="0"/>
    <m/>
    <m/>
    <m/>
    <e v="#DIV/0!"/>
    <e v="#DIV/0!"/>
    <e v="#DIV/0!"/>
  </r>
  <r>
    <s v="United Kingdom"/>
    <s v="GBR"/>
    <s v="High income: OECD"/>
    <x v="1"/>
    <m/>
    <e v="#N/A"/>
    <n v="62747868"/>
    <n v="68630898"/>
    <n v="100"/>
    <x v="3"/>
    <n v="0"/>
    <x v="3"/>
    <e v="#DIV/0!"/>
    <n v="0"/>
    <n v="0"/>
    <m/>
    <m/>
    <m/>
    <e v="#DIV/0!"/>
    <e v="#DIV/0!"/>
    <e v="#DIV/0!"/>
  </r>
  <r>
    <s v="United States"/>
    <s v="USA"/>
    <s v="High income: OECD"/>
    <x v="6"/>
    <m/>
    <e v="#N/A"/>
    <n v="309326225"/>
    <n v="362628830"/>
    <n v="99.1"/>
    <x v="151"/>
    <e v="#N/A"/>
    <x v="13"/>
    <e v="#DIV/0!"/>
    <n v="0"/>
    <n v="0"/>
    <m/>
    <m/>
    <m/>
    <e v="#DIV/0!"/>
    <e v="#DIV/0!"/>
    <e v="#DIV/0!"/>
  </r>
  <r>
    <s v="Uruguay"/>
    <s v="URY"/>
    <s v="High income: nonOECD"/>
    <x v="5"/>
    <s v="LAC"/>
    <n v="457.1136934673367"/>
    <n v="3371982"/>
    <n v="3581432"/>
    <n v="99.1"/>
    <x v="152"/>
    <n v="577.46478873239437"/>
    <x v="137"/>
    <n v="1.8630000000000001E-2"/>
    <n v="346766.85691605665"/>
    <n v="520150.28537408495"/>
    <n v="19133508.144529033"/>
    <m/>
    <m/>
    <e v="#DIV/0!"/>
    <e v="#DIV/0!"/>
    <e v="#DIV/0!"/>
  </r>
  <r>
    <s v="Uzbekistan"/>
    <s v="UZB"/>
    <s v="Lower middle income"/>
    <x v="1"/>
    <s v="CCA"/>
    <n v="270.56505523889945"/>
    <n v="28562400"/>
    <n v="34146873"/>
    <n v="87.3"/>
    <x v="153"/>
    <n v="253.41543197998845"/>
    <x v="138"/>
    <n v="1.8630000000000001E-2"/>
    <n v="20473899.790941585"/>
    <n v="30710849.686412375"/>
    <n v="1129685610.3381345"/>
    <n v="10682101144.876232"/>
    <n v="160231517173.14349"/>
    <n v="7.0503333568102912E-3"/>
    <n v="2.3501111189367634E-3"/>
    <n v="2.1151000070430873E-2"/>
  </r>
  <r>
    <s v="Vanuatu"/>
    <s v="VUT"/>
    <s v="Lower middle income"/>
    <x v="3"/>
    <s v="Oceania"/>
    <n v="162.92664529511597"/>
    <n v="236299"/>
    <n v="352225"/>
    <n v="89.3"/>
    <x v="154"/>
    <n v="321.42857142857144"/>
    <x v="139"/>
    <n v="1.8630000000000001E-2"/>
    <n v="225684.26911607143"/>
    <n v="338526.40367410716"/>
    <n v="12452550.510816963"/>
    <n v="7861829.9212791082"/>
    <n v="117927448.81918663"/>
    <n v="0.10559501316703589"/>
    <n v="3.5198337722345298E-2"/>
    <n v="0.3167850395011077"/>
  </r>
  <r>
    <s v="Venezuela, RB"/>
    <s v="VEN"/>
    <s v="Upper middle income"/>
    <x v="5"/>
    <s v="LAC"/>
    <n v="457.1136934673367"/>
    <n v="29043283"/>
    <n v="37172167"/>
    <s v="NA"/>
    <x v="16"/>
    <e v="#N/A"/>
    <x v="13"/>
    <e v="#DIV/0!"/>
    <n v="0"/>
    <n v="0"/>
    <m/>
    <m/>
    <m/>
    <e v="#DIV/0!"/>
    <e v="#DIV/0!"/>
    <e v="#DIV/0!"/>
  </r>
  <r>
    <s v="Vietnam"/>
    <s v="VNM"/>
    <s v="Lower middle income"/>
    <x v="3"/>
    <s v="SE Asia"/>
    <n v="286.39139284675775"/>
    <n v="86932500"/>
    <n v="101830324"/>
    <n v="92.3"/>
    <x v="155"/>
    <n v="286.39139284675775"/>
    <x v="140"/>
    <n v="1.8630000000000001E-2"/>
    <n v="41835086.114630245"/>
    <n v="62752629.171945363"/>
    <n v="2308328910.1504879"/>
    <n v="13594414917.099127"/>
    <n v="203916223756.48691"/>
    <n v="1.1319986549510904E-2"/>
    <n v="3.7733288498369684E-3"/>
    <n v="3.3959959648532718E-2"/>
  </r>
  <r>
    <s v="Virgin Islands (U.S.)"/>
    <s v="VIR"/>
    <s v="High income: nonOECD"/>
    <x v="5"/>
    <s v="LAC"/>
    <n v="457.1136934673367"/>
    <n v="106267"/>
    <n v="104912"/>
    <n v="100"/>
    <x v="3"/>
    <n v="0"/>
    <x v="3"/>
    <e v="#DIV/0!"/>
    <n v="0"/>
    <n v="0"/>
    <m/>
    <m/>
    <m/>
    <e v="#DIV/0!"/>
    <e v="#DIV/0!"/>
    <e v="#DIV/0!"/>
  </r>
  <r>
    <s v="West Bank and Gaza"/>
    <s v="WBG"/>
    <s v="Lower middle income"/>
    <x v="2"/>
    <m/>
    <e v="#N/A"/>
    <n v="3811102"/>
    <s v="N/A"/>
    <n v="81.8"/>
    <x v="16"/>
    <e v="#N/A"/>
    <x v="13"/>
    <e v="#DIV/0!"/>
    <n v="0"/>
    <n v="0"/>
    <m/>
    <e v="#VALUE!"/>
    <e v="#VALUE!"/>
    <e v="#VALUE!"/>
    <e v="#VALUE!"/>
    <e v="#VALUE!"/>
  </r>
  <r>
    <s v="Yemen, Rep."/>
    <s v="YEM"/>
    <s v="Lower middle income"/>
    <x v="2"/>
    <s v="W Asia"/>
    <n v="463.55505996404435"/>
    <n v="22763008"/>
    <n v="33991041"/>
    <n v="54.6"/>
    <x v="156"/>
    <n v="463.55505996404435"/>
    <x v="141"/>
    <n v="1.8630000000000001E-2"/>
    <n v="133270644.85078314"/>
    <n v="199905967.27617472"/>
    <n v="7353456415.5200357"/>
    <n v="6972508226.6016922"/>
    <n v="104587623399.02539"/>
    <n v="7.0309049737796794E-2"/>
    <n v="2.3436349912598929E-2"/>
    <n v="0.2109271492133904"/>
  </r>
  <r>
    <s v="Zambia"/>
    <s v="ZMB"/>
    <s v="Lower middle income"/>
    <x v="4"/>
    <s v="SSA"/>
    <n v="68.964152792292879"/>
    <n v="13216985"/>
    <n v="24956509"/>
    <n v="61.7"/>
    <x v="157"/>
    <n v="79.371938922500718"/>
    <x v="142"/>
    <n v="1.8630000000000001E-2"/>
    <n v="14133914.280544242"/>
    <n v="21200871.420816362"/>
    <n v="779865084.01041603"/>
    <n v="4492889935.3189192"/>
    <n v="67393349029.783791"/>
    <n v="1.1571840474432615E-2"/>
    <n v="3.8572801581442046E-3"/>
    <n v="3.471552142329784E-2"/>
  </r>
  <r>
    <s v="Zimbabwe"/>
    <s v="ZWE"/>
    <s v="Low income"/>
    <x v="4"/>
    <s v="SSA"/>
    <n v="68.964152792292879"/>
    <n v="13076978"/>
    <n v="20292380"/>
    <n v="79.8"/>
    <x v="158"/>
    <n v="104.56176319835981"/>
    <x v="143"/>
    <n v="1.8630000000000001E-2"/>
    <n v="7984911.5323399305"/>
    <n v="11977367.298509896"/>
    <n v="440582387.82131881"/>
    <n v="996384461.46226156"/>
    <n v="14945766921.933924"/>
    <n v="2.9478740711173165E-2"/>
    <n v="9.8262469037243873E-3"/>
    <n v="8.8436222133519496E-2"/>
  </r>
  <r>
    <m/>
    <m/>
    <m/>
    <x v="7"/>
    <m/>
    <m/>
    <m/>
    <m/>
    <m/>
    <x v="16"/>
    <m/>
    <x v="13"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15">
  <r>
    <s v="Afghanistan"/>
    <s v="AFG"/>
    <s v="Low income"/>
    <x v="0"/>
    <s v="S Asia"/>
    <m/>
    <n v="28397812"/>
    <n v="43499632"/>
    <n v="28"/>
    <x v="0"/>
    <n v="96.204917330591968"/>
    <m/>
    <x v="0"/>
    <n v="243293770.45479229"/>
    <n v="364940655.68218845"/>
    <n v="3378053176.0214329"/>
    <n v="275432181.35267156"/>
    <n v="4131482720.2900734"/>
    <n v="0.81763700945220419"/>
    <n v="0.27254566981740136"/>
    <n v="2.4529110283566125"/>
  </r>
  <r>
    <s v="Albania"/>
    <s v="ALB"/>
    <s v="Upper middle income"/>
    <x v="1"/>
    <m/>
    <s v="CCA"/>
    <n v="2856673"/>
    <n v="3310564"/>
    <n v="90.1"/>
    <x v="1"/>
    <n v="319.34731934731934"/>
    <n v="319.34731934731934"/>
    <x v="1"/>
    <n v="8451155.574152315"/>
    <n v="12676733.361228472"/>
    <n v="117341487.51507472"/>
    <n v="411495291.46132761"/>
    <n v="6172429371.9199142"/>
    <n v="1.901058407389699E-2"/>
    <n v="6.3368613579656632E-3"/>
    <n v="5.7031752221690962E-2"/>
  </r>
  <r>
    <s v="Algeria"/>
    <s v="DZA"/>
    <s v="Upper middle income"/>
    <x v="2"/>
    <s v="N Africa"/>
    <m/>
    <n v="37062820"/>
    <n v="48561408"/>
    <n v="95.1"/>
    <x v="2"/>
    <n v="320.98224073668058"/>
    <m/>
    <x v="2"/>
    <n v="61671426.44385767"/>
    <n v="92507139.665786505"/>
    <n v="856287267.77102733"/>
    <n v="41290138275.752869"/>
    <n v="619352074136.29297"/>
    <n v="1.3825533223008066E-3"/>
    <n v="4.6085110743360219E-4"/>
    <n v="4.1476599669024198E-3"/>
  </r>
  <r>
    <s v="American Samoa"/>
    <s v="ASM"/>
    <s v="Upper middle income"/>
    <x v="3"/>
    <m/>
    <s v="Oceania"/>
    <n v="55636"/>
    <n v="60989"/>
    <n v="62.3"/>
    <x v="3"/>
    <n v="123.43837404437815"/>
    <n v="123.43837404437815"/>
    <x v="3"/>
    <n v="229170.49040668842"/>
    <n v="343755.73561003263"/>
    <n v="3181956.1245714347"/>
    <e v="#VALUE!"/>
    <e v="#VALUE!"/>
    <e v="#VALUE!"/>
    <e v="#VALUE!"/>
    <e v="#VALUE!"/>
  </r>
  <r>
    <s v="Andorra"/>
    <s v="ADO"/>
    <s v="High income: nonOECD"/>
    <x v="1"/>
    <m/>
    <m/>
    <n v="77907"/>
    <n v="88710"/>
    <n v="100"/>
    <x v="4"/>
    <e v="#N/A"/>
    <m/>
    <x v="4"/>
    <n v="0"/>
    <n v="0"/>
    <m/>
    <e v="#VALUE!"/>
    <e v="#VALUE!"/>
    <e v="#VALUE!"/>
    <e v="#VALUE!"/>
    <e v="#VALUE!"/>
  </r>
  <r>
    <s v="Angola"/>
    <s v="AGO"/>
    <s v="Upper middle income"/>
    <x v="4"/>
    <s v="SSA"/>
    <m/>
    <n v="19549124"/>
    <n v="34783312"/>
    <n v="57.2"/>
    <x v="5"/>
    <n v="80.480089318943058"/>
    <m/>
    <x v="5"/>
    <n v="96742830.519988537"/>
    <n v="145114245.77998281"/>
    <n v="1343242061.9913709"/>
    <n v="38084701465.664787"/>
    <n v="571270521984.9718"/>
    <n v="2.3513239530092663E-3"/>
    <n v="7.8377465100308878E-4"/>
    <n v="7.0539718590277986E-3"/>
  </r>
  <r>
    <s v="Antigua and Barbuda"/>
    <s v="ATG"/>
    <s v="High income: nonOECD"/>
    <x v="5"/>
    <s v="LAC"/>
    <m/>
    <n v="87233"/>
    <n v="104982"/>
    <n v="91.4"/>
    <x v="6"/>
    <n v="271.17101589161985"/>
    <n v="271.17101589161985"/>
    <x v="6"/>
    <n v="197684.30966457076"/>
    <n v="296526.46449685615"/>
    <n v="2744780.9652655818"/>
    <n v="0"/>
    <n v="0"/>
    <e v="#DIV/0!"/>
    <e v="#DIV/0!"/>
    <e v="#DIV/0!"/>
  </r>
  <r>
    <s v="Argentina"/>
    <s v="ARG"/>
    <s v="Upper middle income"/>
    <x v="5"/>
    <s v="LAC"/>
    <m/>
    <n v="40374224"/>
    <n v="46859381"/>
    <n v="96.4"/>
    <x v="7"/>
    <n v="303.49932705248989"/>
    <m/>
    <x v="7"/>
    <n v="41340185.350718223"/>
    <n v="62010278.026077338"/>
    <n v="573994739.61154056"/>
    <n v="23990886710.821796"/>
    <n v="359863300662.32697"/>
    <n v="1.5950354997442237E-3"/>
    <n v="5.3167849991474128E-4"/>
    <n v="4.7851064992326716E-3"/>
  </r>
  <r>
    <s v="Armenia"/>
    <s v="ARM"/>
    <s v="Lower middle income"/>
    <x v="1"/>
    <s v="CCA"/>
    <m/>
    <n v="2963496"/>
    <n v="2969807"/>
    <n v="90.2"/>
    <x v="8"/>
    <n v="198.92473118279571"/>
    <m/>
    <x v="8"/>
    <n v="4674753.5596537087"/>
    <n v="7012130.3394805631"/>
    <n v="64907400.135179482"/>
    <n v="346885961.37184739"/>
    <n v="5203289420.5777111"/>
    <n v="1.2474301329172065E-2"/>
    <n v="4.1581004430573552E-3"/>
    <n v="3.7422903987516194E-2"/>
  </r>
  <r>
    <s v="Aruba"/>
    <s v="ABW"/>
    <s v="High income: nonOECD"/>
    <x v="5"/>
    <s v="LAC"/>
    <m/>
    <n v="101597"/>
    <n v="107734"/>
    <n v="97.7"/>
    <x v="9"/>
    <n v="271.17101589161985"/>
    <n v="271.17101589161985"/>
    <x v="9"/>
    <n v="54254.97002146842"/>
    <n v="81382.455032202619"/>
    <n v="753312.23423176201"/>
    <n v="93353.484085037111"/>
    <n v="1400302.2612755566"/>
    <n v="0.53796402038625468"/>
    <n v="0.17932134012875156"/>
    <n v="1.6138920611587637"/>
  </r>
  <r>
    <s v="Australia"/>
    <s v="AUS"/>
    <s v="High income: OECD"/>
    <x v="3"/>
    <m/>
    <m/>
    <n v="22031800"/>
    <n v="28335501"/>
    <n v="100"/>
    <x v="4"/>
    <e v="#N/A"/>
    <m/>
    <x v="4"/>
    <n v="0"/>
    <n v="0"/>
    <m/>
    <n v="111498672067.56895"/>
    <n v="1672480081013.5344"/>
    <n v="0"/>
    <n v="0"/>
    <n v="0"/>
  </r>
  <r>
    <s v="Austria"/>
    <s v="AUT"/>
    <s v="High income: OECD"/>
    <x v="1"/>
    <m/>
    <m/>
    <n v="8389771"/>
    <n v="9005424"/>
    <n v="100"/>
    <x v="4"/>
    <e v="#N/A"/>
    <m/>
    <x v="4"/>
    <n v="0"/>
    <n v="0"/>
    <m/>
    <n v="1711085863.7734871"/>
    <n v="25666287956.602306"/>
    <n v="0"/>
    <n v="0"/>
    <n v="0"/>
  </r>
  <r>
    <s v="Azerbaijan"/>
    <s v="AZE"/>
    <s v="Upper middle income"/>
    <x v="1"/>
    <s v="CCA"/>
    <m/>
    <n v="9054332"/>
    <n v="10474377"/>
    <n v="82"/>
    <x v="10"/>
    <n v="234.11371237458195"/>
    <m/>
    <x v="10"/>
    <n v="35640451.481267571"/>
    <n v="53460677.221901357"/>
    <n v="494855828.39247006"/>
    <n v="24407648660.104939"/>
    <n v="366114729901.5741"/>
    <n v="1.3516414063031734E-3"/>
    <n v="4.5054713543439111E-4"/>
    <n v="4.0549242189095195E-3"/>
  </r>
  <r>
    <s v="Bahamas, The"/>
    <s v="BHS"/>
    <s v="High income: nonOECD"/>
    <x v="5"/>
    <s v="LAC"/>
    <m/>
    <n v="360498"/>
    <n v="447410"/>
    <n v="91.4"/>
    <x v="11"/>
    <n v="271.17101589161985"/>
    <n v="271.17101589161985"/>
    <x v="11"/>
    <n v="842486.68330785877"/>
    <n v="1263730.0249617882"/>
    <n v="11697647.707887774"/>
    <n v="2651920.615148271"/>
    <n v="39778809.227224067"/>
    <n v="0.29406731712527145"/>
    <n v="9.8022439041757156E-2"/>
    <n v="0.88220195137581436"/>
  </r>
  <r>
    <s v="Bahrain"/>
    <s v="BHR"/>
    <s v="High income: nonOECD"/>
    <x v="2"/>
    <m/>
    <m/>
    <n v="1251513"/>
    <n v="1641988"/>
    <n v="99.2"/>
    <x v="12"/>
    <e v="#N/A"/>
    <m/>
    <x v="4"/>
    <n v="0"/>
    <n v="0"/>
    <m/>
    <n v="5828990079.2173672"/>
    <n v="87434851188.260513"/>
    <n v="0"/>
    <n v="0"/>
    <n v="0"/>
  </r>
  <r>
    <s v="Bangladesh"/>
    <s v="BGD"/>
    <s v="Low income"/>
    <x v="0"/>
    <s v="S Asia"/>
    <m/>
    <n v="151125475"/>
    <n v="185063630"/>
    <n v="55"/>
    <x v="13"/>
    <n v="62.281632701732626"/>
    <m/>
    <x v="12"/>
    <n v="418802454.38528055"/>
    <n v="628203681.57792079"/>
    <n v="5814932945.1271257"/>
    <n v="5122872663.1918049"/>
    <n v="76843089947.877075"/>
    <n v="7.5672815201359211E-2"/>
    <n v="2.5224271733786406E-2"/>
    <n v="0.22701844560407766"/>
  </r>
  <r>
    <s v="Barbados"/>
    <s v="BRB"/>
    <s v="High income: nonOECD"/>
    <x v="5"/>
    <s v="LAC"/>
    <m/>
    <n v="280396"/>
    <n v="305709"/>
    <e v="#N/A"/>
    <x v="14"/>
    <n v="375"/>
    <m/>
    <x v="13"/>
    <n v="0"/>
    <n v="0"/>
    <n v="0"/>
    <n v="1055471.7325739102"/>
    <n v="15832075.988608653"/>
    <n v="0"/>
    <n v="0"/>
    <n v="0"/>
  </r>
  <r>
    <s v="Belarus"/>
    <s v="BLR"/>
    <s v="Upper middle income"/>
    <x v="1"/>
    <m/>
    <s v="SE Asia"/>
    <n v="9490000"/>
    <n v="8488334"/>
    <n v="94.4"/>
    <x v="15"/>
    <n v="76.733547934264351"/>
    <n v="76.733547934264351"/>
    <x v="14"/>
    <n v="2945177.0318693821"/>
    <n v="4417765.5478040725"/>
    <n v="40892804.644582599"/>
    <n v="1379214938.7502549"/>
    <n v="20688224081.253822"/>
    <n v="1.9766222796105885E-3"/>
    <n v="6.5887409320352947E-4"/>
    <n v="5.9298668388317651E-3"/>
  </r>
  <r>
    <s v="Belgium"/>
    <s v="BEL"/>
    <s v="High income: OECD"/>
    <x v="1"/>
    <m/>
    <m/>
    <n v="10920272"/>
    <n v="11664194"/>
    <n v="100"/>
    <x v="4"/>
    <e v="#N/A"/>
    <m/>
    <x v="4"/>
    <n v="0"/>
    <n v="0"/>
    <m/>
    <n v="306181202.30001646"/>
    <n v="4592718034.500247"/>
    <n v="0"/>
    <n v="0"/>
    <n v="0"/>
  </r>
  <r>
    <s v="Belize"/>
    <s v="BLZ"/>
    <s v="Upper middle income"/>
    <x v="5"/>
    <s v="LAC"/>
    <m/>
    <n v="308595"/>
    <n v="461277"/>
    <n v="89.2"/>
    <x v="16"/>
    <n v="193.54838709677421"/>
    <m/>
    <x v="15"/>
    <n v="778557.60530709662"/>
    <n v="1167836.4079606449"/>
    <n v="10810013.698283225"/>
    <n v="14107420.288951172"/>
    <n v="211611304.33426759"/>
    <n v="5.1084292175655237E-2"/>
    <n v="1.7028097391885079E-2"/>
    <n v="0.15325287652696573"/>
  </r>
  <r>
    <s v="Benin"/>
    <s v="BEN"/>
    <s v="Low income"/>
    <x v="4"/>
    <s v="SSA"/>
    <m/>
    <n v="9509798"/>
    <n v="15506762"/>
    <n v="13.7"/>
    <x v="17"/>
    <n v="133.76540586485339"/>
    <m/>
    <x v="16"/>
    <n v="144541103.99804991"/>
    <n v="216811655.99707487"/>
    <n v="2006905209.7533436"/>
    <n v="358790876.29676551"/>
    <n v="5381863144.4514828"/>
    <n v="0.37290156882238717"/>
    <n v="0.12430052294079572"/>
    <n v="1.1187047064671616"/>
  </r>
  <r>
    <s v="Bermuda"/>
    <s v="BMU"/>
    <s v="High income: nonOECD"/>
    <x v="6"/>
    <m/>
    <m/>
    <n v="65124"/>
    <n v="66524"/>
    <e v="#N/A"/>
    <x v="14"/>
    <e v="#N/A"/>
    <m/>
    <x v="13"/>
    <n v="0"/>
    <n v="0"/>
    <m/>
    <n v="0"/>
    <n v="0"/>
    <e v="#DIV/0!"/>
    <e v="#DIV/0!"/>
    <e v="#DIV/0!"/>
  </r>
  <r>
    <s v="Bhutan"/>
    <s v="BTN"/>
    <s v="Lower middle income"/>
    <x v="0"/>
    <s v="S Asia"/>
    <m/>
    <n v="716939"/>
    <n v="897761"/>
    <n v="44.9"/>
    <x v="18"/>
    <n v="53.452115812917597"/>
    <m/>
    <x v="17"/>
    <n v="2134975.3914491753"/>
    <n v="3202463.0871737632"/>
    <n v="29643424.031494472"/>
    <n v="384755041.17597884"/>
    <n v="5771325617.6396828"/>
    <n v="5.1363284616780707E-3"/>
    <n v="1.7121094872260235E-3"/>
    <n v="1.5408985385034213E-2"/>
  </r>
  <r>
    <s v="Bolivia"/>
    <s v="BOL"/>
    <s v="Lower middle income"/>
    <x v="5"/>
    <s v="LAC"/>
    <m/>
    <n v="10156601"/>
    <n v="13665316"/>
    <n v="45.4"/>
    <x v="19"/>
    <n v="313.00415546321193"/>
    <m/>
    <x v="18"/>
    <n v="188572371.90478227"/>
    <n v="282858557.85717344"/>
    <n v="2618264736.6271563"/>
    <n v="3943593093.8863621"/>
    <n v="59153896408.295433"/>
    <n v="4.4261915031855524E-2"/>
    <n v="1.4753971677285175E-2"/>
    <n v="0.13278574509556657"/>
  </r>
  <r>
    <s v="Bosnia and Herzegovina"/>
    <s v="BIH"/>
    <s v="Upper middle income"/>
    <x v="1"/>
    <m/>
    <s v="SE Asia"/>
    <n v="3845929"/>
    <n v="3700255"/>
    <n v="95.4"/>
    <x v="20"/>
    <n v="76.733547934264351"/>
    <n v="76.733547934264351"/>
    <x v="19"/>
    <n v="1054606.4031418054"/>
    <n v="1581909.6047127082"/>
    <n v="14642859.54764175"/>
    <n v="595625627.44246328"/>
    <n v="8934384411.6369495"/>
    <n v="1.6389332351280483E-3"/>
    <n v="5.4631107837601603E-4"/>
    <n v="4.9167997053841447E-3"/>
  </r>
  <r>
    <s v="Botswana"/>
    <s v="BWA"/>
    <s v="Upper middle income"/>
    <x v="4"/>
    <s v="SSA"/>
    <m/>
    <n v="1969341"/>
    <n v="2347860"/>
    <n v="63.8"/>
    <x v="21"/>
    <n v="139.14027149321268"/>
    <m/>
    <x v="20"/>
    <n v="9548810.0175318997"/>
    <n v="14323215.026297849"/>
    <n v="132582054.80005351"/>
    <n v="686157389.38852191"/>
    <n v="10292360840.827829"/>
    <n v="1.2881597997820463E-2"/>
    <n v="4.2938659992734877E-3"/>
    <n v="3.8644793993461393E-2"/>
  </r>
  <r>
    <s v="Brazil"/>
    <s v="BRA"/>
    <s v="Upper middle income"/>
    <x v="5"/>
    <s v="LAC"/>
    <m/>
    <n v="195210154"/>
    <n v="222748294"/>
    <n v="80.3"/>
    <x v="22"/>
    <n v="255.31556920229659"/>
    <m/>
    <x v="21"/>
    <n v="904635341.83810771"/>
    <n v="1356953012.7571616"/>
    <n v="12560561184.632915"/>
    <n v="131651047125.59688"/>
    <n v="1974765706883.9531"/>
    <n v="6.3605323613061078E-3"/>
    <n v="2.1201774537687027E-3"/>
    <n v="1.9081597083918322E-2"/>
  </r>
  <r>
    <s v="Brunei Darussalam"/>
    <s v="BRN"/>
    <s v="High income: nonOECD"/>
    <x v="3"/>
    <m/>
    <m/>
    <n v="400569"/>
    <n v="499424"/>
    <e v="#N/A"/>
    <x v="14"/>
    <e v="#N/A"/>
    <m/>
    <x v="13"/>
    <n v="0"/>
    <n v="0"/>
    <m/>
    <n v="5618749657.8090668"/>
    <n v="84281244867.136002"/>
    <n v="0"/>
    <n v="0"/>
    <n v="0"/>
  </r>
  <r>
    <s v="Bulgaria"/>
    <s v="BGR"/>
    <s v="Upper middle income"/>
    <x v="1"/>
    <m/>
    <m/>
    <n v="7395599"/>
    <n v="6213179"/>
    <n v="100"/>
    <x v="4"/>
    <e v="#N/A"/>
    <m/>
    <x v="4"/>
    <n v="0"/>
    <n v="0"/>
    <m/>
    <n v="1236205124.2998753"/>
    <n v="18543076864.498131"/>
    <n v="0"/>
    <n v="0"/>
    <n v="0"/>
  </r>
  <r>
    <s v="Burkina Faso"/>
    <s v="BFA"/>
    <s v="Low income"/>
    <x v="4"/>
    <s v="SSA"/>
    <m/>
    <n v="15540284"/>
    <n v="26564341"/>
    <n v="17.399999999999999"/>
    <x v="23"/>
    <n v="116.17619954537076"/>
    <m/>
    <x v="22"/>
    <n v="205831528.01228803"/>
    <n v="308747292.01843202"/>
    <n v="2857902385.3652406"/>
    <n v="1409883719.9157445"/>
    <n v="21148255798.736168"/>
    <n v="0.13513655275230926"/>
    <n v="4.5045517584103092E-2"/>
    <n v="0.40540965825692782"/>
  </r>
  <r>
    <s v="Burundi"/>
    <s v="BDI"/>
    <s v="Low income"/>
    <x v="4"/>
    <s v="SSA"/>
    <m/>
    <n v="9232753"/>
    <n v="16392402.999999998"/>
    <n v="46.9"/>
    <x v="24"/>
    <n v="60.545088714102796"/>
    <m/>
    <x v="23"/>
    <n v="42553148.825074777"/>
    <n v="63829723.237612166"/>
    <n v="590836334.48381662"/>
    <n v="551752484.64932442"/>
    <n v="8276287269.7398663"/>
    <n v="7.1389055892738154E-2"/>
    <n v="2.3796351964246055E-2"/>
    <n v="0.21416716767821448"/>
  </r>
  <r>
    <s v="Cabo Verde"/>
    <s v="CPV"/>
    <s v="Lower middle income"/>
    <x v="4"/>
    <s v="SSA"/>
    <m/>
    <n v="487601"/>
    <n v="576734"/>
    <n v="61.6"/>
    <x v="25"/>
    <n v="133.83254909236055"/>
    <n v="133.83254909236055"/>
    <x v="24"/>
    <n v="2393228.5119659561"/>
    <n v="3589842.7679489343"/>
    <n v="33229182.813350584"/>
    <n v="9544520.9551698435"/>
    <n v="143167814.32754764"/>
    <n v="0.23209953277156925"/>
    <n v="7.7366510923856421E-2"/>
    <n v="0.69629859831470775"/>
  </r>
  <r>
    <s v="Cambodia"/>
    <s v="KHM"/>
    <s v="Low income"/>
    <x v="3"/>
    <s v="SE Asia"/>
    <m/>
    <n v="14364931"/>
    <n v="19143612"/>
    <n v="33.299999999999997"/>
    <x v="26"/>
    <n v="167.67869535045108"/>
    <m/>
    <x v="25"/>
    <n v="172879398.36115563"/>
    <n v="259319097.54173341"/>
    <n v="2400373012.4733782"/>
    <n v="433167180.30280077"/>
    <n v="6497507704.5420113"/>
    <n v="0.36942980626178001"/>
    <n v="0.12314326875392667"/>
    <n v="1.10828941878534"/>
  </r>
  <r>
    <s v="Cameroon"/>
    <s v="CMR"/>
    <s v="Lower middle income"/>
    <x v="4"/>
    <s v="SSA"/>
    <m/>
    <n v="20624343"/>
    <n v="33074214.999999996"/>
    <n v="44.7"/>
    <x v="27"/>
    <n v="64.653784219001608"/>
    <m/>
    <x v="26"/>
    <n v="95482606.256813198"/>
    <n v="143223909.38521981"/>
    <n v="1325744266.7672646"/>
    <n v="2416929494.6420951"/>
    <n v="36253942419.631424"/>
    <n v="3.6568278600491659E-2"/>
    <n v="1.2189426200163887E-2"/>
    <n v="0.10970483580147498"/>
  </r>
  <r>
    <s v="Canada"/>
    <s v="CAN"/>
    <s v="High income: OECD"/>
    <x v="6"/>
    <m/>
    <m/>
    <n v="34005274"/>
    <n v="40616997"/>
    <n v="99.8"/>
    <x v="28"/>
    <e v="#N/A"/>
    <m/>
    <x v="4"/>
    <n v="0"/>
    <n v="0"/>
    <m/>
    <n v="66550602359.385544"/>
    <n v="998259035390.7832"/>
    <n v="0"/>
    <n v="0"/>
    <n v="0"/>
  </r>
  <r>
    <s v="Cayman Islands"/>
    <s v="CYM"/>
    <s v="High income: nonOECD"/>
    <x v="5"/>
    <s v="LAC"/>
    <m/>
    <n v="55509"/>
    <n v="66552"/>
    <n v="96.2"/>
    <x v="29"/>
    <n v="271.17101589161985"/>
    <n v="271.17101589161985"/>
    <x v="27"/>
    <n v="55373.709105200614"/>
    <n v="83060.563657800929"/>
    <n v="768845.55474332464"/>
    <e v="#VALUE!"/>
    <e v="#VALUE!"/>
    <e v="#VALUE!"/>
    <e v="#VALUE!"/>
    <e v="#VALUE!"/>
  </r>
  <r>
    <s v="Central African Republic"/>
    <s v="CAF"/>
    <s v="Low income"/>
    <x v="4"/>
    <s v="SSA"/>
    <m/>
    <n v="4349921"/>
    <n v="6318381"/>
    <n v="20.7"/>
    <x v="30"/>
    <n v="133.83254909236055"/>
    <n v="133.83254909236055"/>
    <x v="28"/>
    <n v="54144754.214485012"/>
    <n v="81217131.321727514"/>
    <n v="751781924.36755097"/>
    <n v="165997754.82625589"/>
    <n v="2489966322.3938384"/>
    <n v="0.30192453512575723"/>
    <n v="0.10064151170858575"/>
    <n v="0.9057736053772717"/>
  </r>
  <r>
    <s v="Chad"/>
    <s v="TCD"/>
    <s v="Low income"/>
    <x v="4"/>
    <s v="SSA"/>
    <m/>
    <n v="11720781"/>
    <n v="20877527"/>
    <n v="11.5"/>
    <x v="31"/>
    <n v="307.6461512086405"/>
    <m/>
    <x v="29"/>
    <n v="458975443.13932866"/>
    <n v="688463164.70899296"/>
    <n v="6372721547.7584534"/>
    <n v="3554600897.019742"/>
    <n v="53319013455.296127"/>
    <n v="0.11952062003363"/>
    <n v="3.9840206677876668E-2"/>
    <n v="0.35856186010088997"/>
  </r>
  <r>
    <s v="Channel Islands"/>
    <s v="CHI"/>
    <s v="High income: nonOECD"/>
    <x v="1"/>
    <m/>
    <m/>
    <n v="159518"/>
    <n v="173587"/>
    <e v="#N/A"/>
    <x v="14"/>
    <e v="#N/A"/>
    <m/>
    <x v="13"/>
    <n v="0"/>
    <n v="0"/>
    <m/>
    <e v="#VALUE!"/>
    <e v="#VALUE!"/>
    <e v="#VALUE!"/>
    <e v="#VALUE!"/>
    <e v="#VALUE!"/>
  </r>
  <r>
    <s v="Chile"/>
    <s v="CHL"/>
    <s v="High income: OECD"/>
    <x v="5"/>
    <s v="LAC"/>
    <m/>
    <n v="17150760"/>
    <n v="19814578"/>
    <n v="97.8"/>
    <x v="32"/>
    <n v="272.58566978193147"/>
    <m/>
    <x v="30"/>
    <n v="9594584.4039696343"/>
    <n v="14391876.605954451"/>
    <n v="133217616.94863369"/>
    <n v="42609019124.162964"/>
    <n v="639135286862.44446"/>
    <n v="2.0843414483122562E-4"/>
    <n v="6.947804827707521E-5"/>
    <n v="6.2530243449367693E-4"/>
  </r>
  <r>
    <s v="China"/>
    <s v="CHN"/>
    <s v="Upper middle income"/>
    <x v="3"/>
    <s v="E Asia"/>
    <m/>
    <n v="1337705000"/>
    <n v="1453297304"/>
    <n v="64.8"/>
    <x v="33"/>
    <n v="118.46244228777692"/>
    <m/>
    <x v="31"/>
    <n v="4893205467.1906891"/>
    <n v="7339808200.7860336"/>
    <n v="67940532297.518822"/>
    <n v="412412144329.84637"/>
    <n v="6186182164947.6953"/>
    <n v="1.098262716582858E-2"/>
    <n v="3.6608757219428602E-3"/>
    <n v="3.2947881497485738E-2"/>
  </r>
  <r>
    <s v="Colombia"/>
    <s v="COL"/>
    <s v="Upper middle income"/>
    <x v="5"/>
    <s v="LAC"/>
    <m/>
    <n v="46444798"/>
    <n v="57219408"/>
    <n v="79.3"/>
    <x v="34"/>
    <n v="357.18483690861007"/>
    <m/>
    <x v="32"/>
    <n v="341603536.8902961"/>
    <n v="512405305.33544415"/>
    <n v="4743051622.6343002"/>
    <n v="27613795592.874363"/>
    <n v="414206933893.11542"/>
    <n v="1.1450922798550318E-2"/>
    <n v="3.8169742661834398E-3"/>
    <n v="3.4352768395650955E-2"/>
  </r>
  <r>
    <s v="Comoros"/>
    <s v="COM"/>
    <s v="Low income"/>
    <x v="4"/>
    <s v="SSA"/>
    <m/>
    <n v="683081"/>
    <n v="1057197"/>
    <n v="35.4"/>
    <x v="35"/>
    <n v="63.339731285988485"/>
    <m/>
    <x v="33"/>
    <n v="3492852.8969026296"/>
    <n v="5239279.3453539452"/>
    <n v="48497102.082398094"/>
    <n v="15685686.317566991"/>
    <n v="235285294.76350486"/>
    <n v="0.20612041279989288"/>
    <n v="6.870680426663095E-2"/>
    <n v="0.6183612383996786"/>
  </r>
  <r>
    <s v="Congo, Dem. Rep."/>
    <s v="ZAR"/>
    <s v="Low income"/>
    <x v="4"/>
    <s v="SSA"/>
    <m/>
    <n v="62191161"/>
    <n v="103743184"/>
    <n v="30"/>
    <x v="36"/>
    <n v="133.83254909236055"/>
    <n v="133.83254909236055"/>
    <x v="34"/>
    <n v="784756644.87825727"/>
    <n v="1177134967.3173859"/>
    <n v="10896085303.291842"/>
    <n v="7681552331.5239582"/>
    <n v="115223284972.85937"/>
    <n v="9.4564959728915848E-2"/>
    <n v="3.1521653242971952E-2"/>
    <n v="0.28369487918674757"/>
  </r>
  <r>
    <s v="Congo, Rep."/>
    <s v="COG"/>
    <s v="Lower middle income"/>
    <x v="4"/>
    <s v="SSA"/>
    <m/>
    <n v="4111715"/>
    <n v="6753771"/>
    <n v="14.3"/>
    <x v="37"/>
    <n v="133.83254909236055"/>
    <n v="133.83254909236055"/>
    <x v="35"/>
    <n v="62546720.265804432"/>
    <n v="93820080.39870666"/>
    <n v="868440431.69977093"/>
    <n v="7999753757.4398327"/>
    <n v="119996306361.59749"/>
    <n v="7.2372263616415659E-3"/>
    <n v="2.4124087872138553E-3"/>
    <n v="2.17116790849247E-2"/>
  </r>
  <r>
    <s v="Costa Rica"/>
    <s v="CRI"/>
    <s v="Upper middle income"/>
    <x v="5"/>
    <s v="LAC"/>
    <m/>
    <n v="4669685"/>
    <n v="5759573"/>
    <n v="93.5"/>
    <x v="38"/>
    <n v="218.04511278195488"/>
    <m/>
    <x v="36"/>
    <n v="6591217.4492723634"/>
    <n v="9886826.1739085447"/>
    <n v="91516864.557367131"/>
    <n v="447691904.68022686"/>
    <n v="6715378570.2034025"/>
    <n v="1.362795315269846E-2"/>
    <n v="4.5426510508994869E-3"/>
    <n v="4.0883859458095376E-2"/>
  </r>
  <r>
    <s v="Cote d'Ivoire"/>
    <s v="CIV"/>
    <s v="Lower middle income"/>
    <x v="4"/>
    <s v="SSA"/>
    <m/>
    <n v="18976588"/>
    <n v="29227188"/>
    <n v="21.1"/>
    <x v="39"/>
    <n v="133.83254909236055"/>
    <n v="133.83254909236055"/>
    <x v="37"/>
    <n v="249196205.58052668"/>
    <n v="373794308.37079"/>
    <n v="3460006526.8428526"/>
    <n v="1791544935.1129889"/>
    <n v="26873174026.694836"/>
    <n v="0.12875317680768961"/>
    <n v="4.2917725602563211E-2"/>
    <n v="0.38625953042306882"/>
  </r>
  <r>
    <s v="Croatia"/>
    <s v="HRV"/>
    <s v="High income: nonOECD"/>
    <x v="1"/>
    <m/>
    <s v="SE Asia"/>
    <n v="4417781"/>
    <n v="4015138"/>
    <n v="98.2"/>
    <x v="40"/>
    <n v="76.733547934264351"/>
    <n v="76.733547934264351"/>
    <x v="38"/>
    <n v="447789.49369331874"/>
    <n v="671684.24053997814"/>
    <n v="6217408.3558823373"/>
    <n v="918544973.75403845"/>
    <n v="13778174606.310577"/>
    <n v="4.5125051275186234E-4"/>
    <n v="1.5041683758395413E-4"/>
    <n v="1.3537515382555868E-3"/>
  </r>
  <r>
    <s v="Cuba"/>
    <s v="CUB"/>
    <s v="Upper middle income"/>
    <x v="5"/>
    <s v="LAC"/>
    <m/>
    <n v="11281768"/>
    <n v="10847333"/>
    <n v="91.6"/>
    <x v="41"/>
    <n v="247.02380952380952"/>
    <m/>
    <x v="39"/>
    <n v="18174258.989013765"/>
    <n v="27261388.483520646"/>
    <n v="252343548.23352084"/>
    <n v="3082852547.1150317"/>
    <n v="46242788206.725479"/>
    <n v="5.4569276209175547E-3"/>
    <n v="1.8189758736391849E-3"/>
    <n v="1.6370782862752665E-2"/>
  </r>
  <r>
    <s v="Curacao"/>
    <s v="CUW"/>
    <s v="High income: nonOECD"/>
    <x v="5"/>
    <s v="LAC"/>
    <m/>
    <n v="149311"/>
    <n v="178776"/>
    <e v="#N/A"/>
    <x v="14"/>
    <e v="#N/A"/>
    <m/>
    <x v="13"/>
    <n v="0"/>
    <n v="0"/>
    <m/>
    <e v="#VALUE!"/>
    <e v="#VALUE!"/>
    <e v="#VALUE!"/>
    <e v="#VALUE!"/>
    <e v="#VALUE!"/>
  </r>
  <r>
    <s v="Cyprus"/>
    <s v="CYP"/>
    <s v="High income: nonOECD"/>
    <x v="1"/>
    <m/>
    <m/>
    <n v="1103685"/>
    <n v="1306312"/>
    <n v="100"/>
    <x v="4"/>
    <e v="#N/A"/>
    <m/>
    <x v="4"/>
    <n v="0"/>
    <n v="0"/>
    <m/>
    <n v="2097439.0563930012"/>
    <n v="31461585.845895018"/>
    <n v="0"/>
    <n v="0"/>
    <n v="0"/>
  </r>
  <r>
    <s v="Czech Republic"/>
    <s v="CZE"/>
    <s v="High income: OECD"/>
    <x v="1"/>
    <m/>
    <m/>
    <n v="10474410"/>
    <n v="11053125"/>
    <n v="100"/>
    <x v="4"/>
    <e v="#N/A"/>
    <m/>
    <x v="4"/>
    <n v="0"/>
    <n v="0"/>
    <m/>
    <n v="1366868039.2637777"/>
    <n v="20503020588.956665"/>
    <n v="0"/>
    <n v="0"/>
    <n v="0"/>
  </r>
  <r>
    <s v="Denmark"/>
    <s v="DNK"/>
    <s v="High income: OECD"/>
    <x v="1"/>
    <m/>
    <m/>
    <n v="5547683"/>
    <n v="6009458"/>
    <n v="100"/>
    <x v="4"/>
    <e v="#N/A"/>
    <m/>
    <x v="4"/>
    <n v="0"/>
    <n v="0"/>
    <m/>
    <n v="6826937316.8512735"/>
    <n v="102404059752.7691"/>
    <n v="0"/>
    <n v="0"/>
    <n v="0"/>
  </r>
  <r>
    <s v="Djibouti"/>
    <s v="DJI"/>
    <s v="Lower middle income"/>
    <x v="2"/>
    <m/>
    <m/>
    <n v="834036"/>
    <n v="1075146"/>
    <n v="61.4"/>
    <x v="42"/>
    <n v="123.07692307692308"/>
    <m/>
    <x v="40"/>
    <n v="4124269.3187963078"/>
    <n v="6186403.9781944621"/>
    <n v="57264109.332040615"/>
    <e v="#VALUE!"/>
    <e v="#VALUE!"/>
    <e v="#VALUE!"/>
    <e v="#VALUE!"/>
    <e v="#VALUE!"/>
  </r>
  <r>
    <s v="Dominica"/>
    <s v="DMA"/>
    <s v="Upper middle income"/>
    <x v="5"/>
    <s v="LAC"/>
    <m/>
    <n v="71167"/>
    <n v="76952"/>
    <e v="#N/A"/>
    <x v="14"/>
    <e v="#N/A"/>
    <m/>
    <x v="13"/>
    <n v="0"/>
    <n v="0"/>
    <m/>
    <n v="491062.11491866165"/>
    <n v="7365931.7237799251"/>
    <n v="0"/>
    <n v="0"/>
    <n v="0"/>
  </r>
  <r>
    <s v="Dominican Republic"/>
    <s v="DOM"/>
    <s v="Upper middle income"/>
    <x v="5"/>
    <s v="LAC"/>
    <m/>
    <n v="10016797"/>
    <n v="12218615"/>
    <n v="81.400000000000006"/>
    <x v="43"/>
    <n v="271.17101589161985"/>
    <n v="271.17101589161985"/>
    <x v="41"/>
    <n v="49761542.251958981"/>
    <n v="74642313.377938464"/>
    <n v="690922482.45291507"/>
    <n v="129924258.050329"/>
    <n v="1948863870.754935"/>
    <n v="0.35452577926095535"/>
    <n v="0.11817525975365178"/>
    <n v="1.0635773377828659"/>
  </r>
  <r>
    <s v="Ecuador"/>
    <s v="ECU"/>
    <s v="Upper middle income"/>
    <x v="5"/>
    <s v="LAC"/>
    <m/>
    <n v="15001072"/>
    <n v="19648546"/>
    <n v="81"/>
    <x v="44"/>
    <n v="228.76498176133404"/>
    <m/>
    <x v="42"/>
    <n v="68958721.854656413"/>
    <n v="103438082.78198463"/>
    <n v="957468943.57406354"/>
    <n v="12579420182.430964"/>
    <n v="188691302736.46445"/>
    <n v="5.0742611328054256E-3"/>
    <n v="1.6914203776018084E-3"/>
    <n v="1.5222783398416278E-2"/>
  </r>
  <r>
    <s v="Egypt, Arab Rep."/>
    <s v="EGY"/>
    <s v="Lower middle income"/>
    <x v="2"/>
    <s v="N Africa"/>
    <m/>
    <n v="78075705"/>
    <n v="102552797"/>
    <n v="94.9"/>
    <x v="45"/>
    <n v="206.60459986375579"/>
    <n v="206.60459986375579"/>
    <x v="43"/>
    <n v="87251582.208490923"/>
    <n v="130877373.31273639"/>
    <n v="1211459232.3565278"/>
    <n v="26385352958.727764"/>
    <n v="395780294380.91644"/>
    <n v="3.0609387318070108E-3"/>
    <n v="1.020312910602337E-3"/>
    <n v="9.1828161954210334E-3"/>
  </r>
  <r>
    <s v="El Salvador"/>
    <s v="SLV"/>
    <s v="Lower middle income"/>
    <x v="5"/>
    <s v="LAC"/>
    <m/>
    <n v="6218195"/>
    <n v="6874758"/>
    <n v="70.2"/>
    <x v="46"/>
    <n v="207.10059171597632"/>
    <m/>
    <x v="44"/>
    <n v="34258682.550445549"/>
    <n v="51388023.82566832"/>
    <n v="475670425.83750254"/>
    <n v="390192552.90387428"/>
    <n v="5852888293.5581141"/>
    <n v="8.1271058318512834E-2"/>
    <n v="2.7090352772837608E-2"/>
    <n v="0.2438131749555385"/>
  </r>
  <r>
    <s v="Equatorial Guinea"/>
    <s v="GNQ"/>
    <s v="High income: nonOECD"/>
    <x v="4"/>
    <s v="SSA"/>
    <m/>
    <n v="696167"/>
    <n v="1138788"/>
    <e v="#N/A"/>
    <x v="14"/>
    <n v="164.44444444444446"/>
    <m/>
    <x v="13"/>
    <n v="0"/>
    <n v="0"/>
    <n v="0"/>
    <n v="6226958917.0209513"/>
    <n v="93404383755.31427"/>
    <n v="0"/>
    <n v="0"/>
    <n v="0"/>
  </r>
  <r>
    <s v="Eritrea"/>
    <s v="ERI"/>
    <s v="Low income"/>
    <x v="4"/>
    <s v="SSA"/>
    <m/>
    <n v="5741159"/>
    <n v="9782455"/>
    <e v="#N/A"/>
    <x v="14"/>
    <n v="66.603415559772301"/>
    <m/>
    <x v="13"/>
    <n v="0"/>
    <n v="0"/>
    <n v="0"/>
    <n v="76822965.242555067"/>
    <n v="1152344478.6383259"/>
    <n v="0"/>
    <n v="0"/>
    <n v="0"/>
  </r>
  <r>
    <s v="Estonia"/>
    <s v="EST"/>
    <s v="High income: OECD"/>
    <x v="1"/>
    <m/>
    <s v="SE Asia"/>
    <n v="1331475"/>
    <n v="1212150"/>
    <n v="95.2"/>
    <x v="47"/>
    <n v="76.733547934264351"/>
    <n v="76.733547934264351"/>
    <x v="45"/>
    <n v="360494.3988013065"/>
    <n v="540741.59820195974"/>
    <n v="5005344.964370843"/>
    <n v="524357312.05145437"/>
    <n v="7865359680.7718153"/>
    <n v="6.3637839431644099E-4"/>
    <n v="2.121261314388137E-4"/>
    <n v="1.9091351829493232E-3"/>
  </r>
  <r>
    <s v="Ethiopia"/>
    <s v="ETH"/>
    <s v="Low income"/>
    <x v="4"/>
    <s v="SSA"/>
    <m/>
    <n v="87095281"/>
    <n v="137669707"/>
    <n v="21.1"/>
    <x v="48"/>
    <n v="48.420735522443401"/>
    <m/>
    <x v="46"/>
    <n v="424680590.33714849"/>
    <n v="637020885.50572264"/>
    <n v="5896548909.9920502"/>
    <n v="5463318403.1045046"/>
    <n v="81949776046.567566"/>
    <n v="7.1953203467467253E-2"/>
    <n v="2.3984401155822416E-2"/>
    <n v="0.21585961040240176"/>
  </r>
  <r>
    <s v="Faeroe Islands"/>
    <s v="FRO"/>
    <s v="High income: nonOECD"/>
    <x v="1"/>
    <m/>
    <m/>
    <n v="49581"/>
    <n v="51875"/>
    <e v="#N/A"/>
    <x v="14"/>
    <e v="#N/A"/>
    <m/>
    <x v="13"/>
    <n v="0"/>
    <n v="0"/>
    <m/>
    <e v="#VALUE!"/>
    <e v="#VALUE!"/>
    <e v="#VALUE!"/>
    <e v="#VALUE!"/>
    <e v="#VALUE!"/>
  </r>
  <r>
    <s v="Fiji"/>
    <s v="FJI"/>
    <s v="Upper middle income"/>
    <x v="3"/>
    <s v="Oceania"/>
    <m/>
    <n v="860559"/>
    <n v="939469"/>
    <n v="87.1"/>
    <x v="49"/>
    <n v="190.1840490797546"/>
    <m/>
    <x v="47"/>
    <n v="1861066.5042674541"/>
    <n v="2791599.7564011812"/>
    <n v="25840290.130634312"/>
    <n v="87317583.851148248"/>
    <n v="1309763757.7672238"/>
    <n v="1.9728970188245768E-2"/>
    <n v="6.5763233960819227E-3"/>
    <n v="5.9186910564737308E-2"/>
  </r>
  <r>
    <s v="Finland"/>
    <s v="FIN"/>
    <s v="High income: OECD"/>
    <x v="1"/>
    <m/>
    <m/>
    <n v="5363352"/>
    <n v="5649744"/>
    <n v="100"/>
    <x v="4"/>
    <e v="#N/A"/>
    <m/>
    <x v="4"/>
    <n v="0"/>
    <n v="0"/>
    <m/>
    <n v="3328745232.5822215"/>
    <n v="49931178488.733322"/>
    <n v="0"/>
    <n v="0"/>
    <n v="0"/>
  </r>
  <r>
    <s v="France"/>
    <s v="FRA"/>
    <s v="High income: OECD"/>
    <x v="1"/>
    <m/>
    <m/>
    <n v="65023142"/>
    <n v="69286370"/>
    <n v="100"/>
    <x v="4"/>
    <e v="#N/A"/>
    <m/>
    <x v="4"/>
    <n v="0"/>
    <n v="0"/>
    <m/>
    <n v="4406730484.3344297"/>
    <n v="66100957265.016449"/>
    <n v="0"/>
    <n v="0"/>
    <n v="0"/>
  </r>
  <r>
    <s v="French Polynesia"/>
    <s v="PYF"/>
    <s v="High income: nonOECD"/>
    <x v="3"/>
    <s v="Oceania"/>
    <m/>
    <n v="268065"/>
    <n v="318041"/>
    <n v="97.1"/>
    <x v="50"/>
    <n v="227.27272727272728"/>
    <m/>
    <x v="48"/>
    <n v="169255.99904659105"/>
    <n v="253883.99856988658"/>
    <n v="2350063.3167517064"/>
    <e v="#VALUE!"/>
    <e v="#VALUE!"/>
    <e v="#VALUE!"/>
    <e v="#VALUE!"/>
    <e v="#VALUE!"/>
  </r>
  <r>
    <s v="Gabon"/>
    <s v="GAB"/>
    <s v="Upper middle income"/>
    <x v="4"/>
    <s v="SSA"/>
    <m/>
    <n v="1556222"/>
    <n v="2382369"/>
    <n v="40.9"/>
    <x v="51"/>
    <n v="92.173913043478265"/>
    <m/>
    <x v="49"/>
    <n v="10479008.04935533"/>
    <n v="15718512.074032994"/>
    <n v="145497545.44272864"/>
    <n v="6654882999.5966587"/>
    <n v="99823244993.949875"/>
    <n v="1.4575517501113795E-3"/>
    <n v="4.8585058337045987E-4"/>
    <n v="4.3726552503341384E-3"/>
  </r>
  <r>
    <s v="Gambia, The"/>
    <s v="GMB"/>
    <s v="Low income"/>
    <x v="4"/>
    <s v="SSA"/>
    <m/>
    <n v="1680640"/>
    <n v="3056357"/>
    <n v="60.2"/>
    <x v="52"/>
    <n v="133.83254909236055"/>
    <n v="133.83254909236055"/>
    <x v="50"/>
    <n v="13145119.600867055"/>
    <n v="19717679.401300583"/>
    <n v="182515618.60331997"/>
    <n v="45972784.152787477"/>
    <n v="689591762.29181218"/>
    <n v="0.26467198215469034"/>
    <n v="8.8223994051563448E-2"/>
    <n v="0.79401594646407092"/>
  </r>
  <r>
    <s v="Georgia"/>
    <s v="GEO"/>
    <s v="Lower middle income"/>
    <x v="1"/>
    <s v="CCA"/>
    <m/>
    <n v="4452800"/>
    <n v="3953077"/>
    <n v="93.6"/>
    <x v="53"/>
    <n v="194.44444444444446"/>
    <m/>
    <x v="51"/>
    <n v="3972157.18498667"/>
    <n v="5958235.7774800053"/>
    <n v="55152082.888591163"/>
    <n v="123856542.27513833"/>
    <n v="1857848134.127075"/>
    <n v="2.9686001711062792E-2"/>
    <n v="9.8953339036875979E-3"/>
    <n v="8.9058005133188373E-2"/>
  </r>
  <r>
    <s v="Germany"/>
    <s v="DEU"/>
    <s v="High income: OECD"/>
    <x v="1"/>
    <m/>
    <m/>
    <n v="81776930"/>
    <n v="79551501"/>
    <n v="100"/>
    <x v="4"/>
    <e v="#N/A"/>
    <m/>
    <x v="4"/>
    <n v="0"/>
    <n v="0"/>
    <m/>
    <n v="6763891296.0023947"/>
    <n v="101458369440.03592"/>
    <n v="0"/>
    <n v="0"/>
    <n v="0"/>
  </r>
  <r>
    <s v="Ghana"/>
    <s v="GHA"/>
    <s v="Lower middle income"/>
    <x v="4"/>
    <s v="SSA"/>
    <m/>
    <n v="24262901"/>
    <n v="35264291"/>
    <n v="13.7"/>
    <x v="54"/>
    <n v="184.48370831744418"/>
    <m/>
    <x v="52"/>
    <n v="453335376.5364843"/>
    <n v="680003064.80472648"/>
    <n v="6294411096.7136288"/>
    <n v="4194607406.4218354"/>
    <n v="62919111096.32753"/>
    <n v="0.10003973335028603"/>
    <n v="3.3346577783428671E-2"/>
    <n v="0.30011920005085807"/>
  </r>
  <r>
    <s v="Greece"/>
    <s v="GRC"/>
    <s v="High income: OECD"/>
    <x v="1"/>
    <m/>
    <s v="SE Asia"/>
    <n v="11153454"/>
    <n v="10975530"/>
    <n v="98.6"/>
    <x v="55"/>
    <n v="76.733547934264351"/>
    <n v="76.733547934264351"/>
    <x v="53"/>
    <n v="952038.3760992859"/>
    <n v="1428057.564148929"/>
    <n v="13218736.567174328"/>
    <n v="629296452.81922984"/>
    <n v="9439446792.2884483"/>
    <n v="1.4003719559045949E-3"/>
    <n v="4.6679065196819831E-4"/>
    <n v="4.2011158677137846E-3"/>
  </r>
  <r>
    <s v="Greenland"/>
    <s v="GRL"/>
    <s v="High income: nonOECD"/>
    <x v="1"/>
    <m/>
    <m/>
    <n v="56905"/>
    <n v="54649"/>
    <n v="100"/>
    <x v="4"/>
    <e v="#N/A"/>
    <m/>
    <x v="4"/>
    <n v="0"/>
    <n v="0"/>
    <m/>
    <e v="#VALUE!"/>
    <e v="#VALUE!"/>
    <e v="#VALUE!"/>
    <e v="#VALUE!"/>
    <e v="#VALUE!"/>
  </r>
  <r>
    <s v="Grenada"/>
    <s v="GRD"/>
    <s v="Upper middle income"/>
    <x v="5"/>
    <s v="LAC"/>
    <m/>
    <n v="104677"/>
    <n v="107433"/>
    <n v="98"/>
    <x v="56"/>
    <n v="142.85714285714286"/>
    <m/>
    <x v="54"/>
    <n v="24784.793100000024"/>
    <n v="37177.189650000037"/>
    <n v="344128.61822142889"/>
    <n v="0"/>
    <n v="0"/>
    <e v="#DIV/0!"/>
    <e v="#DIV/0!"/>
    <e v="#DIV/0!"/>
  </r>
  <r>
    <s v="Guam"/>
    <s v="GUM"/>
    <s v="High income: nonOECD"/>
    <x v="3"/>
    <s v="Oceania"/>
    <m/>
    <n v="159440"/>
    <n v="200008"/>
    <n v="89.7"/>
    <x v="57"/>
    <n v="307.69230769230768"/>
    <m/>
    <x v="55"/>
    <n v="511819.54888615379"/>
    <n v="767729.32332923065"/>
    <n v="7106444.4002523068"/>
    <e v="#VALUE!"/>
    <e v="#VALUE!"/>
    <e v="#VALUE!"/>
    <e v="#VALUE!"/>
    <e v="#VALUE!"/>
  </r>
  <r>
    <s v="Guatemala"/>
    <s v="GTM"/>
    <s v="Lower middle income"/>
    <x v="5"/>
    <s v="LAC"/>
    <m/>
    <n v="14341576"/>
    <n v="22566243"/>
    <n v="79.400000000000006"/>
    <x v="58"/>
    <n v="183.48809043197417"/>
    <m/>
    <x v="56"/>
    <n v="68873158.597389549"/>
    <n v="103309737.89608432"/>
    <n v="956280926.1726284"/>
    <n v="1835017152.9300125"/>
    <n v="27525257293.950188"/>
    <n v="3.4741943225461168E-2"/>
    <n v="1.1580647741820391E-2"/>
    <n v="0.10422582967638351"/>
  </r>
  <r>
    <s v="Guinea"/>
    <s v="GIN"/>
    <s v="Low income"/>
    <x v="4"/>
    <s v="SSA"/>
    <m/>
    <n v="10876033"/>
    <n v="17322136"/>
    <n v="17.899999999999999"/>
    <x v="59"/>
    <n v="96.066794085102103"/>
    <m/>
    <x v="57"/>
    <n v="110314737.98287924"/>
    <n v="165472106.97431886"/>
    <n v="1531683488.271975"/>
    <n v="1333953226.6564479"/>
    <n v="20009298399.846718"/>
    <n v="7.6548585445839951E-2"/>
    <n v="2.5516195148613315E-2"/>
    <n v="0.22964575633751988"/>
  </r>
  <r>
    <s v="Guinea-Bissau"/>
    <s v="GNB"/>
    <s v="Low income"/>
    <x v="4"/>
    <s v="SSA"/>
    <m/>
    <n v="1586624"/>
    <n v="2472642"/>
    <n v="18.399999999999999"/>
    <x v="60"/>
    <n v="58.939096267190571"/>
    <m/>
    <x v="58"/>
    <n v="9602194.7908432223"/>
    <n v="14403292.186264833"/>
    <n v="133323284.64206052"/>
    <n v="142038641.37615088"/>
    <n v="2130579620.6422632"/>
    <n v="6.2576063034842241E-2"/>
    <n v="2.0858687678280745E-2"/>
    <n v="0.18772818910452671"/>
  </r>
  <r>
    <s v="Guyana"/>
    <s v="GUY"/>
    <s v="Lower middle income"/>
    <x v="5"/>
    <s v="LAC"/>
    <m/>
    <n v="786126"/>
    <n v="852670"/>
    <n v="83.2"/>
    <x v="61"/>
    <n v="188.03418803418805"/>
    <m/>
    <x v="59"/>
    <n v="2174917.175199999"/>
    <n v="3262375.7627999983"/>
    <n v="30198002.429466654"/>
    <n v="405082963.00590253"/>
    <n v="6076244445.0885382"/>
    <n v="4.9698465396460249E-3"/>
    <n v="1.6566155132153417E-3"/>
    <n v="1.4909539618938076E-2"/>
  </r>
  <r>
    <s v="Haiti"/>
    <s v="HTI"/>
    <s v="Low income"/>
    <x v="5"/>
    <s v="LAC"/>
    <m/>
    <n v="9896400"/>
    <n v="12536811"/>
    <n v="23.9"/>
    <x v="62"/>
    <n v="222.59532062391682"/>
    <m/>
    <x v="60"/>
    <n v="171476023.88045621"/>
    <n v="257214035.82068431"/>
    <n v="2380887624.0361309"/>
    <n v="161012362.10944861"/>
    <n v="2415185431.6417294"/>
    <n v="0.98579909966487156"/>
    <n v="0.32859969988829052"/>
    <n v="2.9573972989946147"/>
  </r>
  <r>
    <s v="Honduras"/>
    <s v="HND"/>
    <s v="Lower middle income"/>
    <x v="5"/>
    <s v="LAC"/>
    <m/>
    <n v="7621204"/>
    <n v="10811004"/>
    <n v="77.3"/>
    <x v="63"/>
    <n v="236.54046543938867"/>
    <m/>
    <x v="61"/>
    <n v="46871944.54010915"/>
    <n v="70307916.810163721"/>
    <n v="650801378.20231378"/>
    <n v="717924436.29793561"/>
    <n v="10768866544.469034"/>
    <n v="6.0433600464346912E-2"/>
    <n v="2.0144533488115637E-2"/>
    <n v="0.18130080139304072"/>
  </r>
  <r>
    <s v="Hong Kong SAR, China"/>
    <s v="HKG"/>
    <s v="High income: nonOECD"/>
    <x v="3"/>
    <m/>
    <m/>
    <n v="7024200"/>
    <n v="7885155"/>
    <e v="#N/A"/>
    <x v="14"/>
    <e v="#N/A"/>
    <m/>
    <x v="13"/>
    <n v="0"/>
    <n v="0"/>
    <m/>
    <n v="3134453.5797919827"/>
    <n v="47016803.696879737"/>
    <n v="0"/>
    <n v="0"/>
    <n v="0"/>
  </r>
  <r>
    <s v="Hungary"/>
    <s v="HUN"/>
    <s v="Upper middle income"/>
    <x v="1"/>
    <m/>
    <m/>
    <n v="10000023"/>
    <n v="9525243"/>
    <n v="100"/>
    <x v="4"/>
    <e v="#N/A"/>
    <m/>
    <x v="4"/>
    <n v="0"/>
    <n v="0"/>
    <m/>
    <n v="1095685098.3472166"/>
    <n v="16435276475.208248"/>
    <n v="0"/>
    <n v="0"/>
    <n v="0"/>
  </r>
  <r>
    <s v="Iceland"/>
    <s v="ISL"/>
    <s v="High income: OECD"/>
    <x v="1"/>
    <m/>
    <m/>
    <n v="318041"/>
    <n v="383558"/>
    <n v="100"/>
    <x v="4"/>
    <e v="#N/A"/>
    <m/>
    <x v="4"/>
    <n v="0"/>
    <n v="0"/>
    <m/>
    <n v="0"/>
    <n v="0"/>
    <e v="#DIV/0!"/>
    <e v="#DIV/0!"/>
    <e v="#DIV/0!"/>
  </r>
  <r>
    <s v="India"/>
    <s v="IND"/>
    <s v="Lower middle income"/>
    <x v="0"/>
    <s v="S Asia"/>
    <m/>
    <n v="1205624648"/>
    <n v="1476377903"/>
    <n v="34.200000000000003"/>
    <x v="64"/>
    <n v="71.518998044111768"/>
    <m/>
    <x v="62"/>
    <n v="5609969375.5131893"/>
    <n v="8414954063.269783"/>
    <n v="77892561042.19342"/>
    <n v="106120979971.95012"/>
    <n v="1591814699579.2517"/>
    <n v="4.893318365685527E-2"/>
    <n v="1.6311061218951758E-2"/>
    <n v="0.1467995509705658"/>
  </r>
  <r>
    <s v="Indonesia"/>
    <s v="IDN"/>
    <s v="Lower middle income"/>
    <x v="3"/>
    <s v="SE Asia"/>
    <m/>
    <n v="240676485"/>
    <n v="293482460"/>
    <n v="57"/>
    <x v="65"/>
    <n v="63.160074549596189"/>
    <m/>
    <x v="63"/>
    <n v="643589394.83715153"/>
    <n v="965384092.25572729"/>
    <n v="8936024934.8732471"/>
    <n v="59899197819.567902"/>
    <n v="898487967293.51855"/>
    <n v="9.945625606752306E-3"/>
    <n v="3.3152085355841023E-3"/>
    <n v="2.9836876820256923E-2"/>
  </r>
  <r>
    <s v="Iran, Islamic Rep."/>
    <s v="IRN"/>
    <s v="Upper middle income"/>
    <x v="2"/>
    <s v="S Asia"/>
    <m/>
    <n v="74462314"/>
    <n v="91336270"/>
    <n v="88.4"/>
    <x v="66"/>
    <n v="78.105475710744329"/>
    <n v="78.105475710744329"/>
    <x v="64"/>
    <n v="66818755.375724584"/>
    <n v="100228133.06358688"/>
    <n v="927756219.9510051"/>
    <n v="130357567150.05748"/>
    <n v="1955363507250.8623"/>
    <n v="4.7446739008409812E-4"/>
    <n v="1.5815579669469938E-4"/>
    <n v="1.4234021702522945E-3"/>
  </r>
  <r>
    <s v="Iraq"/>
    <s v="IRQ"/>
    <s v="Upper middle income"/>
    <x v="2"/>
    <s v="W Asia"/>
    <m/>
    <n v="30962380"/>
    <n v="50966609"/>
    <n v="83.1"/>
    <x v="67"/>
    <n v="232.56713876634936"/>
    <m/>
    <x v="65"/>
    <n v="161747073.8550705"/>
    <n v="242620610.78260577"/>
    <n v="2245804385.0729089"/>
    <n v="60551177603.513367"/>
    <n v="908267664052.70044"/>
    <n v="2.4726239565241205E-3"/>
    <n v="8.2420798550804006E-4"/>
    <n v="7.4178718695723624E-3"/>
  </r>
  <r>
    <s v="Ireland"/>
    <s v="IRL"/>
    <s v="High income: OECD"/>
    <x v="1"/>
    <m/>
    <m/>
    <n v="4560155"/>
    <n v="5346841"/>
    <n v="99"/>
    <x v="68"/>
    <e v="#N/A"/>
    <m/>
    <x v="4"/>
    <n v="0"/>
    <n v="0"/>
    <m/>
    <n v="414476099.13160717"/>
    <n v="6217141486.9741077"/>
    <n v="0"/>
    <n v="0"/>
    <n v="0"/>
  </r>
  <r>
    <s v="Isle of Man"/>
    <s v="IMY"/>
    <s v="High income: nonOECD"/>
    <x v="1"/>
    <m/>
    <m/>
    <n v="83992"/>
    <n v="94237"/>
    <e v="#N/A"/>
    <x v="14"/>
    <e v="#N/A"/>
    <m/>
    <x v="13"/>
    <n v="0"/>
    <n v="0"/>
    <m/>
    <e v="#VALUE!"/>
    <e v="#VALUE!"/>
    <e v="#VALUE!"/>
    <e v="#VALUE!"/>
    <e v="#VALUE!"/>
  </r>
  <r>
    <s v="Israel"/>
    <s v="ISR"/>
    <s v="High income: OECD"/>
    <x v="2"/>
    <m/>
    <m/>
    <n v="7623600"/>
    <n v="9632030"/>
    <n v="100"/>
    <x v="4"/>
    <e v="#N/A"/>
    <m/>
    <x v="4"/>
    <n v="0"/>
    <n v="0"/>
    <m/>
    <n v="683998780.19966102"/>
    <n v="10259981702.994915"/>
    <n v="0"/>
    <n v="0"/>
    <n v="0"/>
  </r>
  <r>
    <s v="Italy"/>
    <s v="ITA"/>
    <s v="High income: OECD"/>
    <x v="1"/>
    <m/>
    <m/>
    <n v="59277417"/>
    <n v="61211831"/>
    <e v="#N/A"/>
    <x v="14"/>
    <e v="#N/A"/>
    <m/>
    <x v="13"/>
    <n v="0"/>
    <n v="0"/>
    <m/>
    <n v="3978955289.0601716"/>
    <n v="59684329335.902573"/>
    <n v="0"/>
    <n v="0"/>
    <n v="0"/>
  </r>
  <r>
    <s v="Jamaica"/>
    <s v="JAM"/>
    <s v="Upper middle income"/>
    <x v="5"/>
    <s v="LAC"/>
    <m/>
    <n v="2690824"/>
    <n v="2949838"/>
    <n v="80.2"/>
    <x v="69"/>
    <n v="186.16144975288304"/>
    <m/>
    <x v="66"/>
    <n v="8779479.0628368035"/>
    <n v="13169218.594255205"/>
    <n v="121900150.0802519"/>
    <n v="244066186.95842627"/>
    <n v="3660992804.3763938"/>
    <n v="3.329701985060747E-2"/>
    <n v="1.1099006616869158E-2"/>
    <n v="9.9891059551822411E-2"/>
  </r>
  <r>
    <s v="Japan"/>
    <s v="JPN"/>
    <s v="High income: OECD"/>
    <x v="3"/>
    <m/>
    <m/>
    <n v="127450459"/>
    <n v="120624738"/>
    <n v="100"/>
    <x v="4"/>
    <e v="#N/A"/>
    <m/>
    <x v="4"/>
    <n v="0"/>
    <n v="0"/>
    <m/>
    <n v="1629780081.2566016"/>
    <n v="24446701218.849022"/>
    <n v="0"/>
    <n v="0"/>
    <n v="0"/>
  </r>
  <r>
    <s v="Jordan"/>
    <s v="JOR"/>
    <s v="Upper middle income"/>
    <x v="2"/>
    <s v="W Asia"/>
    <m/>
    <n v="6046000"/>
    <n v="9355173"/>
    <n v="98"/>
    <x v="70"/>
    <n v="281.75895765472313"/>
    <m/>
    <x v="67"/>
    <n v="4256721.0355734564"/>
    <n v="6385081.5533601847"/>
    <n v="59103157.416552417"/>
    <n v="479904568.92910677"/>
    <n v="7198568533.9366016"/>
    <n v="8.2104042127152371E-3"/>
    <n v="2.7368014042384119E-3"/>
    <n v="2.4631212638145709E-2"/>
  </r>
  <r>
    <s v="Kazakhstan"/>
    <s v="KAZ"/>
    <s v="Upper middle income"/>
    <x v="1"/>
    <s v="CCA"/>
    <m/>
    <n v="16321581"/>
    <n v="18572745"/>
    <n v="97.4"/>
    <x v="71"/>
    <n v="341.10169491525426"/>
    <m/>
    <x v="68"/>
    <n v="13299917.904607264"/>
    <n v="19949876.856910896"/>
    <n v="184664941.62385949"/>
    <n v="52080674870.849876"/>
    <n v="781210123062.74817"/>
    <n v="2.3638319086275703E-4"/>
    <n v="7.8794396954252337E-5"/>
    <n v="7.0914957258827102E-4"/>
  </r>
  <r>
    <s v="Kenya"/>
    <s v="KEN"/>
    <s v="Low income"/>
    <x v="4"/>
    <s v="SSA"/>
    <m/>
    <n v="40909194"/>
    <n v="66306062.999999993"/>
    <n v="29.1"/>
    <x v="72"/>
    <n v="149.80065130717961"/>
    <m/>
    <x v="69"/>
    <n v="568628754.78649771"/>
    <n v="852943132.17974663"/>
    <n v="7895221351.0972986"/>
    <n v="1419333043.2990847"/>
    <n v="21289995649.486271"/>
    <n v="0.37084184896429562"/>
    <n v="0.1236139496547652"/>
    <n v="1.112525546892887"/>
  </r>
  <r>
    <s v="Kiribati"/>
    <s v="KIR"/>
    <s v="Lower middle income"/>
    <x v="3"/>
    <m/>
    <s v="Oceania"/>
    <n v="97743"/>
    <n v="130715"/>
    <n v="38.799999999999997"/>
    <x v="73"/>
    <n v="123.43837404437815"/>
    <n v="123.43837404437815"/>
    <x v="70"/>
    <n v="797338.4007608057"/>
    <n v="1196007.6011412085"/>
    <n v="11070778.803826276"/>
    <n v="147463.39816805688"/>
    <n v="2211950.9725208534"/>
    <n v="5.004983809026041"/>
    <n v="1.6683279363420136"/>
    <n v="15.014951427078122"/>
  </r>
  <r>
    <s v="Korea, Dem. Rep."/>
    <s v="PRK"/>
    <s v="Low income"/>
    <x v="3"/>
    <m/>
    <s v="SE Asia"/>
    <n v="24500520"/>
    <n v="26718625"/>
    <n v="79.900000000000006"/>
    <x v="74"/>
    <n v="76.733547934264351"/>
    <n v="76.733547934264351"/>
    <x v="71"/>
    <n v="33274464.895204913"/>
    <n v="49911697.342807367"/>
    <n v="462004890.6700092"/>
    <e v="#VALUE!"/>
    <e v="#VALUE!"/>
    <e v="#VALUE!"/>
    <e v="#VALUE!"/>
    <e v="#VALUE!"/>
  </r>
  <r>
    <s v="Korea, Rep."/>
    <s v="KOR"/>
    <s v="High income: OECD"/>
    <x v="3"/>
    <s v="E Asia"/>
    <m/>
    <n v="49410366"/>
    <n v="52190069"/>
    <n v="100"/>
    <x v="4"/>
    <n v="118.39568135600364"/>
    <m/>
    <x v="4"/>
    <n v="0"/>
    <n v="0"/>
    <n v="0"/>
    <n v="614733047.31301725"/>
    <n v="9220995709.6952591"/>
    <n v="0"/>
    <n v="0"/>
    <n v="0"/>
  </r>
  <r>
    <s v="Kosovo"/>
    <s v="KSV"/>
    <s v="Lower middle income"/>
    <x v="1"/>
    <m/>
    <m/>
    <n v="1775680"/>
    <s v="N/A"/>
    <e v="#N/A"/>
    <x v="14"/>
    <e v="#N/A"/>
    <m/>
    <x v="13"/>
    <n v="0"/>
    <n v="0"/>
    <m/>
    <n v="177423641.54793903"/>
    <n v="2661354623.2190857"/>
    <n v="0"/>
    <n v="0"/>
    <n v="0"/>
  </r>
  <r>
    <s v="Kuwait"/>
    <s v="KWT"/>
    <s v="High income: nonOECD"/>
    <x v="2"/>
    <s v="W Asia"/>
    <m/>
    <n v="2991580"/>
    <n v="4832793"/>
    <n v="100"/>
    <x v="4"/>
    <n v="373.08868501529054"/>
    <m/>
    <x v="4"/>
    <n v="0"/>
    <n v="0"/>
    <n v="0"/>
    <n v="62059401760.996567"/>
    <n v="930891026414.94849"/>
    <n v="0"/>
    <n v="0"/>
    <n v="0"/>
  </r>
  <r>
    <s v="Kyrgyz Republic"/>
    <s v="KGZ"/>
    <s v="Low income"/>
    <x v="1"/>
    <s v="CCA"/>
    <m/>
    <n v="5447900"/>
    <n v="6871058"/>
    <n v="91.8"/>
    <x v="75"/>
    <n v="319.34731934731934"/>
    <n v="319.34731934731934"/>
    <x v="72"/>
    <n v="14528352.908184487"/>
    <n v="21792529.362276729"/>
    <n v="201721353.53943306"/>
    <n v="577303538.49183607"/>
    <n v="8659553077.3775406"/>
    <n v="2.3294661021989183E-2"/>
    <n v="7.7648870073297269E-3"/>
    <n v="6.9883983065967548E-2"/>
  </r>
  <r>
    <s v="Lao PDR"/>
    <s v="LAO"/>
    <s v="Lower middle income"/>
    <x v="3"/>
    <s v="SE Asia"/>
    <m/>
    <n v="6395713"/>
    <n v="8806260"/>
    <n v="58.7"/>
    <x v="76"/>
    <n v="140.0738998992274"/>
    <m/>
    <x v="73"/>
    <n v="41135275.895155415"/>
    <n v="61702913.842733122"/>
    <n v="571149639.89580655"/>
    <n v="1331952550.8132415"/>
    <n v="19979288262.198624"/>
    <n v="2.8587086406698371E-2"/>
    <n v="9.529028802232789E-3"/>
    <n v="8.5761259220095101E-2"/>
  </r>
  <r>
    <s v="Latvia"/>
    <s v="LVA"/>
    <s v="High income: nonOECD"/>
    <x v="1"/>
    <m/>
    <m/>
    <n v="2097555"/>
    <n v="1855822"/>
    <e v="#N/A"/>
    <x v="14"/>
    <e v="#N/A"/>
    <m/>
    <x v="13"/>
    <n v="0"/>
    <n v="0"/>
    <m/>
    <n v="581674804.62426615"/>
    <n v="8725122069.3639927"/>
    <n v="0"/>
    <n v="0"/>
    <n v="0"/>
  </r>
  <r>
    <s v="Lebanon"/>
    <s v="LBN"/>
    <s v="Upper middle income"/>
    <x v="2"/>
    <s v="W Asia"/>
    <m/>
    <n v="4341092"/>
    <n v="5171981"/>
    <e v="#N/A"/>
    <x v="14"/>
    <n v="632.23140495867767"/>
    <m/>
    <x v="13"/>
    <n v="0"/>
    <n v="0"/>
    <n v="0"/>
    <n v="1265644.42328598"/>
    <n v="18984666.3492897"/>
    <n v="0"/>
    <n v="0"/>
    <n v="0"/>
  </r>
  <r>
    <s v="Lesotho"/>
    <s v="LSO"/>
    <s v="Lower middle income"/>
    <x v="4"/>
    <s v="SSA"/>
    <m/>
    <n v="2008921"/>
    <n v="2419217"/>
    <n v="28.7"/>
    <x v="77"/>
    <n v="91.748768472906406"/>
    <m/>
    <x v="74"/>
    <n v="12778510.609519463"/>
    <n v="19167765.914279193"/>
    <n v="177425374.55282602"/>
    <n v="103261507.33429362"/>
    <n v="1548922610.0144043"/>
    <n v="0.11454760451277553"/>
    <n v="3.818253483759184E-2"/>
    <n v="0.34364281353832654"/>
  </r>
  <r>
    <s v="Liberia"/>
    <s v="LBR"/>
    <s v="Low income"/>
    <x v="4"/>
    <s v="SSA"/>
    <m/>
    <n v="3957990"/>
    <n v="6395182"/>
    <n v="16.3"/>
    <x v="78"/>
    <n v="58.331153544336907"/>
    <m/>
    <x v="75"/>
    <n v="25211261.114201955"/>
    <n v="37816891.67130293"/>
    <n v="350049984.9179678"/>
    <n v="414154618.30642617"/>
    <n v="6212319274.5963926"/>
    <n v="5.6347713220310972E-2"/>
    <n v="1.8782571073436991E-2"/>
    <n v="0.1690431396609329"/>
  </r>
  <r>
    <s v="Libya"/>
    <s v="LBY"/>
    <s v="Upper middle income"/>
    <x v="2"/>
    <s v="N Africa"/>
    <m/>
    <n v="6040612"/>
    <n v="7459411"/>
    <n v="96.6"/>
    <x v="79"/>
    <n v="206.60459986375579"/>
    <n v="206.60459986375579"/>
    <x v="76"/>
    <n v="4230961.5543261608"/>
    <n v="6346442.3314892408"/>
    <n v="58745495.577215433"/>
    <e v="#VALUE!"/>
    <e v="#VALUE!"/>
    <e v="#VALUE!"/>
    <e v="#VALUE!"/>
    <e v="#VALUE!"/>
  </r>
  <r>
    <s v="Liechtenstein"/>
    <s v="LIE"/>
    <s v="High income: nonOECD"/>
    <x v="1"/>
    <m/>
    <m/>
    <n v="36120"/>
    <n v="41314"/>
    <e v="#N/A"/>
    <x v="14"/>
    <e v="#N/A"/>
    <m/>
    <x v="13"/>
    <n v="0"/>
    <n v="0"/>
    <m/>
    <e v="#VALUE!"/>
    <e v="#VALUE!"/>
    <e v="#VALUE!"/>
    <e v="#VALUE!"/>
    <e v="#VALUE!"/>
  </r>
  <r>
    <s v="Lithuania"/>
    <s v="LTU"/>
    <s v="High income: nonOECD"/>
    <x v="1"/>
    <m/>
    <s v="SE Asia"/>
    <n v="3097282"/>
    <n v="2816749"/>
    <n v="93.4"/>
    <x v="80"/>
    <n v="76.733547934264351"/>
    <n v="76.733547934264351"/>
    <x v="77"/>
    <n v="1151842.2442169904"/>
    <n v="1727763.3663254855"/>
    <n v="15992946.897404693"/>
    <n v="397630289.50000304"/>
    <n v="5964454342.5000458"/>
    <n v="2.6813763638772578E-3"/>
    <n v="8.9379212129241927E-4"/>
    <n v="8.0441290916317739E-3"/>
  </r>
  <r>
    <s v="Luxembourg"/>
    <s v="LUX"/>
    <s v="High income: OECD"/>
    <x v="1"/>
    <m/>
    <m/>
    <n v="506953"/>
    <n v="636826"/>
    <n v="100"/>
    <x v="4"/>
    <e v="#N/A"/>
    <m/>
    <x v="4"/>
    <n v="0"/>
    <n v="0"/>
    <m/>
    <n v="58508352.210030153"/>
    <n v="877625283.15045226"/>
    <n v="0"/>
    <n v="0"/>
    <n v="0"/>
  </r>
  <r>
    <s v="Macao SAR, China"/>
    <s v="MAC"/>
    <s v="High income: nonOECD"/>
    <x v="3"/>
    <m/>
    <m/>
    <n v="534626"/>
    <n v="701551"/>
    <e v="#N/A"/>
    <x v="14"/>
    <e v="#N/A"/>
    <m/>
    <x v="13"/>
    <n v="0"/>
    <n v="0"/>
    <m/>
    <n v="278781.88696400158"/>
    <n v="4181728.3044600235"/>
    <n v="0"/>
    <n v="0"/>
    <n v="0"/>
  </r>
  <r>
    <s v="Macedonia, FYR"/>
    <s v="MKD"/>
    <s v="Upper middle income"/>
    <x v="1"/>
    <m/>
    <s v="SE Asia"/>
    <n v="2102216"/>
    <n v="2068730"/>
    <n v="91.1"/>
    <x v="81"/>
    <n v="76.733547934264351"/>
    <n v="76.733547934264351"/>
    <x v="78"/>
    <n v="1140761.1889560618"/>
    <n v="1711141.7834340928"/>
    <n v="15839090.126440618"/>
    <n v="424368475.62691891"/>
    <n v="6365527134.4037838"/>
    <n v="2.4882605622455114E-3"/>
    <n v="8.2942018741517061E-4"/>
    <n v="7.464781686736535E-3"/>
  </r>
  <r>
    <s v="Madagascar"/>
    <s v="MDG"/>
    <s v="Low income"/>
    <x v="4"/>
    <s v="SSA"/>
    <m/>
    <n v="21079532"/>
    <n v="36000163"/>
    <n v="13.4"/>
    <x v="82"/>
    <n v="93.882924853149689"/>
    <m/>
    <x v="79"/>
    <n v="236333131.35538909"/>
    <n v="354499697.03308362"/>
    <n v="3281407014.5807843"/>
    <n v="692026009.85163426"/>
    <n v="10380390147.774513"/>
    <n v="0.31611596171886625"/>
    <n v="0.10537198723962209"/>
    <n v="0.94834788515659874"/>
  </r>
  <r>
    <s v="Malawi"/>
    <s v="MWI"/>
    <s v="Low income"/>
    <x v="4"/>
    <s v="SSA"/>
    <m/>
    <n v="15013694"/>
    <n v="25959551"/>
    <n v="10.3"/>
    <x v="83"/>
    <n v="33.840587421517505"/>
    <m/>
    <x v="80"/>
    <n v="63627249.764463842"/>
    <n v="95440874.646695763"/>
    <n v="883443224.81653714"/>
    <n v="403920728.59788555"/>
    <n v="6058810928.9682837"/>
    <n v="0.1458113209297609"/>
    <n v="4.8603773643253634E-2"/>
    <n v="0.4374339627892827"/>
  </r>
  <r>
    <s v="Malaysia"/>
    <s v="MYS"/>
    <s v="Upper middle income"/>
    <x v="3"/>
    <s v="SE Asia"/>
    <m/>
    <n v="28275835"/>
    <n v="36845517"/>
    <n v="95.7"/>
    <x v="84"/>
    <n v="203.22108345534406"/>
    <m/>
    <x v="81"/>
    <n v="25997854.665963039"/>
    <n v="38996781.998944558"/>
    <n v="360971575.06307286"/>
    <n v="26660491900.712803"/>
    <n v="399907378510.69202"/>
    <n v="9.0263794683503656E-4"/>
    <n v="3.0087931561167882E-4"/>
    <n v="2.7079138405051097E-3"/>
  </r>
  <r>
    <s v="Maldives"/>
    <s v="MDV"/>
    <s v="Upper middle income"/>
    <x v="0"/>
    <s v="S Asia"/>
    <m/>
    <n v="325694"/>
    <n v="435873"/>
    <n v="97.3"/>
    <x v="85"/>
    <n v="200"/>
    <m/>
    <x v="82"/>
    <n v="190050.65307900016"/>
    <n v="285075.97961850022"/>
    <n v="2638790.179618502"/>
    <n v="1158905.3361817906"/>
    <n v="17383580.042726859"/>
    <n v="0.15179785597285808"/>
    <n v="5.0599285324286029E-2"/>
    <n v="0.45539356791857427"/>
  </r>
  <r>
    <s v="Mali"/>
    <s v="MLI"/>
    <s v="Low income"/>
    <x v="4"/>
    <s v="SSA"/>
    <m/>
    <n v="13985961"/>
    <n v="26034111"/>
    <n v="21.3"/>
    <x v="86"/>
    <n v="72.725736971027956"/>
    <m/>
    <x v="83"/>
    <n v="120315409.71367352"/>
    <n v="180473114.57051027"/>
    <n v="1670539492.8437595"/>
    <n v="1347245165.1593575"/>
    <n v="20208677477.390362"/>
    <n v="8.2664464050790712E-2"/>
    <n v="2.7554821350263572E-2"/>
    <n v="0.24799339215237215"/>
  </r>
  <r>
    <s v="Malta"/>
    <s v="MLT"/>
    <s v="High income: nonOECD"/>
    <x v="2"/>
    <m/>
    <m/>
    <n v="414508"/>
    <n v="436792"/>
    <n v="100"/>
    <x v="4"/>
    <e v="#N/A"/>
    <m/>
    <x v="4"/>
    <n v="0"/>
    <n v="0"/>
    <m/>
    <n v="0"/>
    <n v="0"/>
    <e v="#DIV/0!"/>
    <e v="#DIV/0!"/>
    <e v="#DIV/0!"/>
  </r>
  <r>
    <s v="Marshall Islands"/>
    <s v="MHL"/>
    <s v="Upper middle income"/>
    <x v="3"/>
    <m/>
    <s v="Oceania"/>
    <n v="52428"/>
    <n v="58101"/>
    <n v="75.2"/>
    <x v="87"/>
    <n v="123.43837404437815"/>
    <n v="123.43837404437815"/>
    <x v="84"/>
    <n v="143615.43547699423"/>
    <n v="215423.15321549133"/>
    <n v="1994052.6098628901"/>
    <n v="0"/>
    <n v="0"/>
    <e v="#DIV/0!"/>
    <e v="#DIV/0!"/>
    <e v="#DIV/0!"/>
  </r>
  <r>
    <s v="Mauritania"/>
    <s v="MRT"/>
    <s v="Lower middle income"/>
    <x v="4"/>
    <s v="SSA"/>
    <m/>
    <n v="3609420"/>
    <n v="5640323"/>
    <n v="26.5"/>
    <x v="88"/>
    <n v="104.07876230661041"/>
    <m/>
    <x v="85"/>
    <n v="34839272.050263926"/>
    <n v="52258908.07539589"/>
    <n v="483731718.15978408"/>
    <n v="1996969500.3540106"/>
    <n v="29954542505.310158"/>
    <n v="1.6148860162829431E-2"/>
    <n v="5.3829533876098099E-3"/>
    <n v="4.8446580488488288E-2"/>
  </r>
  <r>
    <s v="Mauritius"/>
    <s v="MUS"/>
    <s v="Upper middle income"/>
    <x v="4"/>
    <s v="SSA"/>
    <m/>
    <n v="1280924"/>
    <n v="1287944"/>
    <n v="90.5"/>
    <x v="89"/>
    <n v="122.22222222222223"/>
    <m/>
    <x v="86"/>
    <n v="1207497.944473333"/>
    <n v="1811246.9167099993"/>
    <n v="16765707.805598883"/>
    <n v="717808.34286977118"/>
    <n v="10767125.143046567"/>
    <n v="1.5571201767285312"/>
    <n v="0.51904005890951044"/>
    <n v="4.6713605301855932"/>
  </r>
  <r>
    <s v="Mexico"/>
    <s v="MEX"/>
    <s v="Upper middle income"/>
    <x v="5"/>
    <s v="LAC"/>
    <m/>
    <n v="117886404"/>
    <n v="143662574"/>
    <n v="83.7"/>
    <x v="90"/>
    <n v="332.2151282328752"/>
    <m/>
    <x v="87"/>
    <n v="628154234.71219838"/>
    <n v="942231352.06829762"/>
    <n v="8721712864.3873062"/>
    <n v="79509538709.839935"/>
    <n v="1192643080647.5991"/>
    <n v="7.312927904341222E-3"/>
    <n v="2.4376426347804073E-3"/>
    <n v="2.1938783713023668E-2"/>
  </r>
  <r>
    <s v="Micronesia, Fed. Sts."/>
    <s v="FSM"/>
    <s v="Lower middle income"/>
    <x v="3"/>
    <m/>
    <s v="Oceania"/>
    <n v="103619"/>
    <n v="120664"/>
    <n v="53.2"/>
    <x v="91"/>
    <n v="123.43837404437815"/>
    <n v="123.43837404437815"/>
    <x v="88"/>
    <n v="562845.76470238285"/>
    <n v="844268.64705357433"/>
    <n v="7814926.4549968885"/>
    <n v="122710.4341582333"/>
    <n v="1840656.5123734996"/>
    <n v="4.2457277620579275"/>
    <n v="1.4152425873526426"/>
    <n v="12.737183286173783"/>
  </r>
  <r>
    <s v="Moldova"/>
    <s v="MDA"/>
    <s v="Lower middle income"/>
    <x v="1"/>
    <m/>
    <s v="SE Asia"/>
    <n v="3562045"/>
    <n v="3066205"/>
    <n v="85.4"/>
    <x v="92"/>
    <n v="76.733547934264351"/>
    <n v="76.733547934264351"/>
    <x v="89"/>
    <n v="2773671.0992035135"/>
    <n v="4160506.6488052704"/>
    <n v="38511501.746997274"/>
    <n v="26844920.985309076"/>
    <n v="402673814.77963614"/>
    <n v="9.5639448937281282E-2"/>
    <n v="3.1879816312427096E-2"/>
    <n v="0.28691834681184386"/>
  </r>
  <r>
    <s v="Monaco"/>
    <s v="MCO"/>
    <s v="High income: nonOECD"/>
    <x v="1"/>
    <m/>
    <m/>
    <n v="36845"/>
    <n v="43857"/>
    <n v="100"/>
    <x v="4"/>
    <e v="#N/A"/>
    <m/>
    <x v="4"/>
    <n v="0"/>
    <n v="0"/>
    <m/>
    <n v="0"/>
    <n v="0"/>
    <e v="#DIV/0!"/>
    <e v="#DIV/0!"/>
    <e v="#DIV/0!"/>
  </r>
  <r>
    <s v="Mongolia"/>
    <s v="MNG"/>
    <s v="Lower middle income"/>
    <x v="3"/>
    <s v="E Asia"/>
    <m/>
    <n v="2712738"/>
    <n v="3387631"/>
    <n v="55.1"/>
    <x v="93"/>
    <n v="66.099476439790578"/>
    <m/>
    <x v="90"/>
    <n v="8118131.7982939491"/>
    <n v="12177197.697440924"/>
    <n v="112717563.0240116"/>
    <n v="2578929370.5691776"/>
    <n v="38683940558.537666"/>
    <n v="2.9138076782390899E-3"/>
    <n v="9.712692260796965E-4"/>
    <n v="8.7414230347172689E-3"/>
  </r>
  <r>
    <s v="Montenegro"/>
    <s v="MNE"/>
    <s v="Upper middle income"/>
    <x v="1"/>
    <m/>
    <s v="SE Asia"/>
    <n v="620078"/>
    <n v="607757"/>
    <n v="90"/>
    <x v="94"/>
    <n v="76.733547934264351"/>
    <n v="76.733547934264351"/>
    <x v="91"/>
    <n v="376557.14077652298"/>
    <n v="564835.7111647845"/>
    <n v="5228370.8003532542"/>
    <n v="57851763.840370655"/>
    <n v="867776457.60555983"/>
    <n v="6.025020331595311E-3"/>
    <n v="2.0083401105317703E-3"/>
    <n v="1.8075060994785931E-2"/>
  </r>
  <r>
    <s v="Morocco"/>
    <s v="MAR"/>
    <s v="Lower middle income"/>
    <x v="2"/>
    <s v="N Africa"/>
    <m/>
    <n v="31642360"/>
    <n v="39190274"/>
    <n v="73.599999999999994"/>
    <x v="95"/>
    <n v="192.52288911495421"/>
    <m/>
    <x v="92"/>
    <n v="160834878.73538461"/>
    <n v="241252318.10307691"/>
    <n v="2233138858.8843589"/>
    <n v="2752538514.3211255"/>
    <n v="41288077714.816879"/>
    <n v="5.4086772319820592E-2"/>
    <n v="1.8028924106606864E-2"/>
    <n v="0.16226031695946175"/>
  </r>
  <r>
    <s v="Mozambique"/>
    <s v="MOZ"/>
    <s v="Low income"/>
    <x v="4"/>
    <s v="SSA"/>
    <m/>
    <n v="23967265"/>
    <n v="38875906"/>
    <n v="19.8"/>
    <x v="96"/>
    <n v="91.342407993033589"/>
    <m/>
    <x v="93"/>
    <n v="229955068.76637924"/>
    <n v="344932603.14956886"/>
    <n v="3192849734.444129"/>
    <n v="1468383419.1173403"/>
    <n v="22025751286.760105"/>
    <n v="0.14495985598290953"/>
    <n v="4.8319951994303174E-2"/>
    <n v="0.43487956794872851"/>
  </r>
  <r>
    <s v="Myanmar"/>
    <s v="MMR"/>
    <s v="Low income"/>
    <x v="3"/>
    <s v="SE Asia"/>
    <m/>
    <n v="51931231"/>
    <n v="58697747"/>
    <n v="74.7"/>
    <x v="97"/>
    <n v="54.857225895516969"/>
    <m/>
    <x v="94"/>
    <n v="65779631.135151334"/>
    <n v="98669446.70272699"/>
    <n v="913328325.08716357"/>
    <e v="#VALUE!"/>
    <e v="#VALUE!"/>
    <e v="#VALUE!"/>
    <e v="#VALUE!"/>
    <e v="#VALUE!"/>
  </r>
  <r>
    <s v="Namibia"/>
    <s v="NAM"/>
    <s v="Upper middle income"/>
    <x v="4"/>
    <s v="SSA"/>
    <m/>
    <n v="2178967"/>
    <n v="3042197"/>
    <n v="31.5"/>
    <x v="98"/>
    <n v="184.00940623162845"/>
    <m/>
    <x v="95"/>
    <n v="30962325.218929939"/>
    <n v="46443487.828394905"/>
    <n v="429901599.40099925"/>
    <n v="322584332.15443879"/>
    <n v="4838764982.3165817"/>
    <n v="8.8845315069462583E-2"/>
    <n v="2.9615105023154193E-2"/>
    <n v="0.26653594520838775"/>
  </r>
  <r>
    <s v="Nepal"/>
    <s v="NPL"/>
    <s v="Low income"/>
    <x v="0"/>
    <s v="S Asia"/>
    <m/>
    <n v="26846016"/>
    <n v="32853228.000000004"/>
    <n v="34.1"/>
    <x v="99"/>
    <n v="85.661559589717186"/>
    <m/>
    <x v="96"/>
    <n v="149749395.60013005"/>
    <n v="224624093.40019509"/>
    <n v="2079220608.356292"/>
    <n v="1089428122.9560325"/>
    <n v="16341421844.340488"/>
    <n v="0.12723621164436111"/>
    <n v="4.2412070548120365E-2"/>
    <n v="0.38170863493308332"/>
  </r>
  <r>
    <s v="Netherlands"/>
    <s v="NLD"/>
    <s v="High income: OECD"/>
    <x v="1"/>
    <m/>
    <m/>
    <n v="16615394"/>
    <n v="17268589"/>
    <n v="100"/>
    <x v="4"/>
    <e v="#N/A"/>
    <m/>
    <x v="4"/>
    <n v="0"/>
    <n v="0"/>
    <m/>
    <n v="9858835201.9990978"/>
    <n v="147882528029.98648"/>
    <n v="0"/>
    <n v="0"/>
    <n v="0"/>
  </r>
  <r>
    <s v="New Caledonia"/>
    <s v="NCL"/>
    <s v="High income: nonOECD"/>
    <x v="3"/>
    <m/>
    <m/>
    <n v="250000"/>
    <n v="311623"/>
    <n v="100"/>
    <x v="4"/>
    <e v="#N/A"/>
    <m/>
    <x v="4"/>
    <n v="0"/>
    <n v="0"/>
    <m/>
    <e v="#VALUE!"/>
    <e v="#VALUE!"/>
    <e v="#VALUE!"/>
    <e v="#VALUE!"/>
    <e v="#VALUE!"/>
  </r>
  <r>
    <s v="New Zealand"/>
    <s v="NZL"/>
    <s v="High income: OECD"/>
    <x v="3"/>
    <m/>
    <m/>
    <n v="4367800"/>
    <n v="5208035"/>
    <e v="#N/A"/>
    <x v="14"/>
    <e v="#N/A"/>
    <m/>
    <x v="13"/>
    <n v="0"/>
    <n v="0"/>
    <m/>
    <n v="3454391570.3166966"/>
    <n v="51815873554.75045"/>
    <n v="0"/>
    <n v="0"/>
    <n v="0"/>
  </r>
  <r>
    <s v="Nicaragua"/>
    <s v="NIC"/>
    <s v="Lower middle income"/>
    <x v="5"/>
    <s v="LAC"/>
    <m/>
    <n v="5822209"/>
    <n v="7390914"/>
    <n v="52"/>
    <x v="100"/>
    <n v="348.75115633672527"/>
    <m/>
    <x v="97"/>
    <n v="99901194.583064571"/>
    <n v="149851791.87459686"/>
    <n v="1387094897.7395368"/>
    <n v="499234155.04849941"/>
    <n v="7488512325.7274914"/>
    <n v="0.18522970082776538"/>
    <n v="6.1743233609255134E-2"/>
    <n v="0.55568910248329617"/>
  </r>
  <r>
    <s v="Niger"/>
    <s v="NER"/>
    <s v="Low income"/>
    <x v="4"/>
    <s v="SSA"/>
    <m/>
    <n v="15893746"/>
    <n v="34512751"/>
    <n v="8.6"/>
    <x v="101"/>
    <n v="104.51467268623024"/>
    <m/>
    <x v="98"/>
    <n v="266206513.51351085"/>
    <n v="399309770.27026629"/>
    <n v="3696189001.3497248"/>
    <n v="616279880.15976942"/>
    <n v="9244198202.3965416"/>
    <n v="0.39983878757505376"/>
    <n v="0.13327959585835125"/>
    <n v="1.1995163627251615"/>
  </r>
  <r>
    <s v="Nigeria"/>
    <s v="NGA"/>
    <s v="Lower middle income"/>
    <x v="4"/>
    <s v="SSA"/>
    <m/>
    <n v="159707780"/>
    <n v="273120384"/>
    <n v="28.5"/>
    <x v="102"/>
    <n v="203.48012483056456"/>
    <m/>
    <x v="99"/>
    <n v="3208468578.2654915"/>
    <n v="4812702867.3982372"/>
    <n v="44548520295.913834"/>
    <n v="105572259626.5011"/>
    <n v="1583583894397.5166"/>
    <n v="2.8131455777947633E-2"/>
    <n v="9.3771519259825444E-3"/>
    <n v="8.4394367333842896E-2"/>
  </r>
  <r>
    <s v="Northern Mariana Islands"/>
    <s v="MNP"/>
    <s v="High income: nonOECD"/>
    <x v="3"/>
    <m/>
    <s v="Oceania"/>
    <n v="53860"/>
    <n v="56623"/>
    <n v="78.7"/>
    <x v="103"/>
    <n v="123.43837404437815"/>
    <n v="123.43837404437815"/>
    <x v="100"/>
    <n v="120209.36699231958"/>
    <n v="180314.05048847938"/>
    <n v="1669067.1248871367"/>
    <e v="#VALUE!"/>
    <e v="#VALUE!"/>
    <e v="#VALUE!"/>
    <e v="#VALUE!"/>
    <e v="#VALUE!"/>
  </r>
  <r>
    <s v="Norway"/>
    <s v="NOR"/>
    <s v="High income: OECD"/>
    <x v="1"/>
    <m/>
    <m/>
    <n v="4889252"/>
    <n v="5837893"/>
    <n v="100"/>
    <x v="4"/>
    <e v="#N/A"/>
    <m/>
    <x v="4"/>
    <n v="0"/>
    <n v="0"/>
    <m/>
    <n v="55897649769.889412"/>
    <n v="838464746548.34119"/>
    <n v="0"/>
    <n v="0"/>
    <n v="0"/>
  </r>
  <r>
    <s v="Oman"/>
    <s v="OMN"/>
    <s v="High income: nonOECD"/>
    <x v="2"/>
    <s v="W Asia"/>
    <m/>
    <n v="2802768"/>
    <n v="4920265"/>
    <n v="96.6"/>
    <x v="104"/>
    <n v="482.03592814371257"/>
    <m/>
    <x v="101"/>
    <n v="6511221.3446241068"/>
    <n v="9766832.0169361606"/>
    <n v="90406145.22052905"/>
    <n v="24681714780.510975"/>
    <n v="370225721707.66461"/>
    <n v="2.4419196160529061E-4"/>
    <n v="8.1397320535096871E-5"/>
    <n v="7.3257588481587179E-4"/>
  </r>
  <r>
    <s v="Pakistan"/>
    <s v="PAK"/>
    <s v="Lower middle income"/>
    <x v="0"/>
    <s v="S Asia"/>
    <m/>
    <n v="173149306"/>
    <n v="231743898"/>
    <n v="47.3"/>
    <x v="105"/>
    <n v="115.29694061187763"/>
    <m/>
    <x v="102"/>
    <n v="1136978743.1620557"/>
    <n v="1705468114.7430837"/>
    <n v="15786572123.190117"/>
    <n v="8516083273.6478567"/>
    <n v="127741249104.71785"/>
    <n v="0.12358241549876213"/>
    <n v="4.1194138499587377E-2"/>
    <n v="0.37074724649628638"/>
  </r>
  <r>
    <s v="Palau"/>
    <s v="PLW"/>
    <s v="Upper middle income"/>
    <x v="3"/>
    <m/>
    <s v="Oceania"/>
    <n v="20470"/>
    <n v="24836"/>
    <n v="100"/>
    <x v="4"/>
    <n v="123.43837404437815"/>
    <m/>
    <x v="4"/>
    <n v="0"/>
    <n v="0"/>
    <n v="0"/>
    <n v="0"/>
    <n v="0"/>
    <e v="#DIV/0!"/>
    <e v="#DIV/0!"/>
    <e v="#DIV/0!"/>
  </r>
  <r>
    <s v="Panama"/>
    <s v="PAN"/>
    <s v="Upper middle income"/>
    <x v="5"/>
    <s v="LAC"/>
    <m/>
    <n v="3678128"/>
    <n v="4882047"/>
    <n v="72.3"/>
    <x v="106"/>
    <n v="246.82124158563948"/>
    <m/>
    <x v="103"/>
    <n v="26951311.068976175"/>
    <n v="40426966.603464268"/>
    <n v="374210000.46285093"/>
    <n v="223144062.80733454"/>
    <n v="3347160942.1100183"/>
    <n v="0.11179922535393608"/>
    <n v="3.7266408451312023E-2"/>
    <n v="0.3353976760618082"/>
  </r>
  <r>
    <s v="Papua New Guinea"/>
    <s v="PNG"/>
    <s v="Lower middle income"/>
    <x v="3"/>
    <s v="Oceania"/>
    <m/>
    <n v="6858945"/>
    <n v="10044486"/>
    <n v="18.7"/>
    <x v="107"/>
    <n v="121.6804527644754"/>
    <m/>
    <x v="104"/>
    <n v="80233311.85112901"/>
    <n v="120349967.77669352"/>
    <n v="1114012880.0453048"/>
    <n v="4102225109.4098563"/>
    <n v="61533376641.147842"/>
    <n v="1.8104205243636113E-2"/>
    <n v="6.0347350812120374E-3"/>
    <n v="5.4312615730908342E-2"/>
  </r>
  <r>
    <s v="Paraguay"/>
    <s v="PRY"/>
    <s v="Lower middle income"/>
    <x v="5"/>
    <s v="LAC"/>
    <m/>
    <n v="6459721"/>
    <n v="8693133"/>
    <n v="79.3"/>
    <x v="108"/>
    <n v="144.43988510463686"/>
    <m/>
    <x v="105"/>
    <n v="20986955.55311016"/>
    <n v="31480433.329665236"/>
    <n v="291396905.59556603"/>
    <n v="1106511912.5295491"/>
    <n v="16597678687.943237"/>
    <n v="1.7556485522715923E-2"/>
    <n v="5.852161840905307E-3"/>
    <n v="5.2669456568147761E-2"/>
  </r>
  <r>
    <s v="Peru"/>
    <s v="PER"/>
    <s v="Upper middle income"/>
    <x v="5"/>
    <s v="LAC"/>
    <m/>
    <n v="29262830"/>
    <n v="36513996"/>
    <n v="71.5"/>
    <x v="109"/>
    <n v="264.60950300382302"/>
    <m/>
    <x v="106"/>
    <n v="222343941.22547197"/>
    <n v="333515911.83820796"/>
    <n v="3087171757.0976295"/>
    <n v="18873226426.094227"/>
    <n v="283098396391.41339"/>
    <n v="1.0904942579855836E-2"/>
    <n v="3.6349808599519451E-3"/>
    <n v="3.2714827739567506E-2"/>
  </r>
  <r>
    <s v="Philippines"/>
    <s v="PHL"/>
    <s v="Lower middle income"/>
    <x v="3"/>
    <s v="SE Asia"/>
    <m/>
    <n v="93444322"/>
    <n v="127797234"/>
    <n v="74.3"/>
    <x v="110"/>
    <n v="70.331447049312857"/>
    <m/>
    <x v="107"/>
    <n v="186517578.88032293"/>
    <n v="279776368.3204844"/>
    <n v="2589734618.1232328"/>
    <n v="7783755597.3120575"/>
    <n v="116756333959.68086"/>
    <n v="2.2180677743937546E-2"/>
    <n v="7.3935592479791815E-3"/>
    <n v="6.6542033231812639E-2"/>
  </r>
  <r>
    <s v="Poland"/>
    <s v="POL"/>
    <s v="High income: OECD"/>
    <x v="1"/>
    <m/>
    <m/>
    <n v="38183683"/>
    <n v="37447642"/>
    <e v="#N/A"/>
    <x v="14"/>
    <e v="#N/A"/>
    <m/>
    <x v="13"/>
    <n v="0"/>
    <n v="0"/>
    <m/>
    <n v="8848984711.9180393"/>
    <n v="132734770678.77058"/>
    <n v="0"/>
    <n v="0"/>
    <n v="0"/>
  </r>
  <r>
    <s v="Portugal"/>
    <s v="PRT"/>
    <s v="High income: OECD"/>
    <x v="1"/>
    <m/>
    <m/>
    <n v="10573100"/>
    <n v="10432816"/>
    <n v="100"/>
    <x v="4"/>
    <e v="#N/A"/>
    <m/>
    <x v="4"/>
    <n v="0"/>
    <n v="0"/>
    <m/>
    <n v="1382577582.3167782"/>
    <n v="20738663734.751671"/>
    <n v="0"/>
    <n v="0"/>
    <n v="0"/>
  </r>
  <r>
    <s v="Puerto Rico"/>
    <s v="PRI"/>
    <s v="High income: nonOECD"/>
    <x v="5"/>
    <s v="LAC"/>
    <m/>
    <n v="3721208"/>
    <n v="3703707"/>
    <n v="99.3"/>
    <x v="111"/>
    <e v="#N/A"/>
    <m/>
    <x v="4"/>
    <n v="0"/>
    <n v="0"/>
    <m/>
    <n v="0"/>
    <n v="0"/>
    <e v="#DIV/0!"/>
    <e v="#DIV/0!"/>
    <e v="#DIV/0!"/>
  </r>
  <r>
    <s v="Qatar"/>
    <s v="QAT"/>
    <s v="High income: nonOECD"/>
    <x v="2"/>
    <s v="W Asia"/>
    <m/>
    <n v="1749713"/>
    <n v="2760329"/>
    <n v="100"/>
    <x v="4"/>
    <n v="368.85245901639342"/>
    <m/>
    <x v="4"/>
    <n v="0"/>
    <n v="0"/>
    <n v="0"/>
    <n v="36198411498.324532"/>
    <n v="542976172474.86798"/>
    <n v="0"/>
    <n v="0"/>
    <n v="0"/>
  </r>
  <r>
    <s v="Romania"/>
    <s v="ROM"/>
    <s v="Upper middle income"/>
    <x v="1"/>
    <m/>
    <m/>
    <n v="20246871"/>
    <n v="20232088"/>
    <e v="#N/A"/>
    <x v="14"/>
    <e v="#N/A"/>
    <m/>
    <x v="13"/>
    <n v="0"/>
    <n v="0"/>
    <m/>
    <n v="4151541416.0069842"/>
    <n v="62273121240.104767"/>
    <n v="0"/>
    <n v="0"/>
    <n v="0"/>
  </r>
  <r>
    <s v="Russian Federation"/>
    <s v="RUS"/>
    <s v="High income: nonOECD"/>
    <x v="1"/>
    <m/>
    <s v="E Asia"/>
    <n v="142385523"/>
    <n v="133556108"/>
    <n v="70.400000000000006"/>
    <x v="112"/>
    <n v="118.39568135600364"/>
    <n v="118.39568135600364"/>
    <x v="108"/>
    <n v="377926169.58392352"/>
    <n v="566889254.37588525"/>
    <n v="5247379310.5270214"/>
    <n v="321602181004.87122"/>
    <n v="4824032715073.0684"/>
    <n v="1.0877578201597127E-3"/>
    <n v="3.6258594005323758E-4"/>
    <n v="3.263273460479138E-3"/>
  </r>
  <r>
    <s v="Rwanda"/>
    <s v="RWA"/>
    <s v="Low income"/>
    <x v="4"/>
    <s v="SSA"/>
    <m/>
    <n v="10836732"/>
    <n v="17771249"/>
    <n v="61.2"/>
    <x v="113"/>
    <n v="110.63478977741137"/>
    <m/>
    <x v="109"/>
    <n v="61596641.232889645"/>
    <n v="92394961.849334478"/>
    <n v="855248899.96178293"/>
    <n v="374942592.12015301"/>
    <n v="5624138881.8022947"/>
    <n v="0.15206752854718134"/>
    <n v="5.0689176182393776E-2"/>
    <n v="0.45620258564154398"/>
  </r>
  <r>
    <s v="Samoa"/>
    <s v="WSM"/>
    <s v="Lower middle income"/>
    <x v="3"/>
    <s v="Oceania"/>
    <m/>
    <n v="186029"/>
    <n v="211105"/>
    <n v="91.7"/>
    <x v="114"/>
    <n v="250"/>
    <m/>
    <x v="110"/>
    <n v="353697.71941874985"/>
    <n v="530546.57912812475"/>
    <n v="4910975.3291281229"/>
    <n v="4184944.6022272655"/>
    <n v="62774169.033408985"/>
    <n v="7.8232422742457286E-2"/>
    <n v="2.6077474247485764E-2"/>
    <n v="0.23469726822737183"/>
  </r>
  <r>
    <s v="San Marino"/>
    <s v="SMR"/>
    <s v="High income: nonOECD"/>
    <x v="1"/>
    <m/>
    <m/>
    <n v="30861"/>
    <n v="33108"/>
    <e v="#N/A"/>
    <x v="14"/>
    <e v="#N/A"/>
    <m/>
    <x v="13"/>
    <n v="0"/>
    <n v="0"/>
    <m/>
    <e v="#VALUE!"/>
    <e v="#VALUE!"/>
    <e v="#VALUE!"/>
    <e v="#VALUE!"/>
    <e v="#VALUE!"/>
  </r>
  <r>
    <s v="Sao Tome and Principe"/>
    <s v="STP"/>
    <s v="Lower middle income"/>
    <x v="4"/>
    <s v="SSA"/>
    <m/>
    <n v="178228"/>
    <n v="278192"/>
    <n v="33.1"/>
    <x v="115"/>
    <n v="133.83254909236055"/>
    <n v="133.83254909236055"/>
    <x v="111"/>
    <n v="2011167.0420579754"/>
    <n v="3016750.5630869633"/>
    <n v="27924386.231648181"/>
    <n v="6448878.1292010797"/>
    <n v="96733171.938016191"/>
    <n v="0.28867435722609525"/>
    <n v="9.6224785742031749E-2"/>
    <n v="0.86602307167828585"/>
  </r>
  <r>
    <s v="Saudi Arabia"/>
    <s v="SAU"/>
    <s v="High income: nonOECD"/>
    <x v="2"/>
    <s v="W Asia"/>
    <m/>
    <n v="27258387"/>
    <n v="35634201"/>
    <n v="100"/>
    <x v="4"/>
    <n v="266.84034238928172"/>
    <m/>
    <x v="4"/>
    <n v="0"/>
    <n v="0"/>
    <n v="0"/>
    <n v="227429658719.18033"/>
    <n v="3411444880787.7051"/>
    <n v="0"/>
    <n v="0"/>
    <n v="0"/>
  </r>
  <r>
    <s v="Senegal"/>
    <s v="SEN"/>
    <s v="Lower middle income"/>
    <x v="4"/>
    <s v="SSA"/>
    <m/>
    <n v="12950564"/>
    <n v="21855703"/>
    <n v="50.3"/>
    <x v="116"/>
    <n v="55.384615384615387"/>
    <m/>
    <x v="112"/>
    <n v="48576470.020687111"/>
    <n v="72864705.03103067"/>
    <n v="674468148.22487688"/>
    <n v="551591058.22012687"/>
    <n v="8273865873.3019028"/>
    <n v="8.151789726266287E-2"/>
    <n v="2.7172632420887622E-2"/>
    <n v="0.24455369178798861"/>
  </r>
  <r>
    <s v="Serbia"/>
    <s v="SRB"/>
    <s v="Upper middle income"/>
    <x v="1"/>
    <m/>
    <s v="SE Asia"/>
    <n v="7291436"/>
    <n v="8582256"/>
    <n v="97.1"/>
    <x v="117"/>
    <n v="76.733547934264351"/>
    <n v="76.733547934264351"/>
    <x v="113"/>
    <n v="1542056.8359129175"/>
    <n v="2313085.2538693761"/>
    <n v="21410946.866513103"/>
    <n v="1253506714.6213751"/>
    <n v="18802600719.320625"/>
    <n v="1.1387226259882374E-3"/>
    <n v="3.7957420866274581E-4"/>
    <n v="3.4161678779647121E-3"/>
  </r>
  <r>
    <s v="Seychelles"/>
    <s v="SYC"/>
    <s v="Upper middle income"/>
    <x v="4"/>
    <s v="SSA"/>
    <m/>
    <n v="89770"/>
    <n v="98416"/>
    <n v="97.1"/>
    <x v="118"/>
    <n v="133.83254909236055"/>
    <n v="133.83254909236055"/>
    <x v="114"/>
    <n v="30841.897993411734"/>
    <n v="46262.846990117599"/>
    <n v="428229.50738285691"/>
    <n v="1160995.7542812461"/>
    <n v="17414936.314218692"/>
    <n v="2.4589783141108726E-2"/>
    <n v="8.1965943803695741E-3"/>
    <n v="7.3769349423326178E-2"/>
  </r>
  <r>
    <s v="Sierra Leone"/>
    <s v="SLE"/>
    <s v="Low income"/>
    <x v="4"/>
    <s v="SSA"/>
    <m/>
    <n v="5751976"/>
    <n v="8057580"/>
    <n v="12.8"/>
    <x v="119"/>
    <n v="125.98695502917954"/>
    <m/>
    <x v="115"/>
    <n v="71476343.870624915"/>
    <n v="107214515.80593738"/>
    <n v="992425288.86463976"/>
    <n v="309951994.2008189"/>
    <n v="4649279913.0122833"/>
    <n v="0.21345784883527141"/>
    <n v="7.11526162784238E-2"/>
    <n v="0.64037354650581424"/>
  </r>
  <r>
    <s v="Singapore"/>
    <s v="SGP"/>
    <s v="High income: nonOECD"/>
    <x v="3"/>
    <s v="SE Asia"/>
    <m/>
    <n v="5076700"/>
    <n v="6577884"/>
    <n v="100"/>
    <x v="4"/>
    <n v="373.87387387387389"/>
    <m/>
    <x v="4"/>
    <n v="0"/>
    <n v="0"/>
    <n v="0"/>
    <n v="0"/>
    <n v="0"/>
    <e v="#DIV/0!"/>
    <e v="#DIV/0!"/>
    <e v="#DIV/0!"/>
  </r>
  <r>
    <s v="Sint Maarten (Dutch part)"/>
    <s v="SXM"/>
    <s v="High income: nonOECD"/>
    <x v="5"/>
    <s v="LAC"/>
    <m/>
    <n v="37850"/>
    <n v="56791"/>
    <e v="#N/A"/>
    <x v="14"/>
    <e v="#N/A"/>
    <m/>
    <x v="13"/>
    <n v="0"/>
    <n v="0"/>
    <m/>
    <e v="#VALUE!"/>
    <e v="#VALUE!"/>
    <e v="#VALUE!"/>
    <e v="#VALUE!"/>
    <e v="#VALUE!"/>
  </r>
  <r>
    <s v="Slovak Republic"/>
    <s v="SVK"/>
    <s v="High income: OECD"/>
    <x v="1"/>
    <m/>
    <m/>
    <n v="5391428"/>
    <n v="5395535"/>
    <n v="99.7"/>
    <x v="120"/>
    <e v="#N/A"/>
    <m/>
    <x v="4"/>
    <n v="0"/>
    <n v="0"/>
    <m/>
    <n v="586207377.22308779"/>
    <n v="8793110658.3463173"/>
    <n v="0"/>
    <n v="0"/>
    <n v="0"/>
  </r>
  <r>
    <s v="Slovenia"/>
    <s v="SVN"/>
    <s v="High income: OECD"/>
    <x v="1"/>
    <m/>
    <m/>
    <n v="2048583"/>
    <n v="2086065.9999999998"/>
    <n v="100"/>
    <x v="4"/>
    <e v="#N/A"/>
    <m/>
    <x v="4"/>
    <n v="0"/>
    <n v="0"/>
    <m/>
    <n v="179102965.90790325"/>
    <n v="2686544488.6185489"/>
    <n v="0"/>
    <n v="0"/>
    <n v="0"/>
  </r>
  <r>
    <s v="Solomon Islands"/>
    <s v="SLB"/>
    <s v="Lower middle income"/>
    <x v="3"/>
    <s v="Oceania"/>
    <m/>
    <n v="526447"/>
    <n v="764146"/>
    <n v="28.2"/>
    <x v="121"/>
    <n v="85.308056872037909"/>
    <m/>
    <x v="116"/>
    <n v="3779257.4425757341"/>
    <n v="5668886.1638636012"/>
    <n v="52473734.050119519"/>
    <n v="177911447.47763148"/>
    <n v="2668671712.1644721"/>
    <n v="1.9662865916002758E-2"/>
    <n v="6.554288638667586E-3"/>
    <n v="5.898859774800827E-2"/>
  </r>
  <r>
    <s v="Somalia"/>
    <s v="SOM"/>
    <s v="Low income"/>
    <x v="4"/>
    <s v="SSA"/>
    <m/>
    <n v="9636173"/>
    <n v="16880129"/>
    <n v="23.4"/>
    <x v="122"/>
    <n v="70.577237672353348"/>
    <m/>
    <x v="117"/>
    <n v="73685973.610096231"/>
    <n v="110528960.41514434"/>
    <n v="1023105263.7168502"/>
    <e v="#VALUE!"/>
    <e v="#VALUE!"/>
    <e v="#VALUE!"/>
    <e v="#VALUE!"/>
    <e v="#VALUE!"/>
  </r>
  <r>
    <s v="South Africa"/>
    <s v="ZAF"/>
    <s v="Upper middle income"/>
    <x v="4"/>
    <s v="SSA"/>
    <m/>
    <n v="50895698"/>
    <n v="58095501"/>
    <n v="73"/>
    <x v="123"/>
    <n v="333.05404273146206"/>
    <m/>
    <x v="118"/>
    <n v="421829175.3844949"/>
    <n v="632743763.07674229"/>
    <n v="5856957960.667861"/>
    <n v="29273625097.571095"/>
    <n v="439104376463.56641"/>
    <n v="1.3338418550592214E-2"/>
    <n v="4.4461395168640715E-3"/>
    <n v="4.0015255651776639E-2"/>
  </r>
  <r>
    <s v="South Sudan"/>
    <s v="SSD"/>
    <s v="Low income"/>
    <x v="4"/>
    <s v="SSA"/>
    <m/>
    <n v="9940929"/>
    <n v="17296842"/>
    <e v="#N/A"/>
    <x v="14"/>
    <e v="#N/A"/>
    <m/>
    <x v="13"/>
    <n v="0"/>
    <n v="0"/>
    <m/>
    <n v="0"/>
    <n v="0"/>
    <e v="#DIV/0!"/>
    <e v="#DIV/0!"/>
    <e v="#DIV/0!"/>
  </r>
  <r>
    <s v="Spain"/>
    <s v="ESP"/>
    <s v="High income: OECD"/>
    <x v="1"/>
    <m/>
    <m/>
    <n v="46576897"/>
    <n v="48235492"/>
    <n v="100"/>
    <x v="4"/>
    <e v="#N/A"/>
    <m/>
    <x v="4"/>
    <n v="0"/>
    <n v="0"/>
    <m/>
    <n v="2120296778.8542163"/>
    <n v="31804451682.813244"/>
    <n v="0"/>
    <n v="0"/>
    <n v="0"/>
  </r>
  <r>
    <s v="Sri Lanka"/>
    <s v="LKA"/>
    <s v="Lower middle income"/>
    <x v="0"/>
    <s v="S Asia"/>
    <m/>
    <n v="20653000"/>
    <n v="23271183"/>
    <n v="90"/>
    <x v="124"/>
    <n v="88.034188034188034"/>
    <m/>
    <x v="119"/>
    <n v="16541902.747649994"/>
    <n v="24812854.121474989"/>
    <n v="229678824.12147492"/>
    <n v="464220477.24420649"/>
    <n v="6963307158.6630974"/>
    <n v="3.2984158085821329E-2"/>
    <n v="1.0994719361940441E-2"/>
    <n v="9.8952474257463965E-2"/>
  </r>
  <r>
    <s v="St. Kitts and Nevis"/>
    <s v="KNA"/>
    <s v="High income: nonOECD"/>
    <x v="5"/>
    <s v="LAC"/>
    <m/>
    <n v="52352"/>
    <n v="62581"/>
    <e v="#N/A"/>
    <x v="14"/>
    <e v="#N/A"/>
    <m/>
    <x v="13"/>
    <n v="0"/>
    <n v="0"/>
    <m/>
    <n v="0"/>
    <n v="0"/>
    <e v="#DIV/0!"/>
    <e v="#DIV/0!"/>
    <e v="#DIV/0!"/>
  </r>
  <r>
    <s v="St. Lucia"/>
    <s v="LCA"/>
    <s v="Upper middle income"/>
    <x v="5"/>
    <s v="LAC"/>
    <m/>
    <n v="177397"/>
    <n v="201817"/>
    <n v="65.3"/>
    <x v="125"/>
    <n v="271.17101589161985"/>
    <n v="271.17101589161985"/>
    <x v="120"/>
    <n v="1533367.0545382996"/>
    <n v="2300050.5818074495"/>
    <n v="21290292.139034517"/>
    <n v="643469.71291057637"/>
    <n v="9652045.6936586462"/>
    <n v="2.2057802889414573"/>
    <n v="0.73526009631381906"/>
    <n v="6.6173408668243718"/>
  </r>
  <r>
    <s v="St. Martin (French part)"/>
    <s v="MAF"/>
    <s v="High income: nonOECD"/>
    <x v="5"/>
    <s v="LAC"/>
    <m/>
    <n v="30235"/>
    <s v="N/A"/>
    <e v="#N/A"/>
    <x v="14"/>
    <e v="#N/A"/>
    <m/>
    <x v="13"/>
    <n v="0"/>
    <n v="0"/>
    <m/>
    <e v="#VALUE!"/>
    <e v="#VALUE!"/>
    <e v="#VALUE!"/>
    <e v="#VALUE!"/>
    <e v="#VALUE!"/>
  </r>
  <r>
    <s v="St. Vincent and the Grenadines"/>
    <s v="VCT"/>
    <s v="Upper middle income"/>
    <x v="5"/>
    <s v="LAC"/>
    <m/>
    <n v="109316"/>
    <n v="110012"/>
    <e v="#N/A"/>
    <x v="14"/>
    <e v="#N/A"/>
    <m/>
    <x v="13"/>
    <n v="0"/>
    <n v="0"/>
    <m/>
    <n v="486293.25308693683"/>
    <n v="7294398.7963040527"/>
    <n v="0"/>
    <n v="0"/>
    <n v="0"/>
  </r>
  <r>
    <s v="Sudan"/>
    <s v="SDN"/>
    <s v="Lower middle income"/>
    <x v="4"/>
    <s v="SSA"/>
    <m/>
    <n v="35652002"/>
    <n v="55077835"/>
    <n v="22.4"/>
    <x v="126"/>
    <n v="202.18853809005387"/>
    <m/>
    <x v="121"/>
    <n v="697767524.96777368"/>
    <n v="1046651287.4516605"/>
    <n v="9688270272.7482567"/>
    <n v="11997149674.977474"/>
    <n v="179957245124.66211"/>
    <n v="5.3836511367113246E-2"/>
    <n v="1.794550378903775E-2"/>
    <n v="0.16150953410133975"/>
  </r>
  <r>
    <s v="Suriname"/>
    <s v="SUR"/>
    <s v="Upper middle income"/>
    <x v="5"/>
    <s v="LAC"/>
    <m/>
    <n v="524960"/>
    <n v="603805"/>
    <n v="80.400000000000006"/>
    <x v="127"/>
    <n v="292.45283018867923"/>
    <m/>
    <x v="122"/>
    <n v="2794629.5300858482"/>
    <n v="4191944.295128772"/>
    <n v="38802502.597015552"/>
    <n v="608902361.97083366"/>
    <n v="9133535429.5625057"/>
    <n v="4.2483551847210801E-3"/>
    <n v="1.4161183949070268E-3"/>
    <n v="1.2745065554163241E-2"/>
  </r>
  <r>
    <s v="Swaziland"/>
    <s v="SWZ"/>
    <s v="Lower middle income"/>
    <x v="4"/>
    <s v="SSA"/>
    <m/>
    <n v="1193148"/>
    <n v="1515527"/>
    <n v="56.5"/>
    <x v="128"/>
    <n v="113.7123745819398"/>
    <m/>
    <x v="123"/>
    <n v="6053078.4495847831"/>
    <n v="9079617.674377175"/>
    <n v="84044983.326551095"/>
    <n v="92945139.393425897"/>
    <n v="1394177090.9013884"/>
    <n v="6.0282860674616898E-2"/>
    <n v="2.0094286891538964E-2"/>
    <n v="0.18084858202385071"/>
  </r>
  <r>
    <s v="Sweden"/>
    <s v="SWE"/>
    <s v="High income: OECD"/>
    <x v="1"/>
    <m/>
    <m/>
    <n v="9378126"/>
    <n v="10690986"/>
    <n v="100"/>
    <x v="4"/>
    <e v="#N/A"/>
    <m/>
    <x v="4"/>
    <n v="0"/>
    <n v="0"/>
    <m/>
    <n v="6600024142.4592056"/>
    <n v="99000362136.888092"/>
    <n v="0"/>
    <n v="0"/>
    <n v="0"/>
  </r>
  <r>
    <s v="Switzerland"/>
    <s v="CHE"/>
    <s v="High income: OECD"/>
    <x v="1"/>
    <m/>
    <m/>
    <n v="7824909"/>
    <n v="9477452"/>
    <n v="100"/>
    <x v="4"/>
    <e v="#N/A"/>
    <m/>
    <x v="4"/>
    <n v="0"/>
    <n v="0"/>
    <m/>
    <n v="278578079.29358196"/>
    <n v="4178671189.4037294"/>
    <n v="0"/>
    <n v="0"/>
    <n v="0"/>
  </r>
  <r>
    <s v="Syrian Arab Republic"/>
    <s v="SYR"/>
    <s v="Lower middle income"/>
    <x v="2"/>
    <s v="W Asia"/>
    <m/>
    <n v="21532647"/>
    <n v="29933865"/>
    <n v="94.6"/>
    <x v="129"/>
    <n v="299.84170793083854"/>
    <n v="299.84170793083854"/>
    <x v="124"/>
    <n v="39134900.807527758"/>
    <n v="58702351.211291641"/>
    <n v="543375096.36613417"/>
    <e v="#VALUE!"/>
    <e v="#VALUE!"/>
    <e v="#VALUE!"/>
    <e v="#VALUE!"/>
    <e v="#VALUE!"/>
  </r>
  <r>
    <s v="Tajikistan"/>
    <s v="TJK"/>
    <s v="Low income"/>
    <x v="1"/>
    <s v="CCA"/>
    <m/>
    <n v="7627326"/>
    <n v="11407028"/>
    <n v="93.7"/>
    <x v="130"/>
    <n v="124.54212454212454"/>
    <m/>
    <x v="125"/>
    <n v="7226782.1952092238"/>
    <n v="10840173.292813836"/>
    <n v="100341469.90819837"/>
    <n v="89930664.353367537"/>
    <n v="1348959965.300513"/>
    <n v="7.4384320134990009E-2"/>
    <n v="2.4794773378330002E-2"/>
    <n v="0.22315296040497004"/>
  </r>
  <r>
    <s v="Tanzania"/>
    <s v="TZA"/>
    <s v="Low income"/>
    <x v="4"/>
    <s v="SSA"/>
    <m/>
    <n v="44973330"/>
    <n v="79354326"/>
    <n v="11.6"/>
    <x v="131"/>
    <n v="133.83254909236055"/>
    <n v="133.83254909236055"/>
    <x v="126"/>
    <n v="758054205.02129507"/>
    <n v="1137081307.5319426"/>
    <n v="10525330796.928129"/>
    <n v="2569147998.6777964"/>
    <n v="38537219980.166946"/>
    <n v="0.27312117486276788"/>
    <n v="9.1040391620922631E-2"/>
    <n v="0.81936352458830364"/>
  </r>
  <r>
    <s v="Thailand"/>
    <s v="THA"/>
    <s v="Upper middle income"/>
    <x v="3"/>
    <s v="SE Asia"/>
    <m/>
    <n v="66402316"/>
    <n v="67554088"/>
    <n v="93.5"/>
    <x v="132"/>
    <n v="155.59293523969723"/>
    <m/>
    <x v="127"/>
    <n v="55165874.177972198"/>
    <n v="82748811.266958296"/>
    <n v="765959835.82541013"/>
    <n v="13671322551.946495"/>
    <n v="205069838279.19742"/>
    <n v="3.7351169838178498E-3"/>
    <n v="1.2450389946059499E-3"/>
    <n v="1.1205350951453551E-2"/>
  </r>
  <r>
    <s v="Timor-Leste"/>
    <s v="TMP"/>
    <s v="Lower middle income"/>
    <x v="3"/>
    <s v="SE Asia"/>
    <m/>
    <n v="1066409"/>
    <n v="1555457"/>
    <n v="38.5"/>
    <x v="133"/>
    <n v="60.24096385542169"/>
    <m/>
    <x v="128"/>
    <n v="4653081.6813840363"/>
    <n v="6979622.5220760545"/>
    <n v="64606493.305208586"/>
    <n v="6029932.4922673218"/>
    <n v="90448987.384009823"/>
    <n v="0.71428652960939787"/>
    <n v="0.2380955098697993"/>
    <n v="2.1428595888281934"/>
  </r>
  <r>
    <s v="Togo"/>
    <s v="TGO"/>
    <s v="Low income"/>
    <x v="4"/>
    <s v="SSA"/>
    <m/>
    <n v="6306014"/>
    <n v="10014965"/>
    <n v="11.5"/>
    <x v="134"/>
    <n v="139.18215613382898"/>
    <m/>
    <x v="129"/>
    <n v="99607469.132418275"/>
    <n v="149411203.69862741"/>
    <n v="1383016617.4384043"/>
    <n v="289914233.93356359"/>
    <n v="4348713509.0034542"/>
    <n v="0.31802891006157236"/>
    <n v="0.10600963668719079"/>
    <n v="0.95408673018471712"/>
  </r>
  <r>
    <s v="Tonga"/>
    <s v="TON"/>
    <s v="Upper middle income"/>
    <x v="3"/>
    <s v="Oceania"/>
    <m/>
    <n v="104098"/>
    <n v="120995"/>
    <n v="91.7"/>
    <x v="135"/>
    <n v="400"/>
    <m/>
    <x v="130"/>
    <n v="324355.41032999987"/>
    <n v="486533.1154949998"/>
    <n v="4503567.1154949982"/>
    <n v="258294.04268454493"/>
    <n v="3874410.640268174"/>
    <n v="1.1623876593481779"/>
    <n v="0.38746255311605926"/>
    <n v="3.4871629780445339"/>
  </r>
  <r>
    <s v="Trinidad and Tobago"/>
    <s v="TTO"/>
    <s v="High income: nonOECD"/>
    <x v="5"/>
    <s v="LAC"/>
    <m/>
    <n v="1328095"/>
    <n v="1307826"/>
    <n v="92.1"/>
    <x v="136"/>
    <n v="271.17101589161985"/>
    <n v="271.17101589161985"/>
    <x v="131"/>
    <n v="2262225.8741297848"/>
    <n v="3393338.8111946769"/>
    <n v="31410254.708523117"/>
    <n v="8121778589.9499531"/>
    <n v="121826678849.2493"/>
    <n v="2.5782739056188814E-4"/>
    <n v="8.5942463520629375E-5"/>
    <n v="7.7348217168566442E-4"/>
  </r>
  <r>
    <s v="Tunisia"/>
    <s v="TUN"/>
    <s v="Upper middle income"/>
    <x v="2"/>
    <s v="N Africa"/>
    <m/>
    <n v="10549100"/>
    <n v="12561225"/>
    <n v="89.1"/>
    <x v="137"/>
    <n v="116.8"/>
    <m/>
    <x v="132"/>
    <n v="12912697.421051411"/>
    <n v="19369046.131577116"/>
    <n v="179288513.85157725"/>
    <n v="2923132889.5717616"/>
    <n v="43846993343.576424"/>
    <n v="4.0889579918674855E-3"/>
    <n v="1.3629859972891618E-3"/>
    <n v="1.2266873975602456E-2"/>
  </r>
  <r>
    <s v="Turkey"/>
    <s v="TUR"/>
    <s v="Upper middle income"/>
    <x v="1"/>
    <s v="W Asia"/>
    <m/>
    <n v="72137546"/>
    <n v="86825345"/>
    <n v="90.8"/>
    <x v="138"/>
    <n v="613.01458531112451"/>
    <m/>
    <x v="133"/>
    <n v="395385548.45117563"/>
    <n v="593078322.67676342"/>
    <n v="5489796985.7664366"/>
    <n v="4369682103.2413588"/>
    <n v="65545231548.620384"/>
    <n v="8.3755856163147346E-2"/>
    <n v="2.7918618721049115E-2"/>
    <n v="0.25126756848944204"/>
  </r>
  <r>
    <s v="Turkmenistan"/>
    <s v="TKM"/>
    <s v="Upper middle income"/>
    <x v="1"/>
    <s v="CCA"/>
    <m/>
    <n v="5041995"/>
    <n v="6159875"/>
    <n v="99.1"/>
    <x v="139"/>
    <n v="254.00457665903889"/>
    <m/>
    <x v="134"/>
    <n v="1137029.125327518"/>
    <n v="1705543.6879912768"/>
    <n v="15787271.662819663"/>
    <n v="8829721321.8512516"/>
    <n v="132445819827.76877"/>
    <n v="1.1919796097263979E-4"/>
    <n v="3.97326536575466E-5"/>
    <n v="3.575938829179194E-4"/>
  </r>
  <r>
    <s v="Turks and Caicos Islands"/>
    <s v="TCA"/>
    <s v="High income: nonOECD"/>
    <x v="5"/>
    <s v="LAC"/>
    <m/>
    <n v="30993"/>
    <n v="40698"/>
    <e v="#N/A"/>
    <x v="14"/>
    <e v="#N/A"/>
    <m/>
    <x v="13"/>
    <n v="0"/>
    <n v="0"/>
    <m/>
    <e v="#VALUE!"/>
    <e v="#VALUE!"/>
    <e v="#VALUE!"/>
    <e v="#VALUE!"/>
    <e v="#VALUE!"/>
  </r>
  <r>
    <s v="Tuvalu"/>
    <s v="TUV"/>
    <s v="Upper middle income"/>
    <x v="3"/>
    <m/>
    <s v="Oceania"/>
    <n v="9827"/>
    <n v="10707"/>
    <n v="83.2"/>
    <x v="140"/>
    <n v="123.43837404437815"/>
    <n v="123.43837404437815"/>
    <x v="135"/>
    <n v="17928.457075413007"/>
    <n v="26892.685613119509"/>
    <n v="248930.67032316976"/>
    <n v="0"/>
    <n v="0"/>
    <e v="#DIV/0!"/>
    <e v="#DIV/0!"/>
    <e v="#DIV/0!"/>
  </r>
  <r>
    <s v="Uganda"/>
    <s v="UGA"/>
    <s v="Low income"/>
    <x v="4"/>
    <s v="SSA"/>
    <m/>
    <n v="33987213"/>
    <n v="63387713"/>
    <n v="33.200000000000003"/>
    <x v="141"/>
    <n v="129.62897338672525"/>
    <m/>
    <x v="136"/>
    <n v="443199504.16357905"/>
    <n v="664799256.2453686"/>
    <n v="6153677876.1423168"/>
    <n v="2346264440.3663912"/>
    <n v="35193966605.495865"/>
    <n v="0.17485036412978136"/>
    <n v="5.8283454709927116E-2"/>
    <n v="0.52455109238934394"/>
  </r>
  <r>
    <s v="Ukraine"/>
    <s v="UKR"/>
    <s v="Lower middle income"/>
    <x v="1"/>
    <m/>
    <s v="SE Asia"/>
    <n v="45870700"/>
    <n v="39841900"/>
    <n v="94.3"/>
    <x v="142"/>
    <n v="76.733547934264351"/>
    <n v="76.733547934264351"/>
    <x v="137"/>
    <n v="14070703.603330566"/>
    <n v="21106055.404995851"/>
    <n v="195367044.98119953"/>
    <n v="7490439523.5188084"/>
    <n v="112356592852.78212"/>
    <n v="1.7388124721544717E-3"/>
    <n v="5.7960415738482387E-4"/>
    <n v="5.2164374164634158E-3"/>
  </r>
  <r>
    <s v="United Arab Emirates"/>
    <s v="ARE"/>
    <s v="High income: nonOECD"/>
    <x v="2"/>
    <s v="W Asia"/>
    <m/>
    <n v="8441537"/>
    <n v="12330367"/>
    <n v="97.5"/>
    <x v="143"/>
    <n v="299.84170793083854"/>
    <n v="299.84170793083854"/>
    <x v="138"/>
    <n v="7463176.1747385329"/>
    <n v="11194764.262107799"/>
    <n v="103623721.77945913"/>
    <n v="62330586907.323227"/>
    <n v="934958803609.84839"/>
    <n v="1.1083239323419492E-4"/>
    <n v="3.6944131078064978E-5"/>
    <n v="3.3249717970258475E-4"/>
  </r>
  <r>
    <s v="United Kingdom"/>
    <s v="GBR"/>
    <s v="High income: OECD"/>
    <x v="1"/>
    <m/>
    <m/>
    <n v="62766365"/>
    <n v="68630898"/>
    <n v="100"/>
    <x v="4"/>
    <e v="#N/A"/>
    <m/>
    <x v="4"/>
    <n v="0"/>
    <n v="0"/>
    <m/>
    <n v="35339743590.988991"/>
    <n v="530096153864.83484"/>
    <n v="0"/>
    <n v="0"/>
    <n v="0"/>
  </r>
  <r>
    <s v="United States"/>
    <s v="USA"/>
    <s v="High income: OECD"/>
    <x v="6"/>
    <m/>
    <m/>
    <n v="309326295"/>
    <n v="362628830"/>
    <n v="99.9"/>
    <x v="144"/>
    <e v="#N/A"/>
    <m/>
    <x v="4"/>
    <n v="0"/>
    <n v="0"/>
    <m/>
    <n v="183742824092.28073"/>
    <n v="2756142361384.2109"/>
    <n v="0"/>
    <n v="0"/>
    <n v="0"/>
  </r>
  <r>
    <s v="Uruguay"/>
    <s v="URY"/>
    <s v="High income: nonOECD"/>
    <x v="5"/>
    <s v="LAC"/>
    <m/>
    <n v="3371982"/>
    <n v="3581432"/>
    <n v="96"/>
    <x v="145"/>
    <n v="253.52112676056339"/>
    <m/>
    <x v="139"/>
    <n v="2932557.2299267631"/>
    <n v="4398835.8448901447"/>
    <n v="40717582.887143701"/>
    <n v="1344798564.3950837"/>
    <n v="20171978465.926254"/>
    <n v="2.0185220282642235E-3"/>
    <n v="6.7284067608807448E-4"/>
    <n v="6.0555660847926704E-3"/>
  </r>
  <r>
    <s v="Uzbekistan"/>
    <s v="UZB"/>
    <s v="Lower middle income"/>
    <x v="1"/>
    <s v="CCA"/>
    <m/>
    <n v="28562400"/>
    <n v="34146873"/>
    <n v="100"/>
    <x v="4"/>
    <n v="226.23345367027679"/>
    <m/>
    <x v="4"/>
    <n v="0"/>
    <n v="0"/>
    <n v="0"/>
    <n v="10682101144.876232"/>
    <n v="160231517173.14349"/>
    <n v="0"/>
    <n v="0"/>
    <n v="0"/>
  </r>
  <r>
    <s v="Vanuatu"/>
    <s v="VUT"/>
    <s v="Lower middle income"/>
    <x v="3"/>
    <s v="Oceania"/>
    <m/>
    <n v="236299"/>
    <n v="352225"/>
    <n v="56.4"/>
    <x v="146"/>
    <n v="159.42028985507247"/>
    <m/>
    <x v="140"/>
    <n v="1976814.419847826"/>
    <n v="2965221.6297717392"/>
    <n v="27447411.484844204"/>
    <n v="7861829.9212791082"/>
    <n v="117927448.81918663"/>
    <n v="0.23274828515054377"/>
    <n v="7.7582761716847914E-2"/>
    <n v="0.69824485545163129"/>
  </r>
  <r>
    <s v="Venezuela, RB"/>
    <s v="VEN"/>
    <s v="Upper middle income"/>
    <x v="5"/>
    <s v="LAC"/>
    <m/>
    <n v="29043283"/>
    <n v="37172167"/>
    <e v="#N/A"/>
    <x v="14"/>
    <e v="#N/A"/>
    <m/>
    <x v="13"/>
    <n v="0"/>
    <n v="0"/>
    <m/>
    <n v="80589397008.56813"/>
    <n v="1208840955128.522"/>
    <n v="0"/>
    <n v="0"/>
    <n v="0"/>
  </r>
  <r>
    <s v="Vietnam"/>
    <s v="VNM"/>
    <s v="Lower middle income"/>
    <x v="3"/>
    <s v="SE Asia"/>
    <m/>
    <n v="86932500"/>
    <n v="101830324"/>
    <n v="71.599999999999994"/>
    <x v="147"/>
    <n v="76.733547934264351"/>
    <n v="76.733547934264351"/>
    <x v="141"/>
    <n v="179182826.76364887"/>
    <n v="268774240.1454733"/>
    <n v="2487894021.7251239"/>
    <n v="13594414917.099127"/>
    <n v="203916223756.48691"/>
    <n v="1.2200569311719514E-2"/>
    <n v="4.0668564372398379E-3"/>
    <n v="3.6601707935158538E-2"/>
  </r>
  <r>
    <s v="Virgin Islands (U.S.)"/>
    <s v="VIR"/>
    <s v="High income: nonOECD"/>
    <x v="5"/>
    <s v="LAC"/>
    <m/>
    <n v="106267"/>
    <n v="104912"/>
    <n v="96.4"/>
    <x v="148"/>
    <n v="271.17101589161985"/>
    <n v="271.17101589161985"/>
    <x v="142"/>
    <n v="82696.394314225618"/>
    <n v="124044.59147133843"/>
    <n v="1148211.9617633147"/>
    <e v="#VALUE!"/>
    <e v="#VALUE!"/>
    <e v="#VALUE!"/>
    <e v="#VALUE!"/>
    <e v="#VALUE!"/>
  </r>
  <r>
    <s v="West Bank and Gaza"/>
    <s v="WBG"/>
    <s v="Lower middle income"/>
    <x v="2"/>
    <m/>
    <m/>
    <n v="3811102"/>
    <s v="N/A"/>
    <n v="94.3"/>
    <x v="14"/>
    <e v="#N/A"/>
    <e v="#N/A"/>
    <x v="13"/>
    <n v="0"/>
    <n v="0"/>
    <m/>
    <e v="#VALUE!"/>
    <e v="#VALUE!"/>
    <e v="#VALUE!"/>
    <e v="#VALUE!"/>
    <e v="#VALUE!"/>
  </r>
  <r>
    <s v="Yemen, Rep."/>
    <s v="YEM"/>
    <s v="Lower middle income"/>
    <x v="2"/>
    <s v="W Asia"/>
    <m/>
    <n v="22763008"/>
    <n v="33991041"/>
    <n v="52.7"/>
    <x v="149"/>
    <n v="299.84170793083854"/>
    <n v="299.84170793083854"/>
    <x v="143"/>
    <n v="389254182.73290539"/>
    <n v="583881274.09935808"/>
    <n v="5404665009.722683"/>
    <n v="6972508226.6016922"/>
    <n v="104587623399.02539"/>
    <n v="5.1675952030219352E-2"/>
    <n v="1.722531734340645E-2"/>
    <n v="0.15502785609065806"/>
  </r>
  <r>
    <s v="Zambia"/>
    <s v="ZMB"/>
    <s v="Lower middle income"/>
    <x v="4"/>
    <s v="SSA"/>
    <m/>
    <n v="13216985"/>
    <n v="24956509"/>
    <n v="42.5"/>
    <x v="150"/>
    <n v="143.32134153417664"/>
    <m/>
    <x v="144"/>
    <n v="166065027.94481266"/>
    <n v="249097541.91721898"/>
    <n v="2305757743.103827"/>
    <n v="4492889935.3189192"/>
    <n v="67393349029.783791"/>
    <n v="3.4213431685741293E-2"/>
    <n v="1.140447722858043E-2"/>
    <n v="0.10264029505722388"/>
  </r>
  <r>
    <s v="Zimbabwe"/>
    <s v="ZWE"/>
    <s v="Low income"/>
    <x v="4"/>
    <s v="SSA"/>
    <m/>
    <n v="13076978"/>
    <n v="20292380"/>
    <n v="39.9"/>
    <x v="151"/>
    <n v="56.017748197448697"/>
    <m/>
    <x v="145"/>
    <n v="55163110.177699991"/>
    <n v="82744665.26654999"/>
    <n v="765921458.5998832"/>
    <n v="996384461.46226156"/>
    <n v="14945766921.933924"/>
    <n v="5.1246715046508698E-2"/>
    <n v="1.708223834883623E-2"/>
    <n v="0.15374014513952611"/>
  </r>
  <r>
    <m/>
    <m/>
    <m/>
    <x v="7"/>
    <m/>
    <m/>
    <m/>
    <m/>
    <m/>
    <x v="14"/>
    <m/>
    <m/>
    <x v="13"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15">
  <r>
    <s v="KSV"/>
    <s v="Kosovo"/>
    <s v="Lower middle income"/>
    <x v="0"/>
    <s v="N/A"/>
    <m/>
    <x v="0"/>
    <x v="0"/>
    <n v="150"/>
    <n v="547.5"/>
    <n v="90"/>
    <x v="0"/>
    <n v="177423641.54793903"/>
    <n v="2661354623.2190857"/>
    <n v="0"/>
    <n v="0"/>
    <n v="0"/>
  </r>
  <r>
    <s v="MAF"/>
    <s v="St. Martin (French part)"/>
    <s v="High income: nonOECD"/>
    <x v="1"/>
    <s v="N/A"/>
    <m/>
    <x v="1"/>
    <x v="0"/>
    <n v="150"/>
    <n v="547.5"/>
    <n v="90"/>
    <x v="0"/>
    <e v="#VALUE!"/>
    <e v="#VALUE!"/>
    <e v="#VALUE!"/>
    <e v="#VALUE!"/>
    <e v="#VALUE!"/>
  </r>
  <r>
    <s v="WBG"/>
    <s v="West Bank and Gaza"/>
    <s v="Lower middle income"/>
    <x v="2"/>
    <s v="N/A"/>
    <n v="93.616933810000006"/>
    <x v="2"/>
    <x v="0"/>
    <n v="150"/>
    <n v="547.5"/>
    <n v="90"/>
    <x v="0"/>
    <e v="#VALUE!"/>
    <e v="#VALUE!"/>
    <e v="#VALUE!"/>
    <e v="#VALUE!"/>
    <e v="#VALUE!"/>
  </r>
  <r>
    <s v="IND"/>
    <s v="India"/>
    <s v="Lower middle income"/>
    <x v="3"/>
    <n v="1476377903"/>
    <n v="24.4"/>
    <x v="3"/>
    <x v="1"/>
    <n v="150"/>
    <n v="547.5"/>
    <n v="90"/>
    <x v="1"/>
    <n v="106120979971.95012"/>
    <n v="1591814699579.2517"/>
    <n v="0.55217581844380303"/>
    <n v="0.18405860614793437"/>
    <n v="1.6565274553314091"/>
  </r>
  <r>
    <s v="CHN"/>
    <s v="China"/>
    <s v="Upper middle income"/>
    <x v="4"/>
    <n v="1453297304"/>
    <m/>
    <x v="4"/>
    <x v="2"/>
    <n v="150"/>
    <n v="547.5"/>
    <n v="90"/>
    <x v="2"/>
    <n v="412412144329.84637"/>
    <n v="6186182164947.6953"/>
    <n v="5.7590696023250267E-2"/>
    <n v="1.9196898674416756E-2"/>
    <n v="0.17277208806975081"/>
  </r>
  <r>
    <s v="ETH"/>
    <s v="Ethiopia"/>
    <s v="Low income"/>
    <x v="5"/>
    <n v="137669707"/>
    <n v="7.6"/>
    <x v="5"/>
    <x v="3"/>
    <n v="150"/>
    <n v="547.5"/>
    <n v="90"/>
    <x v="3"/>
    <n v="5463318403.1045046"/>
    <n v="81949776046.567566"/>
    <n v="1.2223994638084896"/>
    <n v="0.40746648793616325"/>
    <n v="3.6671983914254693"/>
  </r>
  <r>
    <s v="PAK"/>
    <s v="Pakistan"/>
    <s v="Lower middle income"/>
    <x v="3"/>
    <n v="231743898"/>
    <m/>
    <x v="6"/>
    <x v="4"/>
    <n v="150"/>
    <n v="547.5"/>
    <n v="90"/>
    <x v="4"/>
    <n v="8516083273.6478567"/>
    <n v="127741249104.71785"/>
    <n v="0.68986161477777852"/>
    <n v="0.22995387159259284"/>
    <n v="2.0695848443333356"/>
  </r>
  <r>
    <s v="NGA"/>
    <s v="Nigeria"/>
    <s v="Lower middle income"/>
    <x v="5"/>
    <n v="273120384"/>
    <n v="59.7"/>
    <x v="7"/>
    <x v="5"/>
    <n v="150"/>
    <n v="547.5"/>
    <n v="90"/>
    <x v="5"/>
    <n v="105572259626.5011"/>
    <n v="1583583894397.5166"/>
    <n v="5.4735444186982715E-2"/>
    <n v="1.8245148062327569E-2"/>
    <n v="0.16420633256094813"/>
  </r>
  <r>
    <s v="IDN"/>
    <s v="Indonesia"/>
    <s v="Lower middle income"/>
    <x v="4"/>
    <n v="293482460"/>
    <n v="71.999655559999994"/>
    <x v="8"/>
    <x v="6"/>
    <n v="150"/>
    <n v="547.5"/>
    <n v="90"/>
    <x v="6"/>
    <n v="59899197819.567902"/>
    <n v="898487967293.51855"/>
    <n v="7.2025091984075709E-2"/>
    <n v="2.4008363994691907E-2"/>
    <n v="0.21607527595222714"/>
  </r>
  <r>
    <s v="ZAR"/>
    <s v="Congo, Dem. Rep."/>
    <s v="Low income"/>
    <x v="5"/>
    <n v="103743184"/>
    <n v="20.8"/>
    <x v="9"/>
    <x v="7"/>
    <n v="150"/>
    <n v="547.5"/>
    <n v="90"/>
    <x v="7"/>
    <n v="7681552331.5239582"/>
    <n v="115223284972.85937"/>
    <n v="0.56155857625514716"/>
    <n v="0.18718619208504905"/>
    <n v="1.6846757287654417"/>
  </r>
  <r>
    <s v="BGD"/>
    <s v="Bangladesh"/>
    <s v="Low income"/>
    <x v="3"/>
    <n v="185063630"/>
    <n v="63.74"/>
    <x v="10"/>
    <x v="8"/>
    <n v="150"/>
    <n v="547.5"/>
    <n v="90"/>
    <x v="8"/>
    <n v="5122872663.1918049"/>
    <n v="76843089947.877075"/>
    <n v="0.68769302383948339"/>
    <n v="0.22923100794649445"/>
    <n v="2.0630790715184504"/>
  </r>
  <r>
    <s v="MMR"/>
    <s v="Myanmar"/>
    <s v="Low income"/>
    <x v="4"/>
    <n v="58697747"/>
    <n v="3.1"/>
    <x v="11"/>
    <x v="9"/>
    <n v="150"/>
    <n v="547.5"/>
    <n v="90"/>
    <x v="9"/>
    <e v="#VALUE!"/>
    <e v="#VALUE!"/>
    <e v="#VALUE!"/>
    <e v="#VALUE!"/>
    <e v="#VALUE!"/>
  </r>
  <r>
    <s v="VNM"/>
    <s v="Vietnam"/>
    <s v="Lower middle income"/>
    <x v="4"/>
    <n v="101830324"/>
    <n v="46.2"/>
    <x v="12"/>
    <x v="10"/>
    <n v="150"/>
    <n v="547.5"/>
    <n v="90"/>
    <x v="10"/>
    <n v="13594414917.099127"/>
    <n v="203916223756.48691"/>
    <n v="0.21157199621458539"/>
    <n v="7.0523998738195134E-2"/>
    <n v="0.63471598864375622"/>
  </r>
  <r>
    <s v="UGA"/>
    <s v="Uganda"/>
    <s v="Low income"/>
    <x v="5"/>
    <n v="63387713"/>
    <n v="16.399999999999999"/>
    <x v="13"/>
    <x v="11"/>
    <n v="150"/>
    <n v="547.5"/>
    <n v="90"/>
    <x v="11"/>
    <n v="2346264440.3663912"/>
    <n v="35193966605.495865"/>
    <n v="1.1857515613779455"/>
    <n v="0.39525052045931519"/>
    <n v="3.5572546841338366"/>
  </r>
  <r>
    <s v="TZA"/>
    <s v="Tanzania"/>
    <s v="Low income"/>
    <x v="5"/>
    <n v="79354326"/>
    <n v="36.203333333327386"/>
    <x v="14"/>
    <x v="12"/>
    <n v="150"/>
    <n v="547.5"/>
    <n v="90"/>
    <x v="12"/>
    <n v="2569147998.6777964"/>
    <n v="38537219980.166946"/>
    <n v="1.0345197243084454"/>
    <n v="0.34483990810281512"/>
    <n v="3.1035591729253365"/>
  </r>
  <r>
    <s v="MEX"/>
    <s v="Mexico"/>
    <s v="Upper middle income"/>
    <x v="1"/>
    <n v="143662574"/>
    <n v="71.320829799999998"/>
    <x v="15"/>
    <x v="13"/>
    <n v="150"/>
    <n v="547.5"/>
    <n v="90"/>
    <x v="13"/>
    <n v="79509538709.839935"/>
    <n v="1192643080647.5991"/>
    <n v="2.7205097978618427E-2"/>
    <n v="9.0683659928728084E-3"/>
    <n v="8.1615293935855288E-2"/>
  </r>
  <r>
    <s v="MOZ"/>
    <s v="Mozambique"/>
    <s v="Low income"/>
    <x v="5"/>
    <n v="38875906"/>
    <n v="1.7749999999999999"/>
    <x v="16"/>
    <x v="14"/>
    <n v="150"/>
    <n v="547.5"/>
    <n v="90"/>
    <x v="14"/>
    <n v="1468383419.1173403"/>
    <n v="22025751286.760105"/>
    <n v="1.3652820877678729"/>
    <n v="0.4550940292559576"/>
    <n v="4.0958462633036179"/>
  </r>
  <r>
    <s v="SDN"/>
    <s v="Sudan"/>
    <s v="Lower middle income"/>
    <x v="5"/>
    <n v="55077835"/>
    <m/>
    <x v="17"/>
    <x v="15"/>
    <n v="150"/>
    <n v="547.5"/>
    <n v="90"/>
    <x v="15"/>
    <n v="11997149674.977474"/>
    <n v="179957245124.66211"/>
    <n v="0.14377255762332877"/>
    <n v="4.7924185874442929E-2"/>
    <n v="0.43131767286998635"/>
  </r>
  <r>
    <s v="MDG"/>
    <s v="Madagascar"/>
    <s v="Low income"/>
    <x v="5"/>
    <n v="36000163"/>
    <n v="26.260447460000002"/>
    <x v="18"/>
    <x v="16"/>
    <n v="150"/>
    <n v="547.5"/>
    <n v="90"/>
    <x v="16"/>
    <n v="692026009.85163426"/>
    <n v="10380390147.774513"/>
    <n v="2.0139183114909298"/>
    <n v="0.67130610383030997"/>
    <n v="6.0417549344727899"/>
  </r>
  <r>
    <s v="TUR"/>
    <s v="Turkey"/>
    <s v="Upper middle income"/>
    <x v="0"/>
    <n v="86825345"/>
    <n v="69.830379030000003"/>
    <x v="19"/>
    <x v="17"/>
    <n v="150"/>
    <n v="547.5"/>
    <n v="90"/>
    <x v="17"/>
    <n v="4369682103.2413588"/>
    <n v="65545231548.620384"/>
    <n v="0.31472107944205036"/>
    <n v="0.10490702648068345"/>
    <n v="0.94416323832615101"/>
  </r>
  <r>
    <s v="KEN"/>
    <s v="Kenya"/>
    <s v="Low income"/>
    <x v="5"/>
    <n v="66306062.999999993"/>
    <n v="63.2"/>
    <x v="20"/>
    <x v="18"/>
    <n v="150"/>
    <n v="547.5"/>
    <n v="90"/>
    <x v="18"/>
    <n v="1419333043.2990847"/>
    <n v="21289995649.486271"/>
    <n v="0.90255993348987218"/>
    <n v="0.30085331116329073"/>
    <n v="2.707679800469617"/>
  </r>
  <r>
    <s v="VEN"/>
    <s v="Venezuela, RB"/>
    <s v="Upper middle income"/>
    <x v="1"/>
    <n v="37172167"/>
    <n v="35.195724574351381"/>
    <x v="21"/>
    <x v="19"/>
    <n v="150"/>
    <n v="547.5"/>
    <n v="90"/>
    <x v="19"/>
    <n v="80589397008.56813"/>
    <n v="1208840955128.522"/>
    <n v="1.5692890192422582E-2"/>
    <n v="5.230963397474195E-3"/>
    <n v="4.7078670577267751E-2"/>
  </r>
  <r>
    <s v="CIV"/>
    <s v="Cote d'Ivoire"/>
    <s v="Lower middle income"/>
    <x v="5"/>
    <n v="29227188"/>
    <n v="23"/>
    <x v="22"/>
    <x v="20"/>
    <n v="150"/>
    <n v="547.5"/>
    <n v="90"/>
    <x v="20"/>
    <n v="1791544935.1129889"/>
    <n v="26873174026.694836"/>
    <n v="0.65949173349954782"/>
    <n v="0.21983057783318261"/>
    <n v="1.9784752004986434"/>
  </r>
  <r>
    <s v="NER"/>
    <s v="Niger"/>
    <s v="Low income"/>
    <x v="5"/>
    <n v="34512751"/>
    <n v="36.546748251748255"/>
    <x v="23"/>
    <x v="21"/>
    <n v="150"/>
    <n v="547.5"/>
    <n v="90"/>
    <x v="21"/>
    <n v="616279880.15976942"/>
    <n v="9244198202.3965416"/>
    <n v="1.8655838569790619"/>
    <n v="0.62186128565968724"/>
    <n v="5.5967515709371858"/>
  </r>
  <r>
    <s v="NPL"/>
    <s v="Nepal"/>
    <s v="Low income"/>
    <x v="3"/>
    <n v="32853228.000000004"/>
    <n v="34.722751322737302"/>
    <x v="24"/>
    <x v="22"/>
    <n v="150"/>
    <n v="547.5"/>
    <n v="90"/>
    <x v="22"/>
    <n v="1089428122.9560325"/>
    <n v="16341421844.340488"/>
    <n v="1.0334765108675412"/>
    <n v="0.34449217028918033"/>
    <n v="3.1004295326026234"/>
  </r>
  <r>
    <s v="EGY"/>
    <s v="Egypt, Arab Rep."/>
    <s v="Lower middle income"/>
    <x v="2"/>
    <n v="102552797"/>
    <n v="79.11"/>
    <x v="25"/>
    <x v="23"/>
    <n v="150"/>
    <n v="547.5"/>
    <n v="90"/>
    <x v="23"/>
    <n v="26385352958.727764"/>
    <n v="395780294380.91644"/>
    <n v="4.2626762077337066E-2"/>
    <n v="1.4208920692445689E-2"/>
    <n v="0.1278802862320112"/>
  </r>
  <r>
    <s v="AFG"/>
    <s v="Afghanistan"/>
    <s v="Low income"/>
    <x v="3"/>
    <n v="43499632"/>
    <m/>
    <x v="6"/>
    <x v="24"/>
    <n v="150"/>
    <n v="547.5"/>
    <n v="90"/>
    <x v="24"/>
    <n v="275432181.35267156"/>
    <n v="4131482720.2900734"/>
    <n v="4.0037271562908181"/>
    <n v="1.334575718763606"/>
    <n v="12.011181468872454"/>
  </r>
  <r>
    <s v="PHL"/>
    <s v="Philippines"/>
    <s v="Lower middle income"/>
    <x v="4"/>
    <n v="127797234"/>
    <n v="83.752789115316318"/>
    <x v="26"/>
    <x v="25"/>
    <n v="150"/>
    <n v="547.5"/>
    <n v="90"/>
    <x v="25"/>
    <n v="7783755597.3120575"/>
    <n v="116756333959.68086"/>
    <n v="0.14004589523558536"/>
    <n v="4.6681965078528453E-2"/>
    <n v="0.42013768570675603"/>
  </r>
  <r>
    <s v="TCD"/>
    <s v="Chad"/>
    <s v="Low income"/>
    <x v="5"/>
    <n v="20877527"/>
    <n v="0.7"/>
    <x v="27"/>
    <x v="26"/>
    <n v="150"/>
    <n v="547.5"/>
    <n v="90"/>
    <x v="26"/>
    <n v="3554600897.019742"/>
    <n v="53319013455.296127"/>
    <n v="0.30619405887171114"/>
    <n v="0.10206468629057039"/>
    <n v="0.91858217661513342"/>
  </r>
  <r>
    <s v="MLI"/>
    <s v="Mali"/>
    <s v="Low income"/>
    <x v="5"/>
    <n v="26034111"/>
    <n v="22.309298558584278"/>
    <x v="28"/>
    <x v="27"/>
    <n v="150"/>
    <n v="547.5"/>
    <n v="90"/>
    <x v="27"/>
    <n v="1347245165.1593575"/>
    <n v="20208677477.390362"/>
    <n v="0.78817828304923132"/>
    <n v="0.26272609434974381"/>
    <n v="2.3645348491476939"/>
  </r>
  <r>
    <s v="ARG"/>
    <s v="Argentina"/>
    <s v="Upper middle income"/>
    <x v="1"/>
    <n v="46859381"/>
    <n v="57.040638299999998"/>
    <x v="29"/>
    <x v="28"/>
    <n v="150"/>
    <n v="547.5"/>
    <n v="90"/>
    <x v="28"/>
    <n v="23990886710.821796"/>
    <n v="359863300662.32697"/>
    <n v="4.4052176515312291E-2"/>
    <n v="1.4684058838437429E-2"/>
    <n v="0.13215652954593685"/>
  </r>
  <r>
    <s v="BFA"/>
    <s v="Burkina Faso"/>
    <s v="Low income"/>
    <x v="5"/>
    <n v="26564341"/>
    <n v="29.546907713498626"/>
    <x v="30"/>
    <x v="29"/>
    <n v="150"/>
    <n v="547.5"/>
    <n v="90"/>
    <x v="29"/>
    <n v="1409883719.9157445"/>
    <n v="21148255798.736168"/>
    <n v="0.69690746075168652"/>
    <n v="0.23230248691722885"/>
    <n v="2.0907223822550596"/>
  </r>
  <r>
    <s v="BRA"/>
    <s v="Brazil"/>
    <s v="Upper middle income"/>
    <x v="1"/>
    <n v="222748294"/>
    <n v="91.778400390000002"/>
    <x v="31"/>
    <x v="30"/>
    <n v="150"/>
    <n v="547.5"/>
    <n v="90"/>
    <x v="30"/>
    <n v="131651047125.59688"/>
    <n v="1974765706883.9531"/>
    <n v="7.3030738965486801E-3"/>
    <n v="2.4343579655162267E-3"/>
    <n v="2.1909221689646041E-2"/>
  </r>
  <r>
    <s v="AGO"/>
    <s v="Angola"/>
    <s v="Upper middle income"/>
    <x v="5"/>
    <n v="34783312"/>
    <n v="47.6"/>
    <x v="32"/>
    <x v="31"/>
    <n v="150"/>
    <n v="547.5"/>
    <n v="90"/>
    <x v="31"/>
    <n v="38084701465.664787"/>
    <n v="571270521984.9718"/>
    <n v="2.5125283284225874E-2"/>
    <n v="8.3750944280752901E-3"/>
    <n v="7.5375849852677618E-2"/>
  </r>
  <r>
    <s v="CMR"/>
    <s v="Cameroon"/>
    <s v="Lower middle income"/>
    <x v="5"/>
    <n v="33074214.999999996"/>
    <n v="45"/>
    <x v="33"/>
    <x v="32"/>
    <n v="150"/>
    <n v="547.5"/>
    <n v="90"/>
    <x v="32"/>
    <n v="2416929494.6420951"/>
    <n v="36253942419.631424"/>
    <n v="0.39513687107634121"/>
    <n v="0.1317122903587804"/>
    <n v="1.1854106132290236"/>
  </r>
  <r>
    <s v="BDI"/>
    <s v="Burundi"/>
    <s v="Low income"/>
    <x v="5"/>
    <n v="16392402.999999998"/>
    <n v="0.8"/>
    <x v="34"/>
    <x v="33"/>
    <n v="150"/>
    <n v="547.5"/>
    <n v="90"/>
    <x v="33"/>
    <n v="551752484.64932442"/>
    <n v="8276287269.7398663"/>
    <n v="1.5472813843015019"/>
    <n v="0.51576046143383403"/>
    <n v="4.6418441529045058"/>
  </r>
  <r>
    <s v="MWI"/>
    <s v="Malawi"/>
    <s v="Low income"/>
    <x v="5"/>
    <n v="25959551"/>
    <n v="39"/>
    <x v="35"/>
    <x v="34"/>
    <n v="150"/>
    <n v="547.5"/>
    <n v="90"/>
    <x v="34"/>
    <n v="403920728.59788555"/>
    <n v="6058810928.9682837"/>
    <n v="2.0582123221574915"/>
    <n v="0.68607077405249728"/>
    <n v="6.174636966472475"/>
  </r>
  <r>
    <s v="GIN"/>
    <s v="Guinea"/>
    <s v="Low income"/>
    <x v="5"/>
    <n v="17322136"/>
    <n v="9.5833333332500281"/>
    <x v="36"/>
    <x v="35"/>
    <n v="150"/>
    <n v="547.5"/>
    <n v="90"/>
    <x v="35"/>
    <n v="1333953226.6564479"/>
    <n v="20009298399.846718"/>
    <n v="0.61640852679051705"/>
    <n v="0.20546950893017235"/>
    <n v="1.8492255803715512"/>
  </r>
  <r>
    <s v="ZMB"/>
    <s v="Zambia"/>
    <s v="Lower middle income"/>
    <x v="5"/>
    <n v="24956509"/>
    <n v="42.582568027210876"/>
    <x v="37"/>
    <x v="36"/>
    <n v="150"/>
    <n v="547.5"/>
    <n v="90"/>
    <x v="36"/>
    <n v="4492889935.3189192"/>
    <n v="67393349029.783791"/>
    <n v="0.16744073551050492"/>
    <n v="5.5813578503501639E-2"/>
    <n v="0.50232220653151483"/>
  </r>
  <r>
    <s v="SAU"/>
    <s v="Saudi Arabia"/>
    <s v="High income: nonOECD"/>
    <x v="2"/>
    <n v="35634201"/>
    <n v="60.3"/>
    <x v="38"/>
    <x v="37"/>
    <n v="150"/>
    <n v="547.5"/>
    <n v="90"/>
    <x v="37"/>
    <n v="227429658719.18033"/>
    <n v="3411444880787.7051"/>
    <n v="3.265650744609167E-3"/>
    <n v="1.0885502482030557E-3"/>
    <n v="9.7969522338275019E-3"/>
  </r>
  <r>
    <s v="FRA"/>
    <s v="France"/>
    <s v="High income: OECD"/>
    <x v="0"/>
    <n v="69286370"/>
    <n v="83.6"/>
    <x v="39"/>
    <x v="38"/>
    <n v="150"/>
    <n v="547.5"/>
    <n v="90"/>
    <x v="38"/>
    <n v="4406730484.3344297"/>
    <n v="66100957265.016449"/>
    <n v="0.13537375335766669"/>
    <n v="4.5124584452555558E-2"/>
    <n v="0.40612126007300003"/>
  </r>
  <r>
    <s v="LKA"/>
    <s v="Sri Lanka"/>
    <s v="Lower middle income"/>
    <x v="3"/>
    <n v="23271183"/>
    <m/>
    <x v="6"/>
    <x v="39"/>
    <n v="150"/>
    <n v="547.5"/>
    <n v="90"/>
    <x v="39"/>
    <n v="464220477.24420649"/>
    <n v="6963307158.6630974"/>
    <n v="1.2708308241497266"/>
    <n v="0.42361027471657547"/>
    <n v="3.8124924724491795"/>
  </r>
  <r>
    <s v="KAZ"/>
    <s v="Kazakhstan"/>
    <s v="Upper middle income"/>
    <x v="0"/>
    <n v="18572745"/>
    <n v="39.9"/>
    <x v="40"/>
    <x v="40"/>
    <n v="150"/>
    <n v="547.5"/>
    <n v="90"/>
    <x v="40"/>
    <n v="52080674870.849876"/>
    <n v="781210123062.74817"/>
    <n v="1.1252091837629007E-2"/>
    <n v="3.7506972792096683E-3"/>
    <n v="3.375627551288702E-2"/>
  </r>
  <r>
    <s v="RWA"/>
    <s v="Rwanda"/>
    <s v="Low income"/>
    <x v="5"/>
    <n v="17771249"/>
    <n v="40.299999999999997"/>
    <x v="41"/>
    <x v="41"/>
    <n v="150"/>
    <n v="547.5"/>
    <n v="90"/>
    <x v="41"/>
    <n v="374942592.12015301"/>
    <n v="5624138881.8022947"/>
    <n v="1.485548410579097"/>
    <n v="0.49518280352636573"/>
    <n v="4.4566452317372915"/>
  </r>
  <r>
    <s v="SSD"/>
    <s v="South Sudan"/>
    <s v="Low income"/>
    <x v="5"/>
    <n v="17296842"/>
    <m/>
    <x v="17"/>
    <x v="42"/>
    <n v="150"/>
    <n v="547.5"/>
    <n v="90"/>
    <x v="42"/>
    <n v="0"/>
    <n v="0"/>
    <e v="#DIV/0!"/>
    <e v="#DIV/0!"/>
    <e v="#DIV/0!"/>
  </r>
  <r>
    <s v="SOM"/>
    <s v="Somalia"/>
    <s v="Low income"/>
    <x v="5"/>
    <n v="16880129"/>
    <m/>
    <x v="17"/>
    <x v="43"/>
    <n v="150"/>
    <n v="547.5"/>
    <n v="90"/>
    <x v="43"/>
    <e v="#VALUE!"/>
    <e v="#VALUE!"/>
    <e v="#VALUE!"/>
    <e v="#VALUE!"/>
    <e v="#VALUE!"/>
  </r>
  <r>
    <s v="PER"/>
    <s v="Peru"/>
    <s v="Upper middle income"/>
    <x v="1"/>
    <n v="36513996"/>
    <n v="73.054560190000004"/>
    <x v="42"/>
    <x v="44"/>
    <n v="150"/>
    <n v="547.5"/>
    <n v="90"/>
    <x v="44"/>
    <n v="18873226426.094227"/>
    <n v="283098396391.41339"/>
    <n v="2.736892840124748E-2"/>
    <n v="9.122976133749159E-3"/>
    <n v="8.2106785203742441E-2"/>
  </r>
  <r>
    <s v="POL"/>
    <s v="Poland"/>
    <s v="High income: OECD"/>
    <x v="0"/>
    <n v="37447642"/>
    <n v="74"/>
    <x v="43"/>
    <x v="45"/>
    <n v="150"/>
    <n v="547.5"/>
    <n v="90"/>
    <x v="45"/>
    <n v="8848984711.9180393"/>
    <n v="132734770678.77058"/>
    <n v="5.7764854380588565E-2"/>
    <n v="1.9254951460196189E-2"/>
    <n v="0.1732945631417657"/>
  </r>
  <r>
    <s v="ZWE"/>
    <s v="Zimbabwe"/>
    <s v="Low income"/>
    <x v="5"/>
    <n v="20292380"/>
    <n v="52.5"/>
    <x v="44"/>
    <x v="46"/>
    <n v="150"/>
    <n v="547.5"/>
    <n v="90"/>
    <x v="46"/>
    <n v="996384461.46226156"/>
    <n v="14945766921.933924"/>
    <n v="0.5078774768399642"/>
    <n v="0.16929249227998808"/>
    <n v="1.5236324305198927"/>
  </r>
  <r>
    <s v="BEN"/>
    <s v="Benin"/>
    <s v="Low income"/>
    <x v="5"/>
    <n v="15506762"/>
    <n v="39.340000000000003"/>
    <x v="45"/>
    <x v="47"/>
    <n v="150"/>
    <n v="547.5"/>
    <n v="90"/>
    <x v="47"/>
    <n v="358790876.29676551"/>
    <n v="5381863144.4514828"/>
    <n v="1.3763897820649569"/>
    <n v="0.45879659402165229"/>
    <n v="4.1291693461948711"/>
  </r>
  <r>
    <s v="ERI"/>
    <s v="Eritrea"/>
    <s v="Low income"/>
    <x v="5"/>
    <n v="9782455"/>
    <n v="4.4000000000000004"/>
    <x v="46"/>
    <x v="48"/>
    <n v="150"/>
    <n v="547.5"/>
    <n v="90"/>
    <x v="48"/>
    <n v="76822965.242555067"/>
    <n v="1152344478.6383259"/>
    <n v="6.3910760916323932"/>
    <n v="2.1303586972107977"/>
    <n v="19.173228274897181"/>
  </r>
  <r>
    <s v="RUS"/>
    <s v="Russian Federation"/>
    <s v="High income: nonOECD"/>
    <x v="0"/>
    <n v="133556108"/>
    <n v="93"/>
    <x v="47"/>
    <x v="49"/>
    <n v="150"/>
    <n v="547.5"/>
    <n v="90"/>
    <x v="49"/>
    <n v="321602181004.87122"/>
    <n v="4824032715073.0684"/>
    <n v="1.5261671900557343E-3"/>
    <n v="5.0872239668524485E-4"/>
    <n v="4.578501570167203E-3"/>
  </r>
  <r>
    <s v="HTI"/>
    <s v="Haiti"/>
    <s v="Low income"/>
    <x v="1"/>
    <n v="12536811"/>
    <n v="25.966666666279405"/>
    <x v="48"/>
    <x v="50"/>
    <n v="150"/>
    <n v="547.5"/>
    <n v="90"/>
    <x v="50"/>
    <n v="161012362.10944861"/>
    <n v="2415185431.6417294"/>
    <n v="3.0263173284410465"/>
    <n v="1.0087724428136822"/>
    <n v="9.0789519853231404"/>
  </r>
  <r>
    <s v="CUB"/>
    <s v="Cuba"/>
    <s v="Upper middle income"/>
    <x v="1"/>
    <n v="10847333"/>
    <n v="17.3"/>
    <x v="49"/>
    <x v="51"/>
    <n v="150"/>
    <n v="547.5"/>
    <n v="90"/>
    <x v="51"/>
    <n v="3082852547.1150317"/>
    <n v="46242788206.725479"/>
    <n v="0.15276892855878998"/>
    <n v="5.0922976186263319E-2"/>
    <n v="0.45830678567636995"/>
  </r>
  <r>
    <s v="AUS"/>
    <s v="Australia"/>
    <s v="High income: OECD"/>
    <x v="4"/>
    <n v="28335501"/>
    <m/>
    <x v="50"/>
    <x v="52"/>
    <n v="150"/>
    <n v="547.5"/>
    <n v="90"/>
    <x v="52"/>
    <n v="111498672067.56895"/>
    <n v="1672480081013.5344"/>
    <n v="0"/>
    <n v="0"/>
    <n v="0"/>
  </r>
  <r>
    <s v="ROM"/>
    <s v="Romania"/>
    <s v="Upper middle income"/>
    <x v="0"/>
    <n v="20232088"/>
    <n v="58"/>
    <x v="51"/>
    <x v="53"/>
    <n v="150"/>
    <n v="547.5"/>
    <n v="90"/>
    <x v="53"/>
    <n v="4151541416.0069842"/>
    <n v="62273121240.104767"/>
    <n v="0.10745828975231146"/>
    <n v="3.5819429917437154E-2"/>
    <n v="0.32237486925693437"/>
  </r>
  <r>
    <s v="PRK"/>
    <s v="Korea, Dem. Rep."/>
    <s v="Low income"/>
    <x v="4"/>
    <n v="26718625"/>
    <m/>
    <x v="4"/>
    <x v="54"/>
    <n v="150"/>
    <n v="547.5"/>
    <n v="90"/>
    <x v="54"/>
    <e v="#VALUE!"/>
    <e v="#VALUE!"/>
    <e v="#VALUE!"/>
    <e v="#VALUE!"/>
    <e v="#VALUE!"/>
  </r>
  <r>
    <s v="ZAF"/>
    <s v="South Africa"/>
    <s v="Upper middle income"/>
    <x v="5"/>
    <n v="58095501"/>
    <n v="85.819546430000003"/>
    <x v="52"/>
    <x v="55"/>
    <n v="150"/>
    <n v="547.5"/>
    <n v="90"/>
    <x v="55"/>
    <n v="29273625097.571095"/>
    <n v="439104376463.56641"/>
    <n v="1.4774589402594695E-2"/>
    <n v="4.9248631341982313E-3"/>
    <n v="4.4323768207784081E-2"/>
  </r>
  <r>
    <s v="JPN"/>
    <s v="Japan"/>
    <s v="High income: OECD"/>
    <x v="4"/>
    <n v="120624738"/>
    <n v="93.23528202"/>
    <x v="53"/>
    <x v="56"/>
    <n v="150"/>
    <n v="547.5"/>
    <n v="90"/>
    <x v="56"/>
    <n v="1629780081.2566016"/>
    <n v="24446701218.849022"/>
    <n v="0.26285508104254485"/>
    <n v="8.7618360347514954E-2"/>
    <n v="0.78856524312763454"/>
  </r>
  <r>
    <s v="GHA"/>
    <s v="Ghana"/>
    <s v="Lower middle income"/>
    <x v="5"/>
    <n v="35264291"/>
    <n v="77.040000000000006"/>
    <x v="54"/>
    <x v="57"/>
    <n v="150"/>
    <n v="547.5"/>
    <n v="90"/>
    <x v="57"/>
    <n v="4194607406.4218354"/>
    <n v="62919111096.32753"/>
    <n v="0.10133862898902526"/>
    <n v="3.3779542996341755E-2"/>
    <n v="0.30401588696707577"/>
  </r>
  <r>
    <s v="TGO"/>
    <s v="Togo"/>
    <s v="Low income"/>
    <x v="5"/>
    <n v="10014965"/>
    <n v="22"/>
    <x v="55"/>
    <x v="58"/>
    <n v="150"/>
    <n v="547.5"/>
    <n v="90"/>
    <x v="58"/>
    <n v="289914233.93356359"/>
    <n v="4348713509.0034542"/>
    <n v="1.4146004878255856"/>
    <n v="0.47153349594186184"/>
    <n v="4.2438014634767569"/>
  </r>
  <r>
    <s v="KHM"/>
    <s v="Cambodia"/>
    <s v="Low income"/>
    <x v="4"/>
    <n v="19143612"/>
    <n v="61.9"/>
    <x v="56"/>
    <x v="59"/>
    <n v="150"/>
    <n v="547.5"/>
    <n v="90"/>
    <x v="59"/>
    <n v="433167180.30280077"/>
    <n v="6497507704.5420113"/>
    <n v="0.88400071945045311"/>
    <n v="0.29466690648348437"/>
    <n v="2.6520021583513591"/>
  </r>
  <r>
    <s v="GBR"/>
    <s v="United Kingdom"/>
    <s v="High income: OECD"/>
    <x v="0"/>
    <n v="68630898"/>
    <n v="90"/>
    <x v="57"/>
    <x v="60"/>
    <n v="150"/>
    <n v="547.5"/>
    <n v="90"/>
    <x v="60"/>
    <n v="35339743590.988991"/>
    <n v="530096153864.83484"/>
    <n v="1.0195665782698924E-2"/>
    <n v="3.3985552608996419E-3"/>
    <n v="3.0586997348096775E-2"/>
  </r>
  <r>
    <s v="ESP"/>
    <s v="Spain"/>
    <s v="High income: OECD"/>
    <x v="0"/>
    <n v="48235492"/>
    <n v="86.146865861411314"/>
    <x v="58"/>
    <x v="61"/>
    <n v="150"/>
    <n v="547.5"/>
    <n v="90"/>
    <x v="61"/>
    <n v="2120296778.8542163"/>
    <n v="31804451682.813244"/>
    <n v="0.16545404986697468"/>
    <n v="5.5151349955658222E-2"/>
    <n v="0.49636214960092401"/>
  </r>
  <r>
    <s v="THA"/>
    <s v="Thailand"/>
    <s v="Upper middle income"/>
    <x v="4"/>
    <n v="67554088"/>
    <n v="90.245686300000003"/>
    <x v="59"/>
    <x v="62"/>
    <n v="150"/>
    <n v="547.5"/>
    <n v="90"/>
    <x v="62"/>
    <n v="13671322551.946495"/>
    <n v="205069838279.19742"/>
    <n v="2.5304463110424006E-2"/>
    <n v="8.4348210368080014E-3"/>
    <n v="7.5913389331272021E-2"/>
  </r>
  <r>
    <s v="GTM"/>
    <s v="Guatemala"/>
    <s v="Lower middle income"/>
    <x v="1"/>
    <n v="22566243"/>
    <n v="72.143859131837843"/>
    <x v="60"/>
    <x v="63"/>
    <n v="150"/>
    <n v="547.5"/>
    <n v="90"/>
    <x v="63"/>
    <n v="1835017152.9300125"/>
    <n v="27525257293.950188"/>
    <n v="0.17984542133923337"/>
    <n v="5.9948473779744459E-2"/>
    <n v="0.53953626401770005"/>
  </r>
  <r>
    <s v="UKR"/>
    <s v="Ukraine"/>
    <s v="Lower middle income"/>
    <x v="0"/>
    <n v="39841900"/>
    <n v="84.334518239999994"/>
    <x v="61"/>
    <x v="64"/>
    <n v="150"/>
    <n v="547.5"/>
    <n v="90"/>
    <x v="64"/>
    <n v="7490439523.5188084"/>
    <n v="112356592852.78212"/>
    <n v="4.3745743061053756E-2"/>
    <n v="1.4581914353684585E-2"/>
    <n v="0.13123722918316125"/>
  </r>
  <r>
    <s v="MAR"/>
    <s v="Morocco"/>
    <s v="Lower middle income"/>
    <x v="2"/>
    <n v="39190274"/>
    <n v="85"/>
    <x v="62"/>
    <x v="65"/>
    <n v="150"/>
    <n v="547.5"/>
    <n v="90"/>
    <x v="65"/>
    <n v="2752538514.3211255"/>
    <n v="41288077714.816879"/>
    <n v="0.11212319324298996"/>
    <n v="3.7374397747663317E-2"/>
    <n v="0.33636957972896986"/>
  </r>
  <r>
    <s v="SLE"/>
    <s v="Sierra Leone"/>
    <s v="Low income"/>
    <x v="5"/>
    <n v="8057580"/>
    <n v="28.1"/>
    <x v="63"/>
    <x v="66"/>
    <n v="150"/>
    <n v="547.5"/>
    <n v="90"/>
    <x v="66"/>
    <n v="309951994.2008189"/>
    <n v="4649279913.0122833"/>
    <n v="0.98129228635624777"/>
    <n v="0.32709742878541592"/>
    <n v="2.9438768590687432"/>
  </r>
  <r>
    <s v="MYS"/>
    <s v="Malaysia"/>
    <s v="Upper middle income"/>
    <x v="4"/>
    <n v="36845517"/>
    <n v="84.6"/>
    <x v="64"/>
    <x v="67"/>
    <n v="150"/>
    <n v="547.5"/>
    <n v="90"/>
    <x v="67"/>
    <n v="26660491900.712803"/>
    <n v="399907378510.69202"/>
    <n v="1.1173687494379482E-2"/>
    <n v="3.7245624981264935E-3"/>
    <n v="3.3521062483138443E-2"/>
  </r>
  <r>
    <s v="MRT"/>
    <s v="Mauritania"/>
    <s v="Lower middle income"/>
    <x v="5"/>
    <n v="5640323"/>
    <n v="2.9"/>
    <x v="65"/>
    <x v="68"/>
    <n v="150"/>
    <n v="547.5"/>
    <n v="90"/>
    <x v="68"/>
    <n v="1996969500.3540106"/>
    <n v="29954542505.310158"/>
    <n v="0.14398295301031311"/>
    <n v="4.7994317670104369E-2"/>
    <n v="0.43194885903093932"/>
  </r>
  <r>
    <s v="COL"/>
    <s v="Colombia"/>
    <s v="Upper middle income"/>
    <x v="1"/>
    <n v="57219408"/>
    <n v="90.5"/>
    <x v="66"/>
    <x v="69"/>
    <n v="150"/>
    <n v="547.5"/>
    <n v="90"/>
    <x v="69"/>
    <n v="27613795592.874363"/>
    <n v="414206933893.11542"/>
    <n v="1.0334754468655578E-2"/>
    <n v="3.4449181562185259E-3"/>
    <n v="3.1004263405966733E-2"/>
  </r>
  <r>
    <s v="YEM"/>
    <s v="Yemen, Rep."/>
    <s v="Lower middle income"/>
    <x v="2"/>
    <n v="33991041"/>
    <m/>
    <x v="67"/>
    <x v="70"/>
    <n v="150"/>
    <n v="547.5"/>
    <n v="90"/>
    <x v="70"/>
    <n v="6972508226.6016922"/>
    <n v="104587623399.02539"/>
    <n v="3.8231385143279971E-2"/>
    <n v="1.2743795047759989E-2"/>
    <n v="0.11469415542983991"/>
  </r>
  <r>
    <s v="UZB"/>
    <s v="Uzbekistan"/>
    <s v="Lower middle income"/>
    <x v="0"/>
    <n v="34146873"/>
    <m/>
    <x v="0"/>
    <x v="71"/>
    <n v="150"/>
    <n v="547.5"/>
    <n v="90"/>
    <x v="71"/>
    <n v="10682101144.876232"/>
    <n v="160231517173.14349"/>
    <n v="2.4826162203011499E-2"/>
    <n v="8.2753874010038329E-3"/>
    <n v="7.4478486609034486E-2"/>
  </r>
  <r>
    <s v="ECU"/>
    <s v="Ecuador"/>
    <s v="Upper middle income"/>
    <x v="1"/>
    <n v="19648546"/>
    <n v="75.45"/>
    <x v="68"/>
    <x v="72"/>
    <n v="150"/>
    <n v="547.5"/>
    <n v="90"/>
    <x v="72"/>
    <n v="12579420182.430964"/>
    <n v="188691302736.46445"/>
    <n v="2.0131706675256357E-2"/>
    <n v="6.7105688917521202E-3"/>
    <n v="6.0395120025769078E-2"/>
  </r>
  <r>
    <s v="IRN"/>
    <s v="Iran, Islamic Rep."/>
    <s v="Upper middle income"/>
    <x v="2"/>
    <n v="91336270"/>
    <n v="94.8"/>
    <x v="69"/>
    <x v="73"/>
    <n v="150"/>
    <n v="547.5"/>
    <n v="90"/>
    <x v="73"/>
    <n v="130357567150.05748"/>
    <n v="1955363507250.8623"/>
    <n v="1.9128004806423708E-3"/>
    <n v="6.3760016021412365E-4"/>
    <n v="5.7384014419271127E-3"/>
  </r>
  <r>
    <s v="DEU"/>
    <s v="Germany"/>
    <s v="High income: OECD"/>
    <x v="0"/>
    <n v="79551501"/>
    <n v="94.311159017444027"/>
    <x v="70"/>
    <x v="74"/>
    <n v="150"/>
    <n v="547.5"/>
    <n v="90"/>
    <x v="74"/>
    <n v="6763891296.0023947"/>
    <n v="101458369440.03592"/>
    <n v="3.5126498214801176E-2"/>
    <n v="1.1708832738267057E-2"/>
    <n v="0.10537949464440352"/>
  </r>
  <r>
    <s v="SYR"/>
    <s v="Syrian Arab Republic"/>
    <s v="Lower middle income"/>
    <x v="2"/>
    <n v="29933865"/>
    <m/>
    <x v="67"/>
    <x v="75"/>
    <n v="150"/>
    <n v="547.5"/>
    <n v="90"/>
    <x v="75"/>
    <e v="#VALUE!"/>
    <e v="#VALUE!"/>
    <e v="#VALUE!"/>
    <e v="#VALUE!"/>
    <e v="#VALUE!"/>
  </r>
  <r>
    <s v="CAN"/>
    <s v="Canada"/>
    <s v="High income: OECD"/>
    <x v="6"/>
    <n v="40616997"/>
    <n v="89.325535959999996"/>
    <x v="71"/>
    <x v="76"/>
    <n v="150"/>
    <n v="547.5"/>
    <n v="90"/>
    <x v="76"/>
    <n v="66550602359.385544"/>
    <n v="998259035390.7832"/>
    <n v="3.420276387021688E-3"/>
    <n v="1.1400921290072293E-3"/>
    <n v="1.0260829161065063E-2"/>
  </r>
  <r>
    <s v="KGZ"/>
    <s v="Kyrgyz Republic"/>
    <s v="Low income"/>
    <x v="0"/>
    <n v="6871058"/>
    <n v="44.915064459544993"/>
    <x v="72"/>
    <x v="77"/>
    <n v="150"/>
    <n v="547.5"/>
    <n v="90"/>
    <x v="77"/>
    <n v="577303538.49183607"/>
    <n v="8659553077.3775406"/>
    <n v="0.34420053739336659"/>
    <n v="0.11473351246445553"/>
    <n v="1.0326016121800998"/>
  </r>
  <r>
    <s v="CAF"/>
    <s v="Central African Republic"/>
    <s v="Low income"/>
    <x v="5"/>
    <n v="6318381"/>
    <m/>
    <x v="17"/>
    <x v="78"/>
    <n v="150"/>
    <n v="547.5"/>
    <n v="90"/>
    <x v="78"/>
    <n v="165997754.82625589"/>
    <n v="2489966322.3938384"/>
    <n v="1.192012504762745"/>
    <n v="0.39733750158758169"/>
    <n v="3.5760375142882346"/>
  </r>
  <r>
    <s v="TKM"/>
    <s v="Turkmenistan"/>
    <s v="Upper middle income"/>
    <x v="0"/>
    <n v="6159875"/>
    <n v="41.9"/>
    <x v="73"/>
    <x v="79"/>
    <n v="150"/>
    <n v="547.5"/>
    <n v="90"/>
    <x v="79"/>
    <n v="8829721321.8512516"/>
    <n v="132445819827.76877"/>
    <n v="2.127944703334152E-2"/>
    <n v="7.0931490111138407E-3"/>
    <n v="6.3838341100024551E-2"/>
  </r>
  <r>
    <s v="BOL"/>
    <s v="Bolivia"/>
    <s v="Lower middle income"/>
    <x v="1"/>
    <n v="13665316"/>
    <n v="76.3"/>
    <x v="74"/>
    <x v="80"/>
    <n v="150"/>
    <n v="547.5"/>
    <n v="90"/>
    <x v="80"/>
    <n v="3943593093.8863621"/>
    <n v="59153896408.295433"/>
    <n v="4.3115679098229893E-2"/>
    <n v="1.4371893032743298E-2"/>
    <n v="0.12934703729468969"/>
  </r>
  <r>
    <s v="LBR"/>
    <s v="Liberia"/>
    <s v="Low income"/>
    <x v="5"/>
    <n v="6395182"/>
    <n v="50.45"/>
    <x v="75"/>
    <x v="81"/>
    <n v="150"/>
    <n v="547.5"/>
    <n v="90"/>
    <x v="81"/>
    <n v="414154618.30642617"/>
    <n v="6212319274.5963926"/>
    <n v="0.40169216615957426"/>
    <n v="0.1338973887198581"/>
    <n v="1.2050764984787226"/>
  </r>
  <r>
    <s v="PNG"/>
    <s v="Papua New Guinea"/>
    <s v="Lower middle income"/>
    <x v="4"/>
    <n v="10044486"/>
    <m/>
    <x v="4"/>
    <x v="82"/>
    <n v="150"/>
    <n v="547.5"/>
    <n v="90"/>
    <x v="82"/>
    <n v="4102225109.4098563"/>
    <n v="61533376641.147842"/>
    <n v="4.0016355638335672E-2"/>
    <n v="1.3338785212778556E-2"/>
    <n v="0.12004906691500701"/>
  </r>
  <r>
    <s v="LBN"/>
    <s v="Lebanon"/>
    <s v="Upper middle income"/>
    <x v="2"/>
    <n v="5171981"/>
    <n v="42.51"/>
    <x v="76"/>
    <x v="83"/>
    <n v="150"/>
    <n v="547.5"/>
    <n v="90"/>
    <x v="83"/>
    <n v="1265644.42328598"/>
    <n v="18984666.3492897"/>
    <n v="123.33797760666766"/>
    <n v="41.112659202222552"/>
    <n v="370.01393282000299"/>
  </r>
  <r>
    <s v="IRQ"/>
    <s v="Iraq"/>
    <s v="Upper middle income"/>
    <x v="2"/>
    <n v="50966609"/>
    <n v="94.3"/>
    <x v="77"/>
    <x v="84"/>
    <n v="150"/>
    <n v="547.5"/>
    <n v="90"/>
    <x v="84"/>
    <n v="60551177603.513367"/>
    <n v="908267664052.70044"/>
    <n v="2.5188209952113393E-3"/>
    <n v="8.3960699840377958E-4"/>
    <n v="7.556462985634017E-3"/>
  </r>
  <r>
    <s v="DZA"/>
    <s v="Algeria"/>
    <s v="Upper middle income"/>
    <x v="2"/>
    <n v="48561408"/>
    <n v="94.1"/>
    <x v="78"/>
    <x v="85"/>
    <n v="150"/>
    <n v="547.5"/>
    <n v="90"/>
    <x v="85"/>
    <n v="41290138275.752869"/>
    <n v="619352074136.29297"/>
    <n v="3.6429754794096163E-3"/>
    <n v="1.2143251598032054E-3"/>
    <n v="1.0928926438228849E-2"/>
  </r>
  <r>
    <s v="NIC"/>
    <s v="Nicaragua"/>
    <s v="Lower middle income"/>
    <x v="1"/>
    <n v="7390914"/>
    <n v="62.033791839999999"/>
    <x v="79"/>
    <x v="86"/>
    <n v="150"/>
    <n v="547.5"/>
    <n v="90"/>
    <x v="86"/>
    <n v="499234155.04849941"/>
    <n v="7488512325.7274914"/>
    <n v="0.29508721048830089"/>
    <n v="9.8362403496100301E-2"/>
    <n v="0.88526163146490267"/>
  </r>
  <r>
    <s v="LAO"/>
    <s v="Lao PDR"/>
    <s v="Lower middle income"/>
    <x v="4"/>
    <n v="8806260"/>
    <m/>
    <x v="4"/>
    <x v="87"/>
    <n v="150"/>
    <n v="547.5"/>
    <n v="90"/>
    <x v="87"/>
    <n v="1331952550.8132415"/>
    <n v="19979288262.198624"/>
    <n v="0.10805181208758534"/>
    <n v="3.6017270695861782E-2"/>
    <n v="0.32415543626275606"/>
  </r>
  <r>
    <s v="GMB"/>
    <s v="Gambia, The"/>
    <s v="Low income"/>
    <x v="5"/>
    <n v="3056357"/>
    <n v="14.27"/>
    <x v="80"/>
    <x v="88"/>
    <n v="150"/>
    <n v="547.5"/>
    <n v="90"/>
    <x v="88"/>
    <n v="45972784.152787477"/>
    <n v="689591762.29181218"/>
    <n v="2.992232958701702"/>
    <n v="0.99741098623390068"/>
    <n v="8.9766988761051056"/>
  </r>
  <r>
    <s v="DOM"/>
    <s v="Dominican Republic"/>
    <s v="Upper middle income"/>
    <x v="1"/>
    <n v="12218615"/>
    <n v="78.936845077998925"/>
    <x v="81"/>
    <x v="89"/>
    <n v="150"/>
    <n v="547.5"/>
    <n v="90"/>
    <x v="89"/>
    <n v="129924258.050329"/>
    <n v="1948863870.754935"/>
    <n v="1.0399547927626829"/>
    <n v="0.34665159758756098"/>
    <n v="3.1198643782880486"/>
  </r>
  <r>
    <s v="HKG"/>
    <s v="Hong Kong SAR, China"/>
    <s v="High income: nonOECD"/>
    <x v="4"/>
    <n v="7885155"/>
    <m/>
    <x v="4"/>
    <x v="90"/>
    <n v="150"/>
    <n v="547.5"/>
    <n v="90"/>
    <x v="90"/>
    <n v="3134453.5797919827"/>
    <n v="47016803.696879737"/>
    <n v="41.112860742985738"/>
    <n v="13.704286914328579"/>
    <n v="123.33858222895719"/>
  </r>
  <r>
    <s v="BGR"/>
    <s v="Bulgaria"/>
    <s v="Upper middle income"/>
    <x v="0"/>
    <n v="6213179"/>
    <n v="62.567213879999997"/>
    <x v="82"/>
    <x v="91"/>
    <n v="150"/>
    <n v="547.5"/>
    <n v="90"/>
    <x v="91"/>
    <n v="1236205124.2998753"/>
    <n v="18543076864.498131"/>
    <n v="9.8772212581708471E-2"/>
    <n v="3.292407086056949E-2"/>
    <n v="0.2963166377451254"/>
  </r>
  <r>
    <s v="GEO"/>
    <s v="Georgia"/>
    <s v="Lower middle income"/>
    <x v="0"/>
    <n v="3953077"/>
    <n v="41.213819999999998"/>
    <x v="83"/>
    <x v="92"/>
    <n v="150"/>
    <n v="547.5"/>
    <n v="90"/>
    <x v="92"/>
    <n v="123856542.27513833"/>
    <n v="1857848134.127075"/>
    <n v="0.98503319403835854"/>
    <n v="0.3283443980127862"/>
    <n v="2.9550995821150758"/>
  </r>
  <r>
    <s v="AZE"/>
    <s v="Azerbaijan"/>
    <s v="Upper middle income"/>
    <x v="0"/>
    <n v="10474377"/>
    <n v="79.535588840000003"/>
    <x v="84"/>
    <x v="93"/>
    <n v="150"/>
    <n v="547.5"/>
    <n v="90"/>
    <x v="93"/>
    <n v="24407648660.104939"/>
    <n v="366114729901.5741"/>
    <n v="4.6106357598340248E-3"/>
    <n v="1.5368785866113415E-3"/>
    <n v="1.3831907279502072E-2"/>
  </r>
  <r>
    <s v="GAB"/>
    <s v="Gabon"/>
    <s v="Upper middle income"/>
    <x v="5"/>
    <n v="2382369"/>
    <n v="12.8"/>
    <x v="85"/>
    <x v="94"/>
    <n v="150"/>
    <n v="547.5"/>
    <n v="90"/>
    <x v="94"/>
    <n v="6654882999.5966587"/>
    <n v="99823244993.949875"/>
    <n v="1.6388695763187758E-2"/>
    <n v="5.4628985877292532E-3"/>
    <n v="4.9166087289563273E-2"/>
  </r>
  <r>
    <s v="KOR"/>
    <s v="Korea, Rep."/>
    <s v="High income: OECD"/>
    <x v="4"/>
    <n v="52190069"/>
    <n v="96.086848349999997"/>
    <x v="86"/>
    <x v="95"/>
    <n v="150"/>
    <n v="547.5"/>
    <n v="90"/>
    <x v="95"/>
    <n v="614733047.31301725"/>
    <n v="9220995709.6952591"/>
    <n v="0.17441638959327133"/>
    <n v="5.8138796531090442E-2"/>
    <n v="0.52324916877981398"/>
  </r>
  <r>
    <s v="SEN"/>
    <s v="Senegal"/>
    <s v="Lower middle income"/>
    <x v="5"/>
    <n v="21855703"/>
    <n v="92"/>
    <x v="87"/>
    <x v="96"/>
    <n v="150"/>
    <n v="547.5"/>
    <n v="90"/>
    <x v="96"/>
    <n v="551591058.22012687"/>
    <n v="8273865873.3019028"/>
    <n v="0.16641667995163043"/>
    <n v="5.547222665054348E-2"/>
    <n v="0.4992500398548913"/>
  </r>
  <r>
    <s v="PAN"/>
    <s v="Panama"/>
    <s v="Upper middle income"/>
    <x v="1"/>
    <n v="4882047"/>
    <n v="64.2"/>
    <x v="88"/>
    <x v="97"/>
    <n v="150"/>
    <n v="547.5"/>
    <n v="90"/>
    <x v="97"/>
    <n v="223144062.80733454"/>
    <n v="3347160942.1100183"/>
    <n v="0.41120553336982618"/>
    <n v="0.13706851112327539"/>
    <n v="1.2336166001094786"/>
  </r>
  <r>
    <s v="TJK"/>
    <s v="Tajikistan"/>
    <s v="Low income"/>
    <x v="0"/>
    <n v="11407028"/>
    <m/>
    <x v="0"/>
    <x v="98"/>
    <n v="150"/>
    <n v="547.5"/>
    <n v="90"/>
    <x v="98"/>
    <n v="89930664.353367537"/>
    <n v="1348959965.300513"/>
    <n v="0.98509936904483231"/>
    <n v="0.32836645634827744"/>
    <n v="2.9552981071344968"/>
  </r>
  <r>
    <s v="SRB"/>
    <s v="Serbia"/>
    <s v="Upper middle income"/>
    <x v="0"/>
    <n v="8582256"/>
    <n v="80.8"/>
    <x v="89"/>
    <x v="99"/>
    <n v="150"/>
    <n v="547.5"/>
    <n v="90"/>
    <x v="99"/>
    <n v="1253506714.6213751"/>
    <n v="18802600719.320625"/>
    <n v="6.9013703294066781E-2"/>
    <n v="2.3004567764688927E-2"/>
    <n v="0.20704110988220034"/>
  </r>
  <r>
    <s v="BEL"/>
    <s v="Belgium"/>
    <s v="High income: OECD"/>
    <x v="0"/>
    <n v="11664194"/>
    <n v="86.28"/>
    <x v="90"/>
    <x v="100"/>
    <n v="150"/>
    <n v="547.5"/>
    <n v="90"/>
    <x v="100"/>
    <n v="306181202.30001646"/>
    <n v="4592718034.500247"/>
    <n v="0.27440348640238998"/>
    <n v="9.1467828800796666E-2"/>
    <n v="0.82321045920716995"/>
  </r>
  <r>
    <s v="CRI"/>
    <s v="Costa Rica"/>
    <s v="Upper middle income"/>
    <x v="1"/>
    <n v="5759573"/>
    <n v="73.599999999999994"/>
    <x v="91"/>
    <x v="101"/>
    <n v="150"/>
    <n v="547.5"/>
    <n v="90"/>
    <x v="101"/>
    <n v="447691904.68022686"/>
    <n v="6715378570.2034025"/>
    <n v="0.1783094153489744"/>
    <n v="5.9436471782991468E-2"/>
    <n v="0.53492824604692313"/>
  </r>
  <r>
    <s v="GNB"/>
    <s v="Guinea-Bissau"/>
    <s v="Low income"/>
    <x v="5"/>
    <n v="2472642"/>
    <m/>
    <x v="17"/>
    <x v="102"/>
    <n v="150"/>
    <n v="547.5"/>
    <n v="90"/>
    <x v="102"/>
    <n v="142038641.37615088"/>
    <n v="2130579620.6422632"/>
    <n v="0.54516999773475705"/>
    <n v="0.18172333257825235"/>
    <n v="1.6355099932042712"/>
  </r>
  <r>
    <s v="PRT"/>
    <s v="Portugal"/>
    <s v="High income: OECD"/>
    <x v="0"/>
    <n v="10432816"/>
    <n v="86"/>
    <x v="92"/>
    <x v="103"/>
    <n v="150"/>
    <n v="547.5"/>
    <n v="90"/>
    <x v="103"/>
    <n v="1382577582.3167782"/>
    <n v="20738663734.751671"/>
    <n v="5.546249163935215E-2"/>
    <n v="1.8487497213117383E-2"/>
    <n v="0.16638747491805647"/>
  </r>
  <r>
    <s v="LSO"/>
    <s v="Lesotho"/>
    <s v="Lower middle income"/>
    <x v="5"/>
    <n v="2419217"/>
    <m/>
    <x v="17"/>
    <x v="104"/>
    <n v="150"/>
    <n v="547.5"/>
    <n v="90"/>
    <x v="104"/>
    <n v="103261507.33429362"/>
    <n v="1548922610.0144043"/>
    <n v="0.73369165668550052"/>
    <n v="0.24456388556183351"/>
    <n v="2.201074970056502"/>
  </r>
  <r>
    <s v="COG"/>
    <s v="Congo, Rep."/>
    <s v="Lower middle income"/>
    <x v="5"/>
    <n v="6753771"/>
    <n v="78.849999999999994"/>
    <x v="93"/>
    <x v="105"/>
    <n v="150"/>
    <n v="547.5"/>
    <n v="90"/>
    <x v="105"/>
    <n v="7999753757.4398327"/>
    <n v="119996306361.59749"/>
    <n v="9.3743116369684153E-3"/>
    <n v="3.1247705456561381E-3"/>
    <n v="2.8122934910905242E-2"/>
  </r>
  <r>
    <s v="PRY"/>
    <s v="Paraguay"/>
    <s v="Lower middle income"/>
    <x v="1"/>
    <n v="8693133"/>
    <n v="85.069687020000003"/>
    <x v="94"/>
    <x v="106"/>
    <n v="150"/>
    <n v="547.5"/>
    <n v="90"/>
    <x v="106"/>
    <n v="1106511912.5295491"/>
    <n v="16597678687.943237"/>
    <n v="6.1581242256379801E-2"/>
    <n v="2.05270807521266E-2"/>
    <n v="0.18474372676913942"/>
  </r>
  <r>
    <s v="CHL"/>
    <s v="Chile"/>
    <s v="High income: OECD"/>
    <x v="1"/>
    <n v="19814578"/>
    <n v="94.234921388452392"/>
    <x v="95"/>
    <x v="107"/>
    <n v="150"/>
    <n v="547.5"/>
    <n v="90"/>
    <x v="107"/>
    <n v="42609019124.162964"/>
    <n v="639135286862.44446"/>
    <n v="1.407498133979048E-3"/>
    <n v="4.6916604465968261E-4"/>
    <n v="4.2224944019371444E-3"/>
  </r>
  <r>
    <s v="LBY"/>
    <s v="Libya"/>
    <s v="Upper middle income"/>
    <x v="2"/>
    <n v="7459411"/>
    <m/>
    <x v="67"/>
    <x v="108"/>
    <n v="150"/>
    <n v="547.5"/>
    <n v="90"/>
    <x v="108"/>
    <e v="#VALUE!"/>
    <e v="#VALUE!"/>
    <e v="#VALUE!"/>
    <e v="#VALUE!"/>
    <e v="#VALUE!"/>
  </r>
  <r>
    <s v="TUN"/>
    <s v="Tunisia"/>
    <s v="Upper middle income"/>
    <x v="2"/>
    <n v="12561225"/>
    <n v="91.6"/>
    <x v="96"/>
    <x v="109"/>
    <n v="150"/>
    <n v="547.5"/>
    <n v="90"/>
    <x v="109"/>
    <n v="2923132889.5717616"/>
    <n v="43846993343.576424"/>
    <n v="1.8950558986771008E-2"/>
    <n v="6.3168529955903354E-3"/>
    <n v="5.6851676960313013E-2"/>
  </r>
  <r>
    <s v="BLR"/>
    <s v="Belarus"/>
    <s v="Upper middle income"/>
    <x v="0"/>
    <n v="8488334"/>
    <n v="87.818367346938757"/>
    <x v="97"/>
    <x v="110"/>
    <n v="150"/>
    <n v="547.5"/>
    <n v="90"/>
    <x v="110"/>
    <n v="1379214938.7502549"/>
    <n v="20688224081.253822"/>
    <n v="3.9360019930647805E-2"/>
    <n v="1.3120006643549269E-2"/>
    <n v="0.11808005979194343"/>
  </r>
  <r>
    <s v="NAM"/>
    <s v="Namibia"/>
    <s v="Upper middle income"/>
    <x v="5"/>
    <n v="3042197"/>
    <n v="67.032540403657137"/>
    <x v="98"/>
    <x v="111"/>
    <n v="150"/>
    <n v="547.5"/>
    <n v="90"/>
    <x v="111"/>
    <n v="322584332.15443879"/>
    <n v="4838764982.3165817"/>
    <n v="0.16322581650568113"/>
    <n v="5.4408605501893713E-2"/>
    <n v="0.48967744951704345"/>
  </r>
  <r>
    <s v="COM"/>
    <s v="Comoros"/>
    <s v="Low income"/>
    <x v="5"/>
    <n v="1057197"/>
    <n v="6.3"/>
    <x v="99"/>
    <x v="112"/>
    <n v="150"/>
    <n v="547.5"/>
    <n v="90"/>
    <x v="112"/>
    <n v="15685686.317566991"/>
    <n v="235285294.76350486"/>
    <n v="3.3155172409801628"/>
    <n v="1.1051724136600543"/>
    <n v="9.9465517229404874"/>
  </r>
  <r>
    <s v="SLV"/>
    <s v="El Salvador"/>
    <s v="Lower middle income"/>
    <x v="1"/>
    <n v="6874758"/>
    <n v="86.676551500000002"/>
    <x v="100"/>
    <x v="113"/>
    <n v="150"/>
    <n v="547.5"/>
    <n v="90"/>
    <x v="113"/>
    <n v="390192552.90387428"/>
    <n v="5852888293.5581141"/>
    <n v="0.12324076620037948"/>
    <n v="4.1080255400126491E-2"/>
    <n v="0.36972229860113837"/>
  </r>
  <r>
    <s v="NLD"/>
    <s v="Netherlands"/>
    <s v="High income: OECD"/>
    <x v="0"/>
    <n v="17268589"/>
    <n v="94.891853159999997"/>
    <x v="101"/>
    <x v="114"/>
    <n v="150"/>
    <n v="547.5"/>
    <n v="90"/>
    <x v="114"/>
    <n v="9858835201.9990978"/>
    <n v="147882528029.98648"/>
    <n v="4.6973608367755389E-3"/>
    <n v="1.5657869455918464E-3"/>
    <n v="1.4092082510326618E-2"/>
  </r>
  <r>
    <s v="BIH"/>
    <s v="Bosnia and Herzegovina"/>
    <s v="Upper middle income"/>
    <x v="0"/>
    <n v="3700255"/>
    <n v="77.143653639999997"/>
    <x v="102"/>
    <x v="115"/>
    <n v="150"/>
    <n v="547.5"/>
    <n v="90"/>
    <x v="115"/>
    <n v="595625627.44246328"/>
    <n v="8934384411.6369495"/>
    <n v="7.4546007847787046E-2"/>
    <n v="2.484866928259568E-2"/>
    <n v="0.22363802354336113"/>
  </r>
  <r>
    <s v="HUN"/>
    <s v="Hungary"/>
    <s v="Upper middle income"/>
    <x v="0"/>
    <n v="9525243"/>
    <n v="91.664115645702097"/>
    <x v="103"/>
    <x v="116"/>
    <n v="150"/>
    <n v="547.5"/>
    <n v="90"/>
    <x v="116"/>
    <n v="1095685098.3472166"/>
    <n v="16435276475.208248"/>
    <n v="3.8045324530321833E-2"/>
    <n v="1.2681774843440612E-2"/>
    <n v="0.11413597359096551"/>
  </r>
  <r>
    <s v="DJI"/>
    <s v="Djibouti"/>
    <s v="Lower middle income"/>
    <x v="2"/>
    <n v="1075146"/>
    <n v="28.9"/>
    <x v="104"/>
    <x v="117"/>
    <n v="150"/>
    <n v="547.5"/>
    <n v="90"/>
    <x v="117"/>
    <e v="#VALUE!"/>
    <e v="#VALUE!"/>
    <e v="#VALUE!"/>
    <e v="#VALUE!"/>
    <e v="#VALUE!"/>
  </r>
  <r>
    <s v="ISR"/>
    <s v="Israel"/>
    <s v="High income: OECD"/>
    <x v="2"/>
    <n v="9632030"/>
    <n v="92.143412400000003"/>
    <x v="105"/>
    <x v="118"/>
    <n v="150"/>
    <n v="547.5"/>
    <n v="90"/>
    <x v="118"/>
    <n v="683998780.19966102"/>
    <n v="10259981702.994915"/>
    <n v="5.8083898783178531E-2"/>
    <n v="1.9361299594392842E-2"/>
    <n v="0.17425169634953561"/>
  </r>
  <r>
    <s v="GNQ"/>
    <s v="Equatorial Guinea"/>
    <s v="High income: nonOECD"/>
    <x v="5"/>
    <n v="1138788"/>
    <m/>
    <x v="17"/>
    <x v="119"/>
    <n v="150"/>
    <n v="547.5"/>
    <n v="90"/>
    <x v="119"/>
    <n v="6226958917.0209513"/>
    <n v="93404383755.31427"/>
    <n v="5.7272230427099996E-3"/>
    <n v="1.9090743475699999E-3"/>
    <n v="1.718166912813E-2"/>
  </r>
  <r>
    <s v="SWZ"/>
    <s v="Swaziland"/>
    <s v="Lower middle income"/>
    <x v="5"/>
    <n v="1515527"/>
    <n v="60.3"/>
    <x v="38"/>
    <x v="120"/>
    <n v="150"/>
    <n v="547.5"/>
    <n v="90"/>
    <x v="120"/>
    <n v="92945139.393425897"/>
    <n v="1394177090.9013884"/>
    <n v="0.33984963284410558"/>
    <n v="0.11328321094803519"/>
    <n v="1.0195488985323167"/>
  </r>
  <r>
    <s v="GRC"/>
    <s v="Greece"/>
    <s v="High income: OECD"/>
    <x v="0"/>
    <n v="10975530"/>
    <n v="94.55573837"/>
    <x v="106"/>
    <x v="121"/>
    <n v="150"/>
    <n v="547.5"/>
    <n v="90"/>
    <x v="121"/>
    <n v="629296452.81922984"/>
    <n v="9439446792.2884483"/>
    <n v="4.9850384035401922E-2"/>
    <n v="1.6616794678467307E-2"/>
    <n v="0.14955115210620579"/>
  </r>
  <r>
    <s v="BTN"/>
    <s v="Bhutan"/>
    <s v="Lower middle income"/>
    <x v="3"/>
    <n v="897761"/>
    <n v="39.299999999999997"/>
    <x v="107"/>
    <x v="122"/>
    <n v="150"/>
    <n v="547.5"/>
    <n v="90"/>
    <x v="122"/>
    <n v="384755041.17597884"/>
    <n v="5771325617.6396828"/>
    <n v="7.4357436825407741E-2"/>
    <n v="2.4785812275135915E-2"/>
    <n v="0.22307231047622322"/>
  </r>
  <r>
    <s v="SWE"/>
    <s v="Sweden"/>
    <s v="High income: OECD"/>
    <x v="0"/>
    <n v="10690986"/>
    <n v="95"/>
    <x v="108"/>
    <x v="123"/>
    <n v="150"/>
    <n v="547.5"/>
    <n v="90"/>
    <x v="123"/>
    <n v="6600024142.4592056"/>
    <n v="99000362136.888092"/>
    <n v="4.2520811506521639E-3"/>
    <n v="1.4173603835507212E-3"/>
    <n v="1.2756243451956494E-2"/>
  </r>
  <r>
    <s v="URY"/>
    <s v="Uruguay"/>
    <s v="High income: nonOECD"/>
    <x v="1"/>
    <n v="3581432"/>
    <n v="85.4"/>
    <x v="109"/>
    <x v="124"/>
    <n v="150"/>
    <n v="547.5"/>
    <n v="90"/>
    <x v="124"/>
    <n v="1344798564.3950837"/>
    <n v="20171978465.926254"/>
    <n v="2.0413225450124035E-2"/>
    <n v="6.8044084833746785E-3"/>
    <n v="6.1239676350372106E-2"/>
  </r>
  <r>
    <s v="ALB"/>
    <s v="Albania"/>
    <s v="Upper middle income"/>
    <x v="0"/>
    <n v="3310564"/>
    <m/>
    <x v="0"/>
    <x v="125"/>
    <n v="150"/>
    <n v="547.5"/>
    <n v="90"/>
    <x v="125"/>
    <n v="411495291.46132761"/>
    <n v="6172429371.9199142"/>
    <n v="6.2481644711066382E-2"/>
    <n v="2.0827214903688794E-2"/>
    <n v="0.18744493413319918"/>
  </r>
  <r>
    <s v="TMP"/>
    <s v="Timor-Leste"/>
    <s v="Lower middle income"/>
    <x v="4"/>
    <n v="1555457"/>
    <m/>
    <x v="4"/>
    <x v="126"/>
    <n v="150"/>
    <n v="547.5"/>
    <n v="90"/>
    <x v="126"/>
    <n v="6029932.4922673218"/>
    <n v="90448987.384009823"/>
    <n v="4.2157501542256108"/>
    <n v="1.4052500514085371"/>
    <n v="12.647250462676833"/>
  </r>
  <r>
    <s v="GUY"/>
    <s v="Guyana"/>
    <s v="Lower middle income"/>
    <x v="1"/>
    <n v="852670"/>
    <n v="44.367043324818013"/>
    <x v="110"/>
    <x v="127"/>
    <n v="150"/>
    <n v="547.5"/>
    <n v="90"/>
    <x v="127"/>
    <n v="405082963.00590253"/>
    <n v="6076244445.0885382"/>
    <n v="6.1479234348733924E-2"/>
    <n v="2.0493078116244644E-2"/>
    <n v="0.18443770304620177"/>
  </r>
  <r>
    <s v="MNG"/>
    <s v="Mongolia"/>
    <s v="Lower middle income"/>
    <x v="4"/>
    <n v="3387631"/>
    <n v="86.199974670000003"/>
    <x v="111"/>
    <x v="128"/>
    <n v="150"/>
    <n v="547.5"/>
    <n v="90"/>
    <x v="128"/>
    <n v="2578929370.5691776"/>
    <n v="38683940558.537666"/>
    <n v="9.5169072579708251E-3"/>
    <n v="3.1723024193236081E-3"/>
    <n v="2.8550721773912477E-2"/>
  </r>
  <r>
    <s v="DNK"/>
    <s v="Denmark"/>
    <s v="High income: OECD"/>
    <x v="0"/>
    <n v="6009458"/>
    <n v="93"/>
    <x v="47"/>
    <x v="129"/>
    <n v="150"/>
    <n v="547.5"/>
    <n v="90"/>
    <x v="129"/>
    <n v="6826937316.8512735"/>
    <n v="102404059752.7691"/>
    <n v="3.2349437419744694E-3"/>
    <n v="1.0783145806581565E-3"/>
    <n v="9.704831225923409E-3"/>
  </r>
  <r>
    <s v="MDA"/>
    <s v="Moldova"/>
    <s v="Lower middle income"/>
    <x v="0"/>
    <n v="3066205"/>
    <n v="86.399975089999998"/>
    <x v="112"/>
    <x v="130"/>
    <n v="150"/>
    <n v="547.5"/>
    <n v="90"/>
    <x v="130"/>
    <n v="26844920.985309076"/>
    <n v="402673814.77963614"/>
    <n v="0.81552647560569391"/>
    <n v="0.2718421585352313"/>
    <n v="2.4465794268170815"/>
  </r>
  <r>
    <s v="ARE"/>
    <s v="United Arab Emirates"/>
    <s v="High income: nonOECD"/>
    <x v="2"/>
    <n v="12330367"/>
    <n v="96.8"/>
    <x v="113"/>
    <x v="131"/>
    <n v="150"/>
    <n v="547.5"/>
    <n v="90"/>
    <x v="131"/>
    <n v="62330586907.323227"/>
    <n v="934958803609.84839"/>
    <n v="3.323411119295302E-4"/>
    <n v="1.1078037064317675E-4"/>
    <n v="9.970233357885906E-4"/>
  </r>
  <r>
    <s v="HRV"/>
    <s v="Croatia"/>
    <s v="High income: nonOECD"/>
    <x v="0"/>
    <n v="4015138"/>
    <n v="90.9"/>
    <x v="114"/>
    <x v="132"/>
    <n v="150"/>
    <n v="547.5"/>
    <n v="90"/>
    <x v="132"/>
    <n v="918544973.75403845"/>
    <n v="13778174606.310577"/>
    <n v="2.0883377889057499E-2"/>
    <n v="6.9611259630191664E-3"/>
    <n v="6.2650133667172495E-2"/>
  </r>
  <r>
    <s v="ARM"/>
    <s v="Armenia"/>
    <s v="Lower middle income"/>
    <x v="0"/>
    <n v="2969807"/>
    <n v="87.855638229999997"/>
    <x v="115"/>
    <x v="133"/>
    <n v="150"/>
    <n v="547.5"/>
    <n v="90"/>
    <x v="133"/>
    <n v="346885961.37184739"/>
    <n v="5203289420.5777111"/>
    <n v="5.4585274905716831E-2"/>
    <n v="1.8195091635238945E-2"/>
    <n v="0.1637558247171505"/>
  </r>
  <r>
    <s v="KWT"/>
    <s v="Kuwait"/>
    <s v="High income: nonOECD"/>
    <x v="2"/>
    <n v="4832793"/>
    <n v="92.6"/>
    <x v="116"/>
    <x v="134"/>
    <n v="150"/>
    <n v="547.5"/>
    <n v="90"/>
    <x v="134"/>
    <n v="62059401760.996567"/>
    <n v="930891026414.94849"/>
    <n v="3.0253918459136812E-4"/>
    <n v="1.0084639486378936E-4"/>
    <n v="9.0761755377410426E-4"/>
  </r>
  <r>
    <s v="NZL"/>
    <s v="New Zealand"/>
    <s v="High income: OECD"/>
    <x v="4"/>
    <n v="5208035"/>
    <n v="93.15"/>
    <x v="117"/>
    <x v="135"/>
    <n v="150"/>
    <n v="547.5"/>
    <n v="90"/>
    <x v="135"/>
    <n v="3454391570.3166966"/>
    <n v="51815873554.75045"/>
    <n v="5.4219087464461605E-3"/>
    <n v="1.8073029154820534E-3"/>
    <n v="1.6265726239338481E-2"/>
  </r>
  <r>
    <s v="MKD"/>
    <s v="Macedonia, FYR"/>
    <s v="Upper middle income"/>
    <x v="0"/>
    <n v="2068730"/>
    <n v="82.9"/>
    <x v="118"/>
    <x v="136"/>
    <n v="150"/>
    <n v="547.5"/>
    <n v="90"/>
    <x v="136"/>
    <n v="424368475.62691891"/>
    <n v="6365527134.4037838"/>
    <n v="4.3763909530658632E-2"/>
    <n v="1.4587969843552878E-2"/>
    <n v="0.13129172859197588"/>
  </r>
  <r>
    <s v="TTO"/>
    <s v="Trinidad and Tobago"/>
    <s v="High income: nonOECD"/>
    <x v="1"/>
    <n v="1307826"/>
    <m/>
    <x v="1"/>
    <x v="137"/>
    <n v="150"/>
    <n v="547.5"/>
    <n v="90"/>
    <x v="137"/>
    <n v="8121778589.9499531"/>
    <n v="121826678849.2493"/>
    <n v="2.2524964081359253E-3"/>
    <n v="7.5083213604530837E-4"/>
    <n v="6.7574892244077756E-3"/>
  </r>
  <r>
    <s v="IRL"/>
    <s v="Ireland"/>
    <s v="High income: OECD"/>
    <x v="0"/>
    <n v="5346841"/>
    <n v="94"/>
    <x v="119"/>
    <x v="138"/>
    <n v="150"/>
    <n v="547.5"/>
    <n v="90"/>
    <x v="138"/>
    <n v="414476099.13160717"/>
    <n v="6217141486.9741077"/>
    <n v="4.0635754836739188E-2"/>
    <n v="1.3545251612246395E-2"/>
    <n v="0.12190726451021756"/>
  </r>
  <r>
    <s v="FJI"/>
    <s v="Fiji"/>
    <s v="Upper middle income"/>
    <x v="4"/>
    <n v="939469"/>
    <m/>
    <x v="4"/>
    <x v="139"/>
    <n v="150"/>
    <n v="547.5"/>
    <n v="90"/>
    <x v="139"/>
    <n v="87317583.851148248"/>
    <n v="1309763757.7672238"/>
    <n v="0.17583691236775761"/>
    <n v="5.8612304122585869E-2"/>
    <n v="0.5275107371032729"/>
  </r>
  <r>
    <s v="BLZ"/>
    <s v="Belize"/>
    <s v="Upper middle income"/>
    <x v="1"/>
    <n v="461277"/>
    <n v="40.700000000000003"/>
    <x v="120"/>
    <x v="140"/>
    <n v="150"/>
    <n v="547.5"/>
    <n v="90"/>
    <x v="140"/>
    <n v="14107420.288951172"/>
    <n v="211611304.33426759"/>
    <n v="1.0179540914186274"/>
    <n v="0.33931803047287579"/>
    <n v="3.0538622742558816"/>
  </r>
  <r>
    <s v="SGP"/>
    <s v="Singapore"/>
    <s v="High income: nonOECD"/>
    <x v="4"/>
    <n v="6577884"/>
    <n v="95.869676760000004"/>
    <x v="121"/>
    <x v="141"/>
    <n v="150"/>
    <n v="547.5"/>
    <n v="90"/>
    <x v="141"/>
    <n v="0"/>
    <n v="0"/>
    <e v="#DIV/0!"/>
    <e v="#DIV/0!"/>
    <e v="#DIV/0!"/>
  </r>
  <r>
    <s v="SVN"/>
    <s v="Slovenia"/>
    <s v="High income: OECD"/>
    <x v="0"/>
    <n v="2086065.9999999998"/>
    <n v="87.336734693877546"/>
    <x v="122"/>
    <x v="142"/>
    <n v="150"/>
    <n v="547.5"/>
    <n v="90"/>
    <x v="142"/>
    <n v="179102965.90790325"/>
    <n v="2686544488.6185489"/>
    <n v="7.743374718470189E-2"/>
    <n v="2.5811249061567298E-2"/>
    <n v="0.23230124155410567"/>
  </r>
  <r>
    <s v="PRI"/>
    <s v="Puerto Rico"/>
    <s v="High income: nonOECD"/>
    <x v="1"/>
    <n v="3703707"/>
    <n v="92.9"/>
    <x v="123"/>
    <x v="143"/>
    <n v="150"/>
    <n v="547.5"/>
    <n v="90"/>
    <x v="143"/>
    <n v="0"/>
    <n v="0"/>
    <e v="#DIV/0!"/>
    <e v="#DIV/0!"/>
    <e v="#DIV/0!"/>
  </r>
  <r>
    <s v="JAM"/>
    <s v="Jamaica"/>
    <s v="Upper middle income"/>
    <x v="1"/>
    <n v="2949838"/>
    <n v="91.567255029999998"/>
    <x v="124"/>
    <x v="144"/>
    <n v="150"/>
    <n v="547.5"/>
    <n v="90"/>
    <x v="144"/>
    <n v="244066186.95842627"/>
    <n v="3660992804.3763938"/>
    <n v="5.3508012437430884E-2"/>
    <n v="1.7836004145810297E-2"/>
    <n v="0.16052403731229267"/>
  </r>
  <r>
    <s v="SLB"/>
    <s v="Solomon Islands"/>
    <s v="Lower middle income"/>
    <x v="4"/>
    <n v="764146"/>
    <m/>
    <x v="4"/>
    <x v="145"/>
    <n v="150"/>
    <n v="547.5"/>
    <n v="90"/>
    <x v="145"/>
    <n v="177911447.47763148"/>
    <n v="2668671712.1644721"/>
    <n v="7.0194285202639775E-2"/>
    <n v="2.3398095067546594E-2"/>
    <n v="0.21058285560791931"/>
  </r>
  <r>
    <s v="LTU"/>
    <s v="Lithuania"/>
    <s v="High income: nonOECD"/>
    <x v="0"/>
    <n v="2816749"/>
    <n v="92.230674550000003"/>
    <x v="125"/>
    <x v="146"/>
    <n v="150"/>
    <n v="547.5"/>
    <n v="90"/>
    <x v="146"/>
    <n v="397630289.50000304"/>
    <n v="5964454342.5000458"/>
    <n v="2.8894242067743645E-2"/>
    <n v="9.6314140225812143E-3"/>
    <n v="8.668272620323092E-2"/>
  </r>
  <r>
    <s v="NCL"/>
    <s v="New Caledonia"/>
    <s v="High income: nonOECD"/>
    <x v="4"/>
    <n v="311623"/>
    <n v="44"/>
    <x v="126"/>
    <x v="147"/>
    <n v="150"/>
    <n v="547.5"/>
    <n v="90"/>
    <x v="147"/>
    <e v="#VALUE!"/>
    <e v="#VALUE!"/>
    <e v="#VALUE!"/>
    <e v="#VALUE!"/>
    <e v="#VALUE!"/>
  </r>
  <r>
    <s v="STP"/>
    <s v="Sao Tome and Principe"/>
    <s v="Lower middle income"/>
    <x v="5"/>
    <n v="278192"/>
    <m/>
    <x v="17"/>
    <x v="148"/>
    <n v="150"/>
    <n v="547.5"/>
    <n v="90"/>
    <x v="148"/>
    <n v="6448878.1292010797"/>
    <n v="96733171.938016191"/>
    <n v="1.3509450430194949"/>
    <n v="0.45031501433983162"/>
    <n v="4.0528351290584848"/>
  </r>
  <r>
    <s v="MUS"/>
    <s v="Mauritius"/>
    <s v="Upper middle income"/>
    <x v="5"/>
    <n v="1287944"/>
    <n v="87.468981929999998"/>
    <x v="127"/>
    <x v="149"/>
    <n v="150"/>
    <n v="547.5"/>
    <n v="90"/>
    <x v="149"/>
    <n v="717808.34286977118"/>
    <n v="10767125.143046567"/>
    <n v="11.8041341970582"/>
    <n v="3.9347113990193998"/>
    <n v="35.412402591174597"/>
  </r>
  <r>
    <s v="BRN"/>
    <s v="Brunei Darussalam"/>
    <s v="High income: nonOECD"/>
    <x v="4"/>
    <n v="499424"/>
    <m/>
    <x v="4"/>
    <x v="150"/>
    <n v="150"/>
    <n v="547.5"/>
    <n v="90"/>
    <x v="150"/>
    <n v="5618749657.8090668"/>
    <n v="84281244867.136002"/>
    <n v="1.4526434526200341E-3"/>
    <n v="4.8421448420667802E-4"/>
    <n v="4.357930357860103E-3"/>
  </r>
  <r>
    <s v="OMN"/>
    <s v="Oman"/>
    <s v="High income: nonOECD"/>
    <x v="2"/>
    <n v="4920265"/>
    <n v="96.9"/>
    <x v="128"/>
    <x v="151"/>
    <n v="150"/>
    <n v="547.5"/>
    <n v="90"/>
    <x v="151"/>
    <n v="24681714780.510975"/>
    <n v="370225721707.66461"/>
    <n v="3.2443982756915263E-4"/>
    <n v="1.0814660918971753E-4"/>
    <n v="9.7331948270745793E-4"/>
  </r>
  <r>
    <s v="CPV"/>
    <s v="Cabo Verde"/>
    <s v="Lower middle income"/>
    <x v="5"/>
    <n v="576734"/>
    <n v="75.7"/>
    <x v="129"/>
    <x v="152"/>
    <n v="150"/>
    <n v="547.5"/>
    <n v="90"/>
    <x v="152"/>
    <n v="9544520.9551698435"/>
    <n v="143167814.32754764"/>
    <n v="0.77088038672225545"/>
    <n v="0.25696012890741848"/>
    <n v="2.3126411601667662"/>
  </r>
  <r>
    <s v="KIR"/>
    <s v="Kiribati"/>
    <s v="Lower middle income"/>
    <x v="4"/>
    <n v="130715"/>
    <n v="7.2"/>
    <x v="130"/>
    <x v="153"/>
    <n v="150"/>
    <n v="547.5"/>
    <n v="90"/>
    <x v="153"/>
    <n v="147463.39816805688"/>
    <n v="2211950.9725208534"/>
    <n v="43.186545808080474"/>
    <n v="14.395515269360157"/>
    <n v="129.5596374242414"/>
  </r>
  <r>
    <s v="BHS"/>
    <s v="Bahamas, The"/>
    <s v="High income: nonOECD"/>
    <x v="1"/>
    <n v="447410"/>
    <m/>
    <x v="1"/>
    <x v="154"/>
    <n v="150"/>
    <n v="547.5"/>
    <n v="90"/>
    <x v="154"/>
    <n v="2651920.615148271"/>
    <n v="39778809.227224067"/>
    <n v="2.359991579095384"/>
    <n v="0.78666385969846142"/>
    <n v="7.079974737286153"/>
  </r>
  <r>
    <s v="CYP"/>
    <s v="Cyprus"/>
    <s v="High income: nonOECD"/>
    <x v="0"/>
    <n v="1306312"/>
    <n v="92.151537489999996"/>
    <x v="131"/>
    <x v="155"/>
    <n v="150"/>
    <n v="547.5"/>
    <n v="90"/>
    <x v="155"/>
    <n v="2097439.0563930012"/>
    <n v="31461585.845895018"/>
    <n v="2.5662647416307554"/>
    <n v="0.85542158054358519"/>
    <n v="7.6987942248922669"/>
  </r>
  <r>
    <s v="PYF"/>
    <s v="French Polynesia"/>
    <s v="High income: nonOECD"/>
    <x v="4"/>
    <n v="318041"/>
    <m/>
    <x v="4"/>
    <x v="156"/>
    <n v="150"/>
    <n v="547.5"/>
    <n v="90"/>
    <x v="156"/>
    <e v="#VALUE!"/>
    <e v="#VALUE!"/>
    <e v="#VALUE!"/>
    <e v="#VALUE!"/>
    <e v="#VALUE!"/>
  </r>
  <r>
    <s v="CHE"/>
    <s v="Switzerland"/>
    <s v="High income: OECD"/>
    <x v="0"/>
    <n v="9477452"/>
    <n v="99"/>
    <x v="132"/>
    <x v="157"/>
    <n v="150"/>
    <n v="547.5"/>
    <n v="90"/>
    <x v="157"/>
    <n v="278578079.29358196"/>
    <n v="4178671189.4037294"/>
    <n v="1.7860925427504129E-2"/>
    <n v="5.9536418091680433E-3"/>
    <n v="5.3582776282512394E-2"/>
  </r>
  <r>
    <s v="VUT"/>
    <s v="Vanuatu"/>
    <s v="Lower middle income"/>
    <x v="4"/>
    <n v="352225"/>
    <n v="75.8"/>
    <x v="133"/>
    <x v="158"/>
    <n v="150"/>
    <n v="547.5"/>
    <n v="90"/>
    <x v="158"/>
    <n v="7861829.9212791082"/>
    <n v="117927448.81918663"/>
    <n v="0.5692082720955024"/>
    <n v="0.18973609069850081"/>
    <n v="1.7076248162865073"/>
  </r>
  <r>
    <s v="BRB"/>
    <s v="Barbados"/>
    <s v="High income: nonOECD"/>
    <x v="1"/>
    <n v="305709"/>
    <m/>
    <x v="1"/>
    <x v="159"/>
    <n v="150"/>
    <n v="547.5"/>
    <n v="90"/>
    <x v="159"/>
    <n v="1055471.7325739102"/>
    <n v="15832075.988608653"/>
    <n v="4.0516031845211815"/>
    <n v="1.3505343948403938"/>
    <n v="12.154809553563545"/>
  </r>
  <r>
    <s v="WSM"/>
    <s v="Samoa"/>
    <s v="Lower middle income"/>
    <x v="4"/>
    <n v="211105"/>
    <m/>
    <x v="4"/>
    <x v="160"/>
    <n v="150"/>
    <n v="547.5"/>
    <n v="90"/>
    <x v="160"/>
    <n v="4184944.6022272655"/>
    <n v="62774169.033408985"/>
    <n v="0.82440024300758796"/>
    <n v="0.27480008100252934"/>
    <n v="2.4732007290227642"/>
  </r>
  <r>
    <s v="GUM"/>
    <s v="Guam"/>
    <s v="High income: nonOECD"/>
    <x v="4"/>
    <n v="200008"/>
    <m/>
    <x v="4"/>
    <x v="161"/>
    <n v="150"/>
    <n v="547.5"/>
    <n v="90"/>
    <x v="161"/>
    <e v="#VALUE!"/>
    <e v="#VALUE!"/>
    <e v="#VALUE!"/>
    <e v="#VALUE!"/>
    <e v="#VALUE!"/>
  </r>
  <r>
    <s v="MNE"/>
    <s v="Montenegro"/>
    <s v="Upper middle income"/>
    <x v="0"/>
    <n v="607757"/>
    <n v="91.644713820000007"/>
    <x v="134"/>
    <x v="162"/>
    <n v="150"/>
    <n v="547.5"/>
    <n v="90"/>
    <x v="162"/>
    <n v="57851763.840370655"/>
    <n v="867776457.60555983"/>
    <n v="4.6082284204465557E-2"/>
    <n v="1.5360761401488518E-2"/>
    <n v="0.13824685261339667"/>
  </r>
  <r>
    <s v="CUW"/>
    <s v="Curacao"/>
    <s v="High income: nonOECD"/>
    <x v="1"/>
    <n v="178776"/>
    <m/>
    <x v="1"/>
    <x v="163"/>
    <n v="150"/>
    <n v="547.5"/>
    <n v="90"/>
    <x v="163"/>
    <e v="#VALUE!"/>
    <e v="#VALUE!"/>
    <e v="#VALUE!"/>
    <e v="#VALUE!"/>
    <e v="#VALUE!"/>
  </r>
  <r>
    <s v="SUR"/>
    <s v="Suriname"/>
    <s v="Upper middle income"/>
    <x v="1"/>
    <n v="603805"/>
    <n v="92.544064210000002"/>
    <x v="135"/>
    <x v="164"/>
    <n v="150"/>
    <n v="547.5"/>
    <n v="90"/>
    <x v="164"/>
    <n v="608902361.97083366"/>
    <n v="9133535429.5625057"/>
    <n v="3.8815975847630397E-3"/>
    <n v="1.2938658615876801E-3"/>
    <n v="1.1644792754289118E-2"/>
  </r>
  <r>
    <s v="QAT"/>
    <s v="Qatar"/>
    <s v="High income: nonOECD"/>
    <x v="2"/>
    <n v="2760329"/>
    <n v="98.500412389999994"/>
    <x v="136"/>
    <x v="165"/>
    <n v="150"/>
    <n v="547.5"/>
    <n v="90"/>
    <x v="165"/>
    <n v="36198411498.324532"/>
    <n v="542976172474.86798"/>
    <n v="6.003471901689753E-5"/>
    <n v="2.0011573005632511E-5"/>
    <n v="1.801041570506926E-4"/>
  </r>
  <r>
    <s v="MAC"/>
    <s v="Macao SAR, China"/>
    <s v="High income: nonOECD"/>
    <x v="4"/>
    <n v="701551"/>
    <n v="94.392506589999996"/>
    <x v="137"/>
    <x v="166"/>
    <n v="150"/>
    <n v="547.5"/>
    <n v="90"/>
    <x v="166"/>
    <n v="278781.88696400158"/>
    <n v="4181728.3044600235"/>
    <n v="7.4083718004897445"/>
    <n v="2.4694572668299148"/>
    <n v="22.225115401469235"/>
  </r>
  <r>
    <s v="TON"/>
    <s v="Tonga"/>
    <s v="Upper middle income"/>
    <x v="4"/>
    <n v="120995"/>
    <m/>
    <x v="4"/>
    <x v="167"/>
    <n v="150"/>
    <n v="547.5"/>
    <n v="90"/>
    <x v="167"/>
    <n v="258294.04268454493"/>
    <n v="3874410.640268174"/>
    <n v="7.6556547404130013"/>
    <n v="2.5518849134710004"/>
    <n v="22.966964221239007"/>
  </r>
  <r>
    <s v="FSM"/>
    <s v="Micronesia, Fed. Sts."/>
    <s v="Lower middle income"/>
    <x v="4"/>
    <n v="120664"/>
    <m/>
    <x v="4"/>
    <x v="168"/>
    <n v="150"/>
    <n v="547.5"/>
    <n v="90"/>
    <x v="168"/>
    <n v="122710.4341582333"/>
    <n v="1840656.5123734996"/>
    <n v="16.070357208529455"/>
    <n v="5.3567857361764846"/>
    <n v="48.21107162558836"/>
  </r>
  <r>
    <s v="MLT"/>
    <s v="Malta"/>
    <s v="High income: nonOECD"/>
    <x v="2"/>
    <n v="436792"/>
    <n v="91.451904409999997"/>
    <x v="138"/>
    <x v="169"/>
    <n v="150"/>
    <n v="547.5"/>
    <n v="90"/>
    <x v="169"/>
    <n v="0"/>
    <n v="0"/>
    <e v="#DIV/0!"/>
    <e v="#DIV/0!"/>
    <e v="#DIV/0!"/>
  </r>
  <r>
    <s v="BWA"/>
    <s v="Botswana"/>
    <s v="Upper middle income"/>
    <x v="5"/>
    <n v="2347860"/>
    <n v="98.462566137706347"/>
    <x v="139"/>
    <x v="170"/>
    <n v="150"/>
    <n v="547.5"/>
    <n v="90"/>
    <x v="170"/>
    <n v="686157389.38852191"/>
    <n v="10292360840.827829"/>
    <n v="2.7618761379941334E-3"/>
    <n v="9.2062537933137773E-4"/>
    <n v="8.2856284139824002E-3"/>
  </r>
  <r>
    <s v="GRD"/>
    <s v="Grenada"/>
    <s v="Upper middle income"/>
    <x v="1"/>
    <n v="107433"/>
    <n v="67.314869999999999"/>
    <x v="140"/>
    <x v="171"/>
    <n v="150"/>
    <n v="547.5"/>
    <n v="90"/>
    <x v="171"/>
    <n v="0"/>
    <n v="0"/>
    <e v="#DIV/0!"/>
    <e v="#DIV/0!"/>
    <e v="#DIV/0!"/>
  </r>
  <r>
    <s v="LCA"/>
    <s v="St. Lucia"/>
    <s v="Upper middle income"/>
    <x v="1"/>
    <n v="201817"/>
    <n v="85.1"/>
    <x v="141"/>
    <x v="172"/>
    <n v="150"/>
    <n v="547.5"/>
    <n v="90"/>
    <x v="172"/>
    <n v="643469.71291057637"/>
    <n v="9652045.6936586462"/>
    <n v="2.4534386791245852"/>
    <n v="0.81781289304152838"/>
    <n v="7.3603160373737548"/>
  </r>
  <r>
    <s v="VCT"/>
    <s v="St. Vincent and the Grenadines"/>
    <s v="Upper middle income"/>
    <x v="1"/>
    <n v="110012"/>
    <m/>
    <x v="1"/>
    <x v="173"/>
    <n v="150"/>
    <n v="547.5"/>
    <n v="90"/>
    <x v="173"/>
    <n v="486293.25308693683"/>
    <n v="7294398.7963040527"/>
    <n v="3.1645145876220431"/>
    <n v="1.0548381958740145"/>
    <n v="9.4935437628661283"/>
  </r>
  <r>
    <s v="VIR"/>
    <s v="Virgin Islands (U.S.)"/>
    <s v="High income: nonOECD"/>
    <x v="1"/>
    <n v="104912"/>
    <m/>
    <x v="1"/>
    <x v="174"/>
    <n v="150"/>
    <n v="547.5"/>
    <n v="90"/>
    <x v="174"/>
    <e v="#VALUE!"/>
    <e v="#VALUE!"/>
    <e v="#VALUE!"/>
    <e v="#VALUE!"/>
    <e v="#VALUE!"/>
  </r>
  <r>
    <s v="CHI"/>
    <s v="Channel Islands"/>
    <s v="High income: nonOECD"/>
    <x v="0"/>
    <n v="173587"/>
    <m/>
    <x v="0"/>
    <x v="175"/>
    <n v="150"/>
    <n v="547.5"/>
    <n v="90"/>
    <x v="175"/>
    <e v="#VALUE!"/>
    <e v="#VALUE!"/>
    <e v="#VALUE!"/>
    <e v="#VALUE!"/>
    <e v="#VALUE!"/>
  </r>
  <r>
    <s v="BHR"/>
    <s v="Bahrain"/>
    <s v="High income: nonOECD"/>
    <x v="2"/>
    <n v="1641988"/>
    <n v="98.487767129999995"/>
    <x v="142"/>
    <x v="176"/>
    <n v="150"/>
    <n v="547.5"/>
    <n v="90"/>
    <x v="176"/>
    <n v="5828990079.2173672"/>
    <n v="87434851188.260513"/>
    <n v="2.2364265521128721E-4"/>
    <n v="7.4547551737095738E-5"/>
    <n v="6.709279656338617E-4"/>
  </r>
  <r>
    <s v="ATG"/>
    <s v="Antigua and Barbuda"/>
    <s v="High income: nonOECD"/>
    <x v="1"/>
    <n v="104982"/>
    <n v="76.771428570587304"/>
    <x v="143"/>
    <x v="177"/>
    <n v="150"/>
    <n v="547.5"/>
    <n v="90"/>
    <x v="177"/>
    <n v="0"/>
    <n v="0"/>
    <e v="#DIV/0!"/>
    <e v="#DIV/0!"/>
    <e v="#DIV/0!"/>
  </r>
  <r>
    <s v="DMA"/>
    <s v="Dominica"/>
    <s v="Upper middle income"/>
    <x v="1"/>
    <n v="76952"/>
    <m/>
    <x v="1"/>
    <x v="178"/>
    <n v="150"/>
    <n v="547.5"/>
    <n v="90"/>
    <x v="178"/>
    <n v="491062.11491866165"/>
    <n v="7365931.7237799251"/>
    <n v="2.1920414787137266"/>
    <n v="0.73068049290457537"/>
    <n v="6.5761244361411793"/>
  </r>
  <r>
    <s v="ASM"/>
    <s v="American Samoa"/>
    <s v="Upper middle income"/>
    <x v="4"/>
    <n v="60989"/>
    <m/>
    <x v="4"/>
    <x v="179"/>
    <n v="150"/>
    <n v="547.5"/>
    <n v="90"/>
    <x v="179"/>
    <e v="#VALUE!"/>
    <e v="#VALUE!"/>
    <e v="#VALUE!"/>
    <e v="#VALUE!"/>
    <e v="#VALUE!"/>
  </r>
  <r>
    <s v="MHL"/>
    <s v="Marshall Islands"/>
    <s v="Upper middle income"/>
    <x v="4"/>
    <n v="58101"/>
    <m/>
    <x v="4"/>
    <x v="180"/>
    <n v="150"/>
    <n v="547.5"/>
    <n v="90"/>
    <x v="180"/>
    <n v="0"/>
    <n v="0"/>
    <e v="#DIV/0!"/>
    <e v="#DIV/0!"/>
    <e v="#DIV/0!"/>
  </r>
  <r>
    <s v="KNA"/>
    <s v="St. Kitts and Nevis"/>
    <s v="High income: nonOECD"/>
    <x v="1"/>
    <n v="62581"/>
    <m/>
    <x v="1"/>
    <x v="181"/>
    <n v="150"/>
    <n v="547.5"/>
    <n v="90"/>
    <x v="181"/>
    <n v="0"/>
    <n v="0"/>
    <e v="#DIV/0!"/>
    <e v="#DIV/0!"/>
    <e v="#DIV/0!"/>
  </r>
  <r>
    <s v="MNP"/>
    <s v="Northern Mariana Islands"/>
    <s v="High income: nonOECD"/>
    <x v="4"/>
    <n v="56623"/>
    <n v="71.36"/>
    <x v="144"/>
    <x v="182"/>
    <n v="150"/>
    <n v="547.5"/>
    <n v="90"/>
    <x v="182"/>
    <e v="#VALUE!"/>
    <e v="#VALUE!"/>
    <e v="#VALUE!"/>
    <e v="#VALUE!"/>
    <e v="#VALUE!"/>
  </r>
  <r>
    <s v="MDV"/>
    <s v="Maldives"/>
    <s v="Upper middle income"/>
    <x v="3"/>
    <n v="435873"/>
    <n v="96.4"/>
    <x v="145"/>
    <x v="183"/>
    <n v="150"/>
    <n v="547.5"/>
    <n v="90"/>
    <x v="183"/>
    <n v="1158905.3361817906"/>
    <n v="17383580.042726859"/>
    <n v="0.71084319338294433"/>
    <n v="0.23694773112764811"/>
    <n v="2.1325295801488329"/>
  </r>
  <r>
    <s v="SXM"/>
    <s v="Sint Maarten (Dutch part)"/>
    <s v="High income: nonOECD"/>
    <x v="1"/>
    <n v="56791"/>
    <m/>
    <x v="1"/>
    <x v="184"/>
    <n v="150"/>
    <n v="547.5"/>
    <n v="90"/>
    <x v="184"/>
    <e v="#VALUE!"/>
    <e v="#VALUE!"/>
    <e v="#VALUE!"/>
    <e v="#VALUE!"/>
    <e v="#VALUE!"/>
  </r>
  <r>
    <s v="IMY"/>
    <s v="Isle of Man"/>
    <s v="High income: nonOECD"/>
    <x v="0"/>
    <n v="94237"/>
    <m/>
    <x v="0"/>
    <x v="185"/>
    <n v="150"/>
    <n v="547.5"/>
    <n v="90"/>
    <x v="185"/>
    <e v="#VALUE!"/>
    <e v="#VALUE!"/>
    <e v="#VALUE!"/>
    <e v="#VALUE!"/>
    <e v="#VALUE!"/>
  </r>
  <r>
    <s v="ADO"/>
    <s v="Andorra"/>
    <s v="High income: nonOECD"/>
    <x v="0"/>
    <n v="88710"/>
    <m/>
    <x v="0"/>
    <x v="186"/>
    <n v="150"/>
    <n v="547.5"/>
    <n v="90"/>
    <x v="186"/>
    <e v="#VALUE!"/>
    <e v="#VALUE!"/>
    <e v="#VALUE!"/>
    <e v="#VALUE!"/>
    <e v="#VALUE!"/>
  </r>
  <r>
    <s v="TCA"/>
    <s v="Turks and Caicos Islands"/>
    <s v="High income: nonOECD"/>
    <x v="1"/>
    <n v="40698"/>
    <m/>
    <x v="1"/>
    <x v="187"/>
    <n v="150"/>
    <n v="547.5"/>
    <n v="90"/>
    <x v="187"/>
    <e v="#VALUE!"/>
    <e v="#VALUE!"/>
    <e v="#VALUE!"/>
    <e v="#VALUE!"/>
    <e v="#VALUE!"/>
  </r>
  <r>
    <s v="SYC"/>
    <s v="Seychelles"/>
    <s v="Upper middle income"/>
    <x v="5"/>
    <n v="98416"/>
    <n v="89.317723049999998"/>
    <x v="146"/>
    <x v="188"/>
    <n v="150"/>
    <n v="547.5"/>
    <n v="90"/>
    <x v="188"/>
    <n v="1160995.7542812461"/>
    <n v="17414936.314218692"/>
    <n v="0.47539894640275832"/>
    <n v="0.15846631546758611"/>
    <n v="1.4261968392082749"/>
  </r>
  <r>
    <s v="TUV"/>
    <s v="Tuvalu"/>
    <s v="Upper middle income"/>
    <x v="4"/>
    <n v="10707"/>
    <n v="21"/>
    <x v="147"/>
    <x v="189"/>
    <n v="150"/>
    <n v="547.5"/>
    <n v="90"/>
    <x v="189"/>
    <n v="0"/>
    <n v="0"/>
    <e v="#DIV/0!"/>
    <e v="#DIV/0!"/>
    <e v="#DIV/0!"/>
  </r>
  <r>
    <s v="GRL"/>
    <s v="Greenland"/>
    <s v="High income: nonOECD"/>
    <x v="0"/>
    <n v="54649"/>
    <m/>
    <x v="0"/>
    <x v="190"/>
    <n v="150"/>
    <n v="547.5"/>
    <n v="90"/>
    <x v="190"/>
    <e v="#VALUE!"/>
    <e v="#VALUE!"/>
    <e v="#VALUE!"/>
    <e v="#VALUE!"/>
    <e v="#VALUE!"/>
  </r>
  <r>
    <s v="LUX"/>
    <s v="Luxembourg"/>
    <s v="High income: OECD"/>
    <x v="0"/>
    <n v="636826"/>
    <n v="98.777892120000004"/>
    <x v="148"/>
    <x v="191"/>
    <n v="150"/>
    <n v="547.5"/>
    <n v="90"/>
    <x v="191"/>
    <n v="58508352.210030153"/>
    <n v="877625283.15045226"/>
    <n v="6.983477961358741E-3"/>
    <n v="2.3278259871195805E-3"/>
    <n v="2.0950433884076226E-2"/>
  </r>
  <r>
    <s v="FRO"/>
    <s v="Faeroe Islands"/>
    <s v="High income: nonOECD"/>
    <x v="0"/>
    <n v="51875"/>
    <m/>
    <x v="0"/>
    <x v="192"/>
    <n v="150"/>
    <n v="547.5"/>
    <n v="90"/>
    <x v="192"/>
    <e v="#VALUE!"/>
    <e v="#VALUE!"/>
    <e v="#VALUE!"/>
    <e v="#VALUE!"/>
    <e v="#VALUE!"/>
  </r>
  <r>
    <s v="ABW"/>
    <s v="Aruba"/>
    <s v="High income: nonOECD"/>
    <x v="1"/>
    <n v="107734"/>
    <n v="93.532110090000003"/>
    <x v="149"/>
    <x v="193"/>
    <n v="150"/>
    <n v="547.5"/>
    <n v="90"/>
    <x v="193"/>
    <n v="93353.484085037111"/>
    <n v="1400302.2612755566"/>
    <n v="3.9187194849399698"/>
    <n v="1.3062398283133234"/>
    <n v="11.756158454819909"/>
  </r>
  <r>
    <s v="MCO"/>
    <s v="Monaco"/>
    <s v="High income: nonOECD"/>
    <x v="0"/>
    <n v="43857"/>
    <n v="85.916849999999997"/>
    <x v="150"/>
    <x v="194"/>
    <n v="150"/>
    <n v="547.5"/>
    <n v="90"/>
    <x v="194"/>
    <n v="0"/>
    <n v="0"/>
    <e v="#DIV/0!"/>
    <e v="#DIV/0!"/>
    <e v="#DIV/0!"/>
  </r>
  <r>
    <s v="BMU"/>
    <s v="Bermuda"/>
    <s v="High income: nonOECD"/>
    <x v="6"/>
    <n v="66524"/>
    <n v="90.8"/>
    <x v="151"/>
    <x v="195"/>
    <n v="150"/>
    <n v="547.5"/>
    <n v="90"/>
    <x v="195"/>
    <n v="0"/>
    <n v="0"/>
    <e v="#DIV/0!"/>
    <e v="#DIV/0!"/>
    <e v="#DIV/0!"/>
  </r>
  <r>
    <s v="LIE"/>
    <s v="Liechtenstein"/>
    <s v="High income: nonOECD"/>
    <x v="0"/>
    <n v="41314"/>
    <m/>
    <x v="0"/>
    <x v="196"/>
    <n v="150"/>
    <n v="547.5"/>
    <n v="90"/>
    <x v="196"/>
    <e v="#VALUE!"/>
    <e v="#VALUE!"/>
    <e v="#VALUE!"/>
    <e v="#VALUE!"/>
    <e v="#VALUE!"/>
  </r>
  <r>
    <s v="SMR"/>
    <s v="San Marino"/>
    <s v="High income: nonOECD"/>
    <x v="0"/>
    <n v="33108"/>
    <m/>
    <x v="0"/>
    <x v="197"/>
    <n v="150"/>
    <n v="547.5"/>
    <n v="90"/>
    <x v="197"/>
    <e v="#VALUE!"/>
    <e v="#VALUE!"/>
    <e v="#VALUE!"/>
    <e v="#VALUE!"/>
    <e v="#VALUE!"/>
  </r>
  <r>
    <s v="PLW"/>
    <s v="Palau"/>
    <s v="Upper middle income"/>
    <x v="4"/>
    <n v="24836"/>
    <n v="88.45"/>
    <x v="152"/>
    <x v="198"/>
    <n v="150"/>
    <n v="547.5"/>
    <n v="90"/>
    <x v="198"/>
    <n v="0"/>
    <n v="0"/>
    <e v="#DIV/0!"/>
    <e v="#DIV/0!"/>
    <e v="#DIV/0!"/>
  </r>
  <r>
    <s v="CYM"/>
    <s v="Cayman Islands"/>
    <s v="High income: nonOECD"/>
    <x v="1"/>
    <n v="66552"/>
    <n v="99.668683533999996"/>
    <x v="153"/>
    <x v="199"/>
    <n v="150"/>
    <n v="547.5"/>
    <n v="90"/>
    <x v="199"/>
    <e v="#VALUE!"/>
    <e v="#VALUE!"/>
    <e v="#VALUE!"/>
    <e v="#VALUE!"/>
    <e v="#VALUE!"/>
  </r>
  <r>
    <s v="AUT"/>
    <s v="Austria"/>
    <s v="High income: OECD"/>
    <x v="0"/>
    <n v="9005424"/>
    <n v="100"/>
    <x v="154"/>
    <x v="52"/>
    <n v="150"/>
    <n v="547.5"/>
    <n v="90"/>
    <x v="52"/>
    <n v="1711085863.7734871"/>
    <n v="25666287956.602306"/>
    <n v="0"/>
    <n v="0"/>
    <n v="0"/>
  </r>
  <r>
    <s v="CZE"/>
    <s v="Czech Republic"/>
    <s v="High income: OECD"/>
    <x v="0"/>
    <n v="11053125"/>
    <n v="100"/>
    <x v="154"/>
    <x v="52"/>
    <n v="150"/>
    <n v="547.5"/>
    <n v="90"/>
    <x v="52"/>
    <n v="1366868039.2637777"/>
    <n v="20503020588.956665"/>
    <n v="0"/>
    <n v="0"/>
    <n v="0"/>
  </r>
  <r>
    <s v="EST"/>
    <s v="Estonia"/>
    <s v="High income: OECD"/>
    <x v="0"/>
    <n v="1212150"/>
    <n v="100"/>
    <x v="154"/>
    <x v="52"/>
    <n v="150"/>
    <n v="547.5"/>
    <n v="90"/>
    <x v="52"/>
    <n v="524357312.05145437"/>
    <n v="7865359680.7718153"/>
    <n v="0"/>
    <n v="0"/>
    <n v="0"/>
  </r>
  <r>
    <s v="FIN"/>
    <s v="Finland"/>
    <s v="High income: OECD"/>
    <x v="0"/>
    <n v="5649744"/>
    <n v="100"/>
    <x v="154"/>
    <x v="52"/>
    <n v="150"/>
    <n v="547.5"/>
    <n v="90"/>
    <x v="52"/>
    <n v="3328745232.5822215"/>
    <n v="49931178488.733322"/>
    <n v="0"/>
    <n v="0"/>
    <n v="0"/>
  </r>
  <r>
    <s v="HND"/>
    <s v="Honduras"/>
    <s v="Lower middle income"/>
    <x v="1"/>
    <n v="10811004"/>
    <n v="100"/>
    <x v="154"/>
    <x v="52"/>
    <n v="150"/>
    <n v="547.5"/>
    <n v="90"/>
    <x v="52"/>
    <n v="717924436.29793561"/>
    <n v="10768866544.469034"/>
    <n v="0"/>
    <n v="0"/>
    <n v="0"/>
  </r>
  <r>
    <s v="ISL"/>
    <s v="Iceland"/>
    <s v="High income: OECD"/>
    <x v="0"/>
    <n v="383558"/>
    <n v="100"/>
    <x v="154"/>
    <x v="52"/>
    <n v="150"/>
    <n v="547.5"/>
    <n v="90"/>
    <x v="52"/>
    <n v="0"/>
    <n v="0"/>
    <e v="#DIV/0!"/>
    <e v="#DIV/0!"/>
    <e v="#DIV/0!"/>
  </r>
  <r>
    <s v="ITA"/>
    <s v="Italy"/>
    <s v="High income: OECD"/>
    <x v="0"/>
    <n v="61211831"/>
    <n v="100"/>
    <x v="154"/>
    <x v="52"/>
    <n v="150"/>
    <n v="547.5"/>
    <n v="90"/>
    <x v="52"/>
    <n v="3978955289.0601716"/>
    <n v="59684329335.902573"/>
    <n v="0"/>
    <n v="0"/>
    <n v="0"/>
  </r>
  <r>
    <s v="JOR"/>
    <s v="Jordan"/>
    <s v="Upper middle income"/>
    <x v="2"/>
    <n v="9355173"/>
    <n v="100"/>
    <x v="154"/>
    <x v="52"/>
    <n v="150"/>
    <n v="547.5"/>
    <n v="90"/>
    <x v="52"/>
    <n v="479904568.92910677"/>
    <n v="7198568533.9366016"/>
    <n v="0"/>
    <n v="0"/>
    <n v="0"/>
  </r>
  <r>
    <s v="LVA"/>
    <s v="Latvia"/>
    <s v="High income: nonOECD"/>
    <x v="0"/>
    <n v="1855822"/>
    <n v="100"/>
    <x v="154"/>
    <x v="52"/>
    <n v="150"/>
    <n v="547.5"/>
    <n v="90"/>
    <x v="52"/>
    <n v="581674804.62426615"/>
    <n v="8725122069.3639927"/>
    <n v="0"/>
    <n v="0"/>
    <n v="0"/>
  </r>
  <r>
    <s v="NOR"/>
    <s v="Norway"/>
    <s v="High income: OECD"/>
    <x v="0"/>
    <n v="5837893"/>
    <n v="100"/>
    <x v="154"/>
    <x v="52"/>
    <n v="150"/>
    <n v="547.5"/>
    <n v="90"/>
    <x v="52"/>
    <n v="55897649769.889412"/>
    <n v="838464746548.34119"/>
    <n v="0"/>
    <n v="0"/>
    <n v="0"/>
  </r>
  <r>
    <s v="SVK"/>
    <s v="Slovak Republic"/>
    <s v="High income: OECD"/>
    <x v="0"/>
    <n v="5395535"/>
    <n v="100"/>
    <x v="154"/>
    <x v="52"/>
    <n v="150"/>
    <n v="547.5"/>
    <n v="90"/>
    <x v="52"/>
    <n v="586207377.22308779"/>
    <n v="8793110658.3463173"/>
    <n v="0"/>
    <n v="0"/>
    <n v="0"/>
  </r>
  <r>
    <s v="USA"/>
    <s v="United States"/>
    <s v="High income: OECD"/>
    <x v="6"/>
    <n v="362628830"/>
    <m/>
    <x v="50"/>
    <x v="52"/>
    <n v="150"/>
    <n v="547.5"/>
    <n v="90"/>
    <x v="52"/>
    <n v="183742824092.28073"/>
    <n v="2756142361384.2109"/>
    <n v="0"/>
    <n v="0"/>
    <n v="0"/>
  </r>
  <r>
    <m/>
    <m/>
    <m/>
    <x v="7"/>
    <m/>
    <m/>
    <x v="50"/>
    <x v="0"/>
    <m/>
    <m/>
    <m/>
    <x v="0"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14">
  <r>
    <s v="Afghanistan"/>
    <s v="AFG"/>
    <s v="Low income"/>
    <x v="0"/>
    <n v="23133"/>
    <n v="36.393896165650801"/>
    <x v="0"/>
    <n v="1100000"/>
    <n v="33000"/>
    <n v="61875"/>
    <x v="0"/>
    <n v="275432181.35267156"/>
    <n v="4131482720.2900734"/>
    <n v="4.1379402765115989"/>
    <n v="1.3793134255038662"/>
    <n v="12.413820829534796"/>
  </r>
  <r>
    <s v="Albania"/>
    <s v="ALB"/>
    <s v="Upper middle income"/>
    <x v="1"/>
    <e v="#N/A"/>
    <e v="#N/A"/>
    <x v="1"/>
    <n v="0"/>
    <n v="0"/>
    <n v="0"/>
    <x v="1"/>
    <n v="411495291.46132761"/>
    <n v="6172429371.9199142"/>
    <n v="0"/>
    <n v="0"/>
    <n v="0"/>
  </r>
  <r>
    <s v="Algeria"/>
    <s v="DZA"/>
    <s v="Upper middle income"/>
    <x v="2"/>
    <n v="113655"/>
    <n v="77.081518630944501"/>
    <x v="2"/>
    <n v="1000000"/>
    <n v="30000"/>
    <n v="56250"/>
    <x v="2"/>
    <n v="41290138275.752869"/>
    <n v="619352074136.29297"/>
    <n v="4.4422552452687114E-2"/>
    <n v="1.4807517484229036E-2"/>
    <n v="0.13326765735806134"/>
  </r>
  <r>
    <s v="American Samoa"/>
    <s v="ASM"/>
    <s v="Upper middle income"/>
    <x v="3"/>
    <e v="#N/A"/>
    <e v="#N/A"/>
    <x v="1"/>
    <n v="0"/>
    <n v="0"/>
    <n v="0"/>
    <x v="1"/>
    <e v="#VALUE!"/>
    <e v="#VALUE!"/>
    <e v="#VALUE!"/>
    <e v="#VALUE!"/>
    <e v="#VALUE!"/>
  </r>
  <r>
    <s v="Andorra"/>
    <s v="ADO"/>
    <s v="High income: nonOECD"/>
    <x v="1"/>
    <e v="#N/A"/>
    <e v="#N/A"/>
    <x v="1"/>
    <n v="0"/>
    <n v="0"/>
    <n v="0"/>
    <x v="1"/>
    <e v="#VALUE!"/>
    <e v="#VALUE!"/>
    <e v="#VALUE!"/>
    <e v="#VALUE!"/>
    <e v="#VALUE!"/>
  </r>
  <r>
    <s v="Angola"/>
    <s v="AGO"/>
    <s v="Upper middle income"/>
    <x v="4"/>
    <e v="#N/A"/>
    <e v="#N/A"/>
    <x v="1"/>
    <n v="1200000"/>
    <n v="35000"/>
    <n v="65625"/>
    <x v="1"/>
    <n v="38084701465.664787"/>
    <n v="571270521984.9718"/>
    <n v="0"/>
    <n v="0"/>
    <n v="0"/>
  </r>
  <r>
    <s v="Antigua and Barbuda"/>
    <s v="ATG"/>
    <s v="High income: nonOECD"/>
    <x v="5"/>
    <e v="#N/A"/>
    <e v="#N/A"/>
    <x v="1"/>
    <n v="1100000"/>
    <n v="35000"/>
    <n v="65625"/>
    <x v="1"/>
    <n v="0"/>
    <n v="0"/>
    <e v="#DIV/0!"/>
    <e v="#DIV/0!"/>
    <e v="#DIV/0!"/>
  </r>
  <r>
    <s v="Argentina"/>
    <s v="ARG"/>
    <s v="Upper middle income"/>
    <x v="5"/>
    <e v="#N/A"/>
    <e v="#N/A"/>
    <x v="1"/>
    <n v="1100000"/>
    <n v="35000"/>
    <n v="65625"/>
    <x v="1"/>
    <n v="23990886710.821796"/>
    <n v="359863300662.32697"/>
    <n v="0"/>
    <n v="0"/>
    <n v="0"/>
  </r>
  <r>
    <s v="Armenia"/>
    <s v="ARM"/>
    <s v="Lower middle income"/>
    <x v="1"/>
    <n v="7749"/>
    <n v="75.55661073838219"/>
    <x v="3"/>
    <n v="1100000"/>
    <n v="33000"/>
    <n v="61875"/>
    <x v="3"/>
    <n v="346885961.37184739"/>
    <n v="5203289420.5777111"/>
    <n v="0.42294949312048724"/>
    <n v="0.14098316437349573"/>
    <n v="1.2688484793614616"/>
  </r>
  <r>
    <s v="Aruba"/>
    <s v="ABW"/>
    <s v="High income: nonOECD"/>
    <x v="5"/>
    <e v="#N/A"/>
    <e v="#N/A"/>
    <x v="1"/>
    <n v="1100000"/>
    <n v="35000"/>
    <n v="65625"/>
    <x v="1"/>
    <n v="93353.484085037111"/>
    <n v="1400302.2612755566"/>
    <n v="0"/>
    <n v="0"/>
    <n v="0"/>
  </r>
  <r>
    <s v="Australia"/>
    <s v="AUS"/>
    <s v="High income: OECD"/>
    <x v="3"/>
    <n v="825592"/>
    <n v="43.335933487727601"/>
    <x v="4"/>
    <m/>
    <m/>
    <m/>
    <x v="1"/>
    <n v="111498672067.56895"/>
    <n v="1672480081013.5344"/>
    <n v="0"/>
    <n v="0"/>
    <n v="0"/>
  </r>
  <r>
    <s v="Austria"/>
    <s v="AUT"/>
    <s v="High income: OECD"/>
    <x v="1"/>
    <n v="110206"/>
    <n v="100"/>
    <x v="5"/>
    <n v="0"/>
    <n v="0"/>
    <n v="0"/>
    <x v="4"/>
    <n v="1711085863.7734871"/>
    <n v="25666287956.602306"/>
    <n v="0"/>
    <n v="0"/>
    <n v="0"/>
  </r>
  <r>
    <s v="Azerbaijan"/>
    <s v="AZE"/>
    <s v="Upper middle income"/>
    <x v="1"/>
    <n v="18977"/>
    <n v="54.692522527269901"/>
    <x v="6"/>
    <n v="1100000"/>
    <n v="33000"/>
    <n v="61875"/>
    <x v="5"/>
    <n v="24407648660.104939"/>
    <n v="366114729901.5741"/>
    <n v="2.7285985605347361E-2"/>
    <n v="9.0953285351157882E-3"/>
    <n v="8.1857956816042091E-2"/>
  </r>
  <r>
    <s v="Bahamas, The"/>
    <s v="BHS"/>
    <s v="High income: nonOECD"/>
    <x v="5"/>
    <e v="#N/A"/>
    <e v="#N/A"/>
    <x v="1"/>
    <n v="1100000"/>
    <n v="35000"/>
    <n v="65625"/>
    <x v="1"/>
    <n v="2651920.615148271"/>
    <n v="39778809.227224067"/>
    <n v="0"/>
    <n v="0"/>
    <n v="0"/>
  </r>
  <r>
    <s v="Bahrain"/>
    <s v="BHR"/>
    <s v="High income: nonOECD"/>
    <x v="2"/>
    <n v="4122"/>
    <n v="82.12"/>
    <x v="7"/>
    <n v="1000000"/>
    <n v="30000"/>
    <n v="56250"/>
    <x v="6"/>
    <n v="5828990079.2173672"/>
    <n v="87434851188.260513"/>
    <n v="8.9034361518364625E-3"/>
    <n v="2.9678120506121536E-3"/>
    <n v="2.6710308455509386E-2"/>
  </r>
  <r>
    <s v="Bangladesh"/>
    <s v="BGD"/>
    <s v="Low income"/>
    <x v="0"/>
    <e v="#N/A"/>
    <e v="#N/A"/>
    <x v="1"/>
    <n v="0"/>
    <n v="0"/>
    <n v="0"/>
    <x v="1"/>
    <n v="5122872663.1918049"/>
    <n v="76843089947.877075"/>
    <n v="0"/>
    <n v="0"/>
    <n v="0"/>
  </r>
  <r>
    <s v="Barbados"/>
    <s v="BRB"/>
    <s v="High income: nonOECD"/>
    <x v="5"/>
    <e v="#N/A"/>
    <e v="#N/A"/>
    <x v="1"/>
    <n v="1100000"/>
    <n v="35000"/>
    <n v="65625"/>
    <x v="1"/>
    <n v="1055471.7325739102"/>
    <n v="15832075.988608653"/>
    <n v="0"/>
    <n v="0"/>
    <n v="0"/>
  </r>
  <r>
    <s v="Belarus"/>
    <s v="BLR"/>
    <s v="Upper middle income"/>
    <x v="1"/>
    <n v="86392"/>
    <n v="86.408463746643207"/>
    <x v="8"/>
    <n v="1100000"/>
    <n v="33000"/>
    <n v="61875"/>
    <x v="7"/>
    <n v="1379214938.7502549"/>
    <n v="20688224081.253822"/>
    <n v="0.65944453213662091"/>
    <n v="0.21981484404554033"/>
    <n v="1.9783335964098629"/>
  </r>
  <r>
    <s v="Belgium"/>
    <s v="BEL"/>
    <s v="High income: OECD"/>
    <x v="1"/>
    <n v="154012"/>
    <n v="78.248448172869601"/>
    <x v="9"/>
    <m/>
    <m/>
    <m/>
    <x v="1"/>
    <n v="306181202.30001646"/>
    <n v="4592718034.500247"/>
    <n v="0"/>
    <n v="0"/>
    <n v="0"/>
  </r>
  <r>
    <s v="Belize"/>
    <s v="BLZ"/>
    <s v="Upper middle income"/>
    <x v="5"/>
    <e v="#N/A"/>
    <e v="#N/A"/>
    <x v="1"/>
    <n v="1100000"/>
    <n v="35000"/>
    <n v="65625"/>
    <x v="1"/>
    <n v="14107420.288951172"/>
    <n v="211611304.33426759"/>
    <n v="0"/>
    <n v="0"/>
    <n v="0"/>
  </r>
  <r>
    <s v="Benin"/>
    <s v="BEN"/>
    <s v="Low income"/>
    <x v="4"/>
    <e v="#N/A"/>
    <e v="#N/A"/>
    <x v="1"/>
    <n v="1200000"/>
    <n v="35000"/>
    <n v="65625"/>
    <x v="1"/>
    <n v="358790876.29676551"/>
    <n v="5381863144.4514828"/>
    <n v="0"/>
    <n v="0"/>
    <n v="0"/>
  </r>
  <r>
    <s v="Bermuda"/>
    <s v="BMU"/>
    <s v="High income: nonOECD"/>
    <x v="6"/>
    <e v="#N/A"/>
    <e v="#N/A"/>
    <x v="1"/>
    <n v="0"/>
    <n v="0"/>
    <n v="0"/>
    <x v="1"/>
    <n v="0"/>
    <n v="0"/>
    <e v="#DIV/0!"/>
    <e v="#DIV/0!"/>
    <e v="#DIV/0!"/>
  </r>
  <r>
    <s v="Bhutan"/>
    <s v="BTN"/>
    <s v="Lower middle income"/>
    <x v="0"/>
    <n v="6920.2"/>
    <n v="40.383225918326097"/>
    <x v="10"/>
    <n v="1100000"/>
    <n v="33000"/>
    <n v="61875"/>
    <x v="8"/>
    <n v="384755041.17597884"/>
    <n v="5771325617.6396828"/>
    <n v="0.83055987784663954"/>
    <n v="0.27685329261554648"/>
    <n v="2.4916796335399183"/>
  </r>
  <r>
    <s v="Bolivia"/>
    <s v="BOL"/>
    <s v="Lower middle income"/>
    <x v="5"/>
    <n v="81124"/>
    <n v="10.471623687194899"/>
    <x v="11"/>
    <n v="1100000"/>
    <n v="35000"/>
    <n v="65625"/>
    <x v="9"/>
    <n v="3943593093.8863621"/>
    <n v="59153896408.295433"/>
    <n v="1.4311513402374623"/>
    <n v="0.47705044674582076"/>
    <n v="4.293454020712387"/>
  </r>
  <r>
    <s v="Bosnia and Herzegovina"/>
    <s v="BIH"/>
    <s v="Upper middle income"/>
    <x v="1"/>
    <n v="22703"/>
    <n v="92.058318283927207"/>
    <x v="12"/>
    <n v="1100000"/>
    <n v="33000"/>
    <n v="61875"/>
    <x v="10"/>
    <n v="595625627.44246328"/>
    <n v="8934384411.6369495"/>
    <n v="0.23447173621402173"/>
    <n v="7.8157245404673906E-2"/>
    <n v="0.70341520864206519"/>
  </r>
  <r>
    <s v="Botswana"/>
    <s v="BWA"/>
    <s v="Upper middle income"/>
    <x v="4"/>
    <e v="#N/A"/>
    <e v="#N/A"/>
    <x v="1"/>
    <n v="1200000"/>
    <n v="35000"/>
    <n v="65625"/>
    <x v="1"/>
    <n v="686157389.38852191"/>
    <n v="10292360840.827829"/>
    <n v="0"/>
    <n v="0"/>
    <n v="0"/>
  </r>
  <r>
    <s v="Brazil"/>
    <s v="BRA"/>
    <s v="Upper middle income"/>
    <x v="5"/>
    <n v="1580964"/>
    <n v="13.456"/>
    <x v="13"/>
    <n v="1100000"/>
    <n v="35000"/>
    <n v="65625"/>
    <x v="11"/>
    <n v="131651047125.59688"/>
    <n v="1974765706883.9531"/>
    <n v="0.80761099249113133"/>
    <n v="0.26920366416371044"/>
    <n v="2.4228329774733943"/>
  </r>
  <r>
    <s v="Brunei Darussalam"/>
    <s v="BRN"/>
    <s v="High income: nonOECD"/>
    <x v="3"/>
    <n v="3028.11"/>
    <n v="80.397013318538598"/>
    <x v="14"/>
    <n v="1100000"/>
    <n v="33000"/>
    <n v="61875"/>
    <x v="12"/>
    <n v="5618749657.8090668"/>
    <n v="84281244867.136002"/>
    <n v="8.1831847771974848E-3"/>
    <n v="2.7277282590658278E-3"/>
    <n v="2.4549554331592453E-2"/>
  </r>
  <r>
    <s v="Bulgaria"/>
    <s v="BGR"/>
    <s v="Upper middle income"/>
    <x v="1"/>
    <n v="19456"/>
    <n v="98.571134868421098"/>
    <x v="15"/>
    <n v="1100000"/>
    <n v="33000"/>
    <n v="61875"/>
    <x v="13"/>
    <n v="1236205124.2998753"/>
    <n v="18543076864.498131"/>
    <n v="1.741896732458658E-2"/>
    <n v="5.8063224415288604E-3"/>
    <n v="5.2256901973759748E-2"/>
  </r>
  <r>
    <s v="Burkina Faso"/>
    <s v="BFA"/>
    <s v="Low income"/>
    <x v="4"/>
    <n v="15271.6"/>
    <n v="27.956770307373482"/>
    <x v="16"/>
    <n v="1200000"/>
    <n v="35000"/>
    <n v="65625"/>
    <x v="14"/>
    <n v="1409883719.9157445"/>
    <n v="21148255798.736168"/>
    <n v="0.65842786841826728"/>
    <n v="0.21947595613942242"/>
    <n v="1.975283605254802"/>
  </r>
  <r>
    <s v="Burundi"/>
    <s v="BDI"/>
    <s v="Low income"/>
    <x v="4"/>
    <e v="#N/A"/>
    <e v="#N/A"/>
    <x v="1"/>
    <n v="1200000"/>
    <n v="35000"/>
    <n v="65625"/>
    <x v="1"/>
    <n v="551752484.64932442"/>
    <n v="8276287269.7398663"/>
    <n v="0"/>
    <n v="0"/>
    <n v="0"/>
  </r>
  <r>
    <s v="Cabo Verde"/>
    <s v="CPV"/>
    <s v="Lower middle income"/>
    <x v="4"/>
    <e v="#N/A"/>
    <e v="#N/A"/>
    <x v="1"/>
    <n v="1200000"/>
    <n v="35000"/>
    <n v="65625"/>
    <x v="1"/>
    <n v="9544520.9551698435"/>
    <n v="143167814.32754764"/>
    <n v="0"/>
    <n v="0"/>
    <n v="0"/>
  </r>
  <r>
    <s v="Cambodia"/>
    <s v="KHM"/>
    <s v="Low income"/>
    <x v="3"/>
    <e v="#N/A"/>
    <e v="#N/A"/>
    <x v="1"/>
    <n v="1100000"/>
    <n v="33000"/>
    <n v="61875"/>
    <x v="1"/>
    <n v="433167180.30280077"/>
    <n v="6497507704.5420113"/>
    <n v="0"/>
    <n v="0"/>
    <n v="0"/>
  </r>
  <r>
    <s v="Cameroon"/>
    <s v="CMR"/>
    <s v="Lower middle income"/>
    <x v="4"/>
    <n v="49751"/>
    <n v="10.072159353580799"/>
    <x v="17"/>
    <n v="1200000"/>
    <n v="35000"/>
    <n v="65625"/>
    <x v="15"/>
    <n v="2416929494.6420951"/>
    <n v="36253942419.631424"/>
    <n v="1.5618732397318043"/>
    <n v="0.52062441324393471"/>
    <n v="4.6856197191954125"/>
  </r>
  <r>
    <s v="Canada"/>
    <s v="CAN"/>
    <s v="High income: OECD"/>
    <x v="6"/>
    <e v="#N/A"/>
    <e v="#N/A"/>
    <x v="1"/>
    <n v="0"/>
    <n v="0"/>
    <n v="0"/>
    <x v="1"/>
    <n v="66550602359.385544"/>
    <n v="998259035390.7832"/>
    <n v="0"/>
    <n v="0"/>
    <n v="0"/>
  </r>
  <r>
    <s v="Cayman Islands"/>
    <s v="CYM"/>
    <s v="High income: nonOECD"/>
    <x v="5"/>
    <e v="#N/A"/>
    <e v="#N/A"/>
    <x v="1"/>
    <n v="1100000"/>
    <n v="35000"/>
    <n v="65625"/>
    <x v="1"/>
    <e v="#VALUE!"/>
    <e v="#VALUE!"/>
    <e v="#VALUE!"/>
    <e v="#VALUE!"/>
    <e v="#VALUE!"/>
  </r>
  <r>
    <s v="Central African Republic"/>
    <s v="CAF"/>
    <s v="Low income"/>
    <x v="4"/>
    <n v="20278"/>
    <n v="6.8349935891113498"/>
    <x v="18"/>
    <n v="1200000"/>
    <n v="35000"/>
    <n v="65625"/>
    <x v="16"/>
    <n v="165997754.82625589"/>
    <n v="2489966322.3938384"/>
    <n v="9.6026148164979563"/>
    <n v="3.2008716054993189"/>
    <n v="28.807844449493871"/>
  </r>
  <r>
    <s v="Chad"/>
    <s v="TCD"/>
    <s v="Low income"/>
    <x v="4"/>
    <e v="#N/A"/>
    <e v="#N/A"/>
    <x v="1"/>
    <n v="1200000"/>
    <n v="35000"/>
    <n v="65625"/>
    <x v="1"/>
    <n v="3554600897.019742"/>
    <n v="53319013455.296127"/>
    <n v="0"/>
    <n v="0"/>
    <n v="0"/>
  </r>
  <r>
    <s v="Channel Islands"/>
    <s v="CHI"/>
    <s v="High income: nonOECD"/>
    <x v="1"/>
    <e v="#N/A"/>
    <e v="#N/A"/>
    <x v="1"/>
    <n v="0"/>
    <n v="0"/>
    <n v="0"/>
    <x v="1"/>
    <e v="#VALUE!"/>
    <e v="#VALUE!"/>
    <e v="#VALUE!"/>
    <e v="#VALUE!"/>
    <e v="#VALUE!"/>
  </r>
  <r>
    <s v="Chile"/>
    <s v="CHL"/>
    <s v="High income: OECD"/>
    <x v="5"/>
    <n v="77763.740000000005"/>
    <n v="23.3"/>
    <x v="19"/>
    <n v="1100000"/>
    <n v="35000"/>
    <n v="65625"/>
    <x v="17"/>
    <n v="42609019124.162964"/>
    <n v="639135286862.44446"/>
    <n v="0.10877737173589266"/>
    <n v="3.6259123911964217E-2"/>
    <n v="0.32633211520767802"/>
  </r>
  <r>
    <s v="China"/>
    <s v="CHN"/>
    <s v="Upper middle income"/>
    <x v="3"/>
    <n v="4008229"/>
    <n v="60.930026702566103"/>
    <x v="20"/>
    <n v="1200000"/>
    <n v="35000"/>
    <n v="65625"/>
    <x v="18"/>
    <n v="412412144329.84637"/>
    <n v="6186182164947.6953"/>
    <n v="0.32038928306708864"/>
    <n v="0.10679642768902955"/>
    <n v="0.96116784920126608"/>
  </r>
  <r>
    <s v="Colombia"/>
    <s v="COL"/>
    <s v="Upper middle income"/>
    <x v="5"/>
    <n v="203627"/>
    <n v="16.519086697026957"/>
    <x v="21"/>
    <n v="1100000"/>
    <n v="35000"/>
    <n v="65625"/>
    <x v="19"/>
    <n v="27613795592.874363"/>
    <n v="414206933893.11542"/>
    <n v="0.4783701183086565"/>
    <n v="0.15945670610288551"/>
    <n v="1.4351103549259696"/>
  </r>
  <r>
    <s v="Comoros"/>
    <s v="COM"/>
    <s v="Low income"/>
    <x v="4"/>
    <e v="#N/A"/>
    <e v="#N/A"/>
    <x v="1"/>
    <n v="1200000"/>
    <n v="35000"/>
    <n v="65625"/>
    <x v="1"/>
    <n v="15685686.317566991"/>
    <n v="235285294.76350486"/>
    <n v="0"/>
    <n v="0"/>
    <n v="0"/>
  </r>
  <r>
    <s v="Congo, Dem. Rep."/>
    <s v="ZAR"/>
    <s v="Low income"/>
    <x v="4"/>
    <e v="#N/A"/>
    <e v="#N/A"/>
    <x v="1"/>
    <n v="1200000"/>
    <n v="35000"/>
    <n v="65625"/>
    <x v="1"/>
    <n v="7681552331.5239582"/>
    <n v="115223284972.85937"/>
    <n v="0"/>
    <n v="0"/>
    <n v="0"/>
  </r>
  <r>
    <s v="Congo, Rep."/>
    <s v="COG"/>
    <s v="Lower middle income"/>
    <x v="4"/>
    <e v="#N/A"/>
    <e v="#N/A"/>
    <x v="1"/>
    <n v="1200000"/>
    <n v="35000"/>
    <n v="65625"/>
    <x v="1"/>
    <n v="7999753757.4398327"/>
    <n v="119996306361.59749"/>
    <n v="0"/>
    <n v="0"/>
    <n v="0"/>
  </r>
  <r>
    <s v="Costa Rica"/>
    <s v="CRI"/>
    <s v="Upper middle income"/>
    <x v="5"/>
    <n v="39937"/>
    <n v="25.284823597165499"/>
    <x v="22"/>
    <n v="1100000"/>
    <n v="35000"/>
    <n v="65625"/>
    <x v="20"/>
    <n v="447691904.68022686"/>
    <n v="6715378570.2034025"/>
    <n v="5.1793184868722193"/>
    <n v="1.7264394956240732"/>
    <n v="15.537955460616658"/>
  </r>
  <r>
    <s v="Cote d'Ivoire"/>
    <s v="CIV"/>
    <s v="Lower middle income"/>
    <x v="4"/>
    <e v="#N/A"/>
    <e v="#N/A"/>
    <x v="1"/>
    <n v="1200000"/>
    <n v="35000"/>
    <n v="65625"/>
    <x v="1"/>
    <n v="1791544935.1129889"/>
    <n v="26873174026.694836"/>
    <n v="0"/>
    <n v="0"/>
    <n v="0"/>
  </r>
  <r>
    <s v="Croatia"/>
    <s v="HRV"/>
    <s v="High income: nonOECD"/>
    <x v="1"/>
    <n v="29333"/>
    <n v="90.720349094876099"/>
    <x v="23"/>
    <n v="1100000"/>
    <n v="33000"/>
    <n v="61875"/>
    <x v="21"/>
    <n v="918544973.75403845"/>
    <n v="13778174606.310577"/>
    <n v="0.22953866098862416"/>
    <n v="7.6512886996208049E-2"/>
    <n v="0.68861598296587245"/>
  </r>
  <r>
    <s v="Cuba"/>
    <s v="CUB"/>
    <s v="Upper middle income"/>
    <x v="5"/>
    <e v="#N/A"/>
    <e v="#N/A"/>
    <x v="1"/>
    <n v="1100000"/>
    <n v="35000"/>
    <n v="65625"/>
    <x v="1"/>
    <n v="3082852547.1150317"/>
    <n v="46242788206.725479"/>
    <n v="0"/>
    <n v="0"/>
    <n v="0"/>
  </r>
  <r>
    <s v="Curacao"/>
    <s v="CUW"/>
    <s v="High income: nonOECD"/>
    <x v="5"/>
    <e v="#N/A"/>
    <e v="#N/A"/>
    <x v="1"/>
    <n v="1100000"/>
    <n v="35000"/>
    <n v="65625"/>
    <x v="1"/>
    <e v="#VALUE!"/>
    <e v="#VALUE!"/>
    <e v="#VALUE!"/>
    <e v="#VALUE!"/>
    <e v="#VALUE!"/>
  </r>
  <r>
    <s v="Cyprus"/>
    <s v="CYP"/>
    <s v="High income: nonOECD"/>
    <x v="1"/>
    <n v="12483"/>
    <n v="65.424977970039293"/>
    <x v="24"/>
    <n v="1100000"/>
    <n v="33000"/>
    <n v="61875"/>
    <x v="22"/>
    <n v="2097439.0563930012"/>
    <n v="31461585.845895018"/>
    <n v="159.38969270534358"/>
    <n v="53.129897568447866"/>
    <n v="478.16907811603079"/>
  </r>
  <r>
    <s v="Czech Republic"/>
    <s v="CZE"/>
    <s v="High income: OECD"/>
    <x v="1"/>
    <n v="130671"/>
    <n v="75.55661073838219"/>
    <x v="25"/>
    <m/>
    <m/>
    <m/>
    <x v="1"/>
    <n v="1366868039.2637777"/>
    <n v="20503020588.956665"/>
    <n v="0"/>
    <n v="0"/>
    <n v="0"/>
  </r>
  <r>
    <s v="Denmark"/>
    <s v="DNK"/>
    <s v="High income: OECD"/>
    <x v="1"/>
    <n v="74054"/>
    <n v="100"/>
    <x v="5"/>
    <n v="0"/>
    <n v="0"/>
    <n v="0"/>
    <x v="4"/>
    <n v="6826937316.8512735"/>
    <n v="102404059752.7691"/>
    <n v="0"/>
    <n v="0"/>
    <n v="0"/>
  </r>
  <r>
    <s v="Djibouti"/>
    <s v="DJI"/>
    <s v="Lower middle income"/>
    <x v="2"/>
    <e v="#N/A"/>
    <e v="#N/A"/>
    <x v="1"/>
    <n v="1000000"/>
    <n v="30000"/>
    <n v="56250"/>
    <x v="1"/>
    <e v="#VALUE!"/>
    <e v="#VALUE!"/>
    <e v="#VALUE!"/>
    <e v="#VALUE!"/>
    <e v="#VALUE!"/>
  </r>
  <r>
    <s v="Dominica"/>
    <s v="DMA"/>
    <s v="Upper middle income"/>
    <x v="5"/>
    <n v="905"/>
    <n v="81.878453038673996"/>
    <x v="26"/>
    <n v="1100000"/>
    <n v="35000"/>
    <n v="65625"/>
    <x v="23"/>
    <n v="491062.11491866165"/>
    <n v="7365931.7237799251"/>
    <n v="25.952249785707064"/>
    <n v="8.6507499285690201"/>
    <n v="77.856749357121174"/>
  </r>
  <r>
    <s v="Dominican Republic"/>
    <s v="DOM"/>
    <s v="Upper middle income"/>
    <x v="5"/>
    <e v="#N/A"/>
    <e v="#N/A"/>
    <x v="1"/>
    <n v="1100000"/>
    <n v="35000"/>
    <n v="65625"/>
    <x v="1"/>
    <n v="129924258.050329"/>
    <n v="1948863870.754935"/>
    <n v="0"/>
    <n v="0"/>
    <n v="0"/>
  </r>
  <r>
    <s v="Ecuador"/>
    <s v="ECU"/>
    <s v="Upper middle income"/>
    <x v="5"/>
    <e v="#N/A"/>
    <e v="#N/A"/>
    <x v="1"/>
    <n v="1100000"/>
    <n v="35000"/>
    <n v="65625"/>
    <x v="1"/>
    <n v="12579420182.430964"/>
    <n v="188691302736.46445"/>
    <n v="0"/>
    <n v="0"/>
    <n v="0"/>
  </r>
  <r>
    <s v="Egypt, Arab Rep."/>
    <s v="EGY"/>
    <s v="Lower middle income"/>
    <x v="2"/>
    <n v="137430"/>
    <n v="92.209852288437801"/>
    <x v="27"/>
    <n v="1000000"/>
    <n v="30000"/>
    <n v="56250"/>
    <x v="24"/>
    <n v="26385352958.727764"/>
    <n v="395780294380.91644"/>
    <n v="2.8571944234081565E-2"/>
    <n v="9.5239814113605211E-3"/>
    <n v="8.5715832702244685E-2"/>
  </r>
  <r>
    <s v="El Salvador"/>
    <s v="SLV"/>
    <s v="Lower middle income"/>
    <x v="5"/>
    <n v="7259"/>
    <n v="51.412040225926397"/>
    <x v="28"/>
    <n v="1100000"/>
    <n v="35000"/>
    <n v="65625"/>
    <x v="25"/>
    <n v="390192552.90387428"/>
    <n v="5852888293.5581141"/>
    <n v="0.70241548596184289"/>
    <n v="0.23413849532061426"/>
    <n v="2.1072464578855286"/>
  </r>
  <r>
    <s v="Equatorial Guinea"/>
    <s v="GNQ"/>
    <s v="High income: nonOECD"/>
    <x v="4"/>
    <e v="#N/A"/>
    <e v="#N/A"/>
    <x v="1"/>
    <n v="1200000"/>
    <n v="35000"/>
    <n v="65625"/>
    <x v="1"/>
    <n v="6226958917.0209513"/>
    <n v="93404383755.31427"/>
    <n v="0"/>
    <n v="0"/>
    <n v="0"/>
  </r>
  <r>
    <s v="Eritrea"/>
    <s v="ERI"/>
    <s v="Low income"/>
    <x v="4"/>
    <e v="#N/A"/>
    <e v="#N/A"/>
    <x v="1"/>
    <n v="1200000"/>
    <n v="35000"/>
    <n v="65625"/>
    <x v="1"/>
    <n v="76822965.242555067"/>
    <n v="1152344478.6383259"/>
    <n v="0"/>
    <n v="0"/>
    <n v="0"/>
  </r>
  <r>
    <s v="Estonia"/>
    <s v="EST"/>
    <s v="High income: OECD"/>
    <x v="1"/>
    <n v="58412"/>
    <n v="17.8507840854619"/>
    <x v="29"/>
    <m/>
    <m/>
    <m/>
    <x v="1"/>
    <n v="524357312.05145437"/>
    <n v="7865359680.7718153"/>
    <n v="0"/>
    <n v="0"/>
    <n v="0"/>
  </r>
  <r>
    <s v="Ethiopia"/>
    <s v="ETH"/>
    <s v="Low income"/>
    <x v="4"/>
    <e v="#N/A"/>
    <e v="#N/A"/>
    <x v="1"/>
    <n v="1200000"/>
    <n v="35000"/>
    <n v="65625"/>
    <x v="1"/>
    <n v="5463318403.1045046"/>
    <n v="81949776046.567566"/>
    <n v="0"/>
    <n v="0"/>
    <n v="0"/>
  </r>
  <r>
    <s v="Faeroe Islands"/>
    <s v="FRO"/>
    <s v="High income: nonOECD"/>
    <x v="1"/>
    <e v="#N/A"/>
    <e v="#N/A"/>
    <x v="1"/>
    <n v="0"/>
    <n v="0"/>
    <n v="0"/>
    <x v="1"/>
    <e v="#VALUE!"/>
    <e v="#VALUE!"/>
    <e v="#VALUE!"/>
    <e v="#VALUE!"/>
    <e v="#VALUE!"/>
  </r>
  <r>
    <s v="Fiji"/>
    <s v="FJI"/>
    <s v="Upper middle income"/>
    <x v="3"/>
    <e v="#N/A"/>
    <e v="#N/A"/>
    <x v="1"/>
    <n v="0"/>
    <n v="0"/>
    <n v="0"/>
    <x v="1"/>
    <n v="87317583.851148248"/>
    <n v="1309763757.7672238"/>
    <n v="0"/>
    <n v="0"/>
    <n v="0"/>
  </r>
  <r>
    <s v="Finland"/>
    <s v="FIN"/>
    <s v="High income: OECD"/>
    <x v="1"/>
    <n v="78161"/>
    <n v="65.270403398114198"/>
    <x v="30"/>
    <m/>
    <m/>
    <m/>
    <x v="1"/>
    <n v="3328745232.5822215"/>
    <n v="49931178488.733322"/>
    <n v="0"/>
    <n v="0"/>
    <n v="0"/>
  </r>
  <r>
    <s v="France"/>
    <s v="FRA"/>
    <s v="High income: OECD"/>
    <x v="1"/>
    <n v="1049446"/>
    <n v="100"/>
    <x v="5"/>
    <n v="0"/>
    <n v="0"/>
    <n v="0"/>
    <x v="4"/>
    <n v="4406730484.3344297"/>
    <n v="66100957265.016449"/>
    <n v="0"/>
    <n v="0"/>
    <n v="0"/>
  </r>
  <r>
    <s v="French Polynesia"/>
    <s v="PYF"/>
    <s v="High income: nonOECD"/>
    <x v="3"/>
    <e v="#N/A"/>
    <e v="#N/A"/>
    <x v="1"/>
    <n v="0"/>
    <n v="0"/>
    <n v="0"/>
    <x v="1"/>
    <e v="#VALUE!"/>
    <e v="#VALUE!"/>
    <e v="#VALUE!"/>
    <e v="#VALUE!"/>
    <e v="#VALUE!"/>
  </r>
  <r>
    <s v="Gabon"/>
    <s v="GAB"/>
    <s v="Upper middle income"/>
    <x v="4"/>
    <e v="#N/A"/>
    <e v="#N/A"/>
    <x v="1"/>
    <n v="1200000"/>
    <n v="35000"/>
    <n v="65625"/>
    <x v="1"/>
    <n v="6654882999.5966587"/>
    <n v="99823244993.949875"/>
    <n v="0"/>
    <n v="0"/>
    <n v="0"/>
  </r>
  <r>
    <s v="Gambia, The"/>
    <s v="GMB"/>
    <s v="Low income"/>
    <x v="4"/>
    <e v="#N/A"/>
    <e v="#N/A"/>
    <x v="1"/>
    <n v="1200000"/>
    <n v="35000"/>
    <n v="65625"/>
    <x v="1"/>
    <n v="45972784.152787477"/>
    <n v="689591762.29181218"/>
    <n v="0"/>
    <n v="0"/>
    <n v="0"/>
  </r>
  <r>
    <s v="Georgia"/>
    <s v="GEO"/>
    <s v="Lower middle income"/>
    <x v="1"/>
    <n v="19040"/>
    <n v="75.55661073838219"/>
    <x v="31"/>
    <n v="1100000"/>
    <n v="33000"/>
    <n v="61875"/>
    <x v="26"/>
    <n v="123856542.27513833"/>
    <n v="1857848134.127075"/>
    <n v="2.9105667554388455"/>
    <n v="0.97018891847961519"/>
    <n v="8.7317002663165368"/>
  </r>
  <r>
    <s v="Germany"/>
    <s v="DEU"/>
    <s v="High income: OECD"/>
    <x v="1"/>
    <n v="643782"/>
    <n v="75.55661073838219"/>
    <x v="32"/>
    <m/>
    <m/>
    <m/>
    <x v="1"/>
    <n v="6763891296.0023947"/>
    <n v="101458369440.03592"/>
    <n v="0"/>
    <n v="0"/>
    <n v="0"/>
  </r>
  <r>
    <s v="Ghana"/>
    <s v="GHA"/>
    <s v="Lower middle income"/>
    <x v="4"/>
    <e v="#N/A"/>
    <e v="#N/A"/>
    <x v="1"/>
    <n v="1200000"/>
    <n v="35000"/>
    <n v="65625"/>
    <x v="1"/>
    <n v="4194607406.4218354"/>
    <n v="62919111096.32753"/>
    <n v="0"/>
    <n v="0"/>
    <n v="0"/>
  </r>
  <r>
    <s v="Greece"/>
    <s v="GRC"/>
    <s v="High income: OECD"/>
    <x v="1"/>
    <n v="116960"/>
    <n v="75.55661073838219"/>
    <x v="33"/>
    <m/>
    <m/>
    <m/>
    <x v="1"/>
    <n v="629296452.81922984"/>
    <n v="9439446792.2884483"/>
    <n v="0"/>
    <n v="0"/>
    <n v="0"/>
  </r>
  <r>
    <s v="Greenland"/>
    <s v="GRL"/>
    <s v="High income: nonOECD"/>
    <x v="1"/>
    <e v="#N/A"/>
    <e v="#N/A"/>
    <x v="1"/>
    <n v="0"/>
    <n v="0"/>
    <n v="0"/>
    <x v="1"/>
    <e v="#VALUE!"/>
    <e v="#VALUE!"/>
    <e v="#VALUE!"/>
    <e v="#VALUE!"/>
    <e v="#VALUE!"/>
  </r>
  <r>
    <s v="Grenada"/>
    <s v="GRD"/>
    <s v="Upper middle income"/>
    <x v="5"/>
    <e v="#N/A"/>
    <e v="#N/A"/>
    <x v="1"/>
    <n v="1100000"/>
    <n v="35000"/>
    <n v="65625"/>
    <x v="1"/>
    <n v="0"/>
    <n v="0"/>
    <e v="#DIV/0!"/>
    <e v="#DIV/0!"/>
    <e v="#DIV/0!"/>
  </r>
  <r>
    <s v="Guam"/>
    <s v="GUM"/>
    <s v="High income: nonOECD"/>
    <x v="3"/>
    <e v="#N/A"/>
    <e v="#N/A"/>
    <x v="1"/>
    <n v="0"/>
    <n v="0"/>
    <n v="0"/>
    <x v="1"/>
    <e v="#VALUE!"/>
    <e v="#VALUE!"/>
    <e v="#VALUE!"/>
    <e v="#VALUE!"/>
    <e v="#VALUE!"/>
  </r>
  <r>
    <s v="Guatemala"/>
    <s v="GTM"/>
    <s v="Lower middle income"/>
    <x v="5"/>
    <n v="16122"/>
    <n v="43.046768391018503"/>
    <x v="34"/>
    <n v="1100000"/>
    <n v="35000"/>
    <n v="65625"/>
    <x v="27"/>
    <n v="1835017152.9300125"/>
    <n v="27525257293.950188"/>
    <n v="0.38883446703883751"/>
    <n v="0.12961148901294586"/>
    <n v="1.1665034011165125"/>
  </r>
  <r>
    <s v="Guinea"/>
    <s v="GIN"/>
    <s v="Low income"/>
    <x v="4"/>
    <n v="43348"/>
    <n v="27.956770307373482"/>
    <x v="35"/>
    <n v="1200000"/>
    <n v="35000"/>
    <n v="65625"/>
    <x v="28"/>
    <n v="1333953226.6564479"/>
    <n v="20009298399.846718"/>
    <n v="1.9753107290040881"/>
    <n v="0.65843690966802937"/>
    <n v="5.9259321870122648"/>
  </r>
  <r>
    <s v="Guinea-Bissau"/>
    <s v="GNB"/>
    <s v="Low income"/>
    <x v="4"/>
    <e v="#N/A"/>
    <e v="#N/A"/>
    <x v="1"/>
    <n v="1200000"/>
    <n v="35000"/>
    <n v="65625"/>
    <x v="1"/>
    <n v="142038641.37615088"/>
    <n v="2130579620.6422632"/>
    <n v="0"/>
    <n v="0"/>
    <n v="0"/>
  </r>
  <r>
    <s v="Guyana"/>
    <s v="GUY"/>
    <s v="Lower middle income"/>
    <x v="5"/>
    <e v="#N/A"/>
    <e v="#N/A"/>
    <x v="1"/>
    <n v="1100000"/>
    <n v="35000"/>
    <n v="65625"/>
    <x v="1"/>
    <n v="405082963.00590253"/>
    <n v="6076244445.0885382"/>
    <n v="0"/>
    <n v="0"/>
    <n v="0"/>
  </r>
  <r>
    <s v="Haiti"/>
    <s v="HTI"/>
    <s v="Low income"/>
    <x v="5"/>
    <e v="#N/A"/>
    <e v="#N/A"/>
    <x v="1"/>
    <n v="1100000"/>
    <n v="35000"/>
    <n v="65625"/>
    <x v="1"/>
    <n v="161012362.10944861"/>
    <n v="2415185431.6417294"/>
    <n v="0"/>
    <n v="0"/>
    <n v="0"/>
  </r>
  <r>
    <s v="Honduras"/>
    <s v="HND"/>
    <s v="Lower middle income"/>
    <x v="5"/>
    <e v="#N/A"/>
    <e v="#N/A"/>
    <x v="1"/>
    <n v="1100000"/>
    <n v="35000"/>
    <n v="65625"/>
    <x v="1"/>
    <n v="717924436.29793561"/>
    <n v="10768866544.469034"/>
    <n v="0"/>
    <n v="0"/>
    <n v="0"/>
  </r>
  <r>
    <s v="Hong Kong SAR, China"/>
    <s v="HKG"/>
    <s v="High income: nonOECD"/>
    <x v="3"/>
    <n v="2076"/>
    <n v="100"/>
    <x v="5"/>
    <n v="0"/>
    <n v="0"/>
    <n v="0"/>
    <x v="4"/>
    <n v="3134453.5797919827"/>
    <n v="47016803.696879737"/>
    <n v="0"/>
    <n v="0"/>
    <n v="0"/>
  </r>
  <r>
    <s v="Hungary"/>
    <s v="HUN"/>
    <s v="Upper middle income"/>
    <x v="1"/>
    <n v="199567"/>
    <n v="38.123537458597902"/>
    <x v="36"/>
    <n v="1100000"/>
    <n v="33000"/>
    <n v="61875"/>
    <x v="29"/>
    <n v="1095685098.3472166"/>
    <n v="16435276475.208248"/>
    <n v="8.7296453206262221"/>
    <n v="2.9098817735420743"/>
    <n v="26.188935961878666"/>
  </r>
  <r>
    <s v="Iceland"/>
    <s v="ISL"/>
    <s v="High income: OECD"/>
    <x v="1"/>
    <n v="12862"/>
    <n v="39.869382677655103"/>
    <x v="37"/>
    <m/>
    <m/>
    <m/>
    <x v="1"/>
    <n v="0"/>
    <n v="0"/>
    <e v="#DIV/0!"/>
    <e v="#DIV/0!"/>
    <e v="#DIV/0!"/>
  </r>
  <r>
    <s v="India"/>
    <s v="IND"/>
    <s v="Lower middle income"/>
    <x v="0"/>
    <n v="4582439"/>
    <n v="53.09"/>
    <x v="38"/>
    <n v="1000000"/>
    <n v="30000"/>
    <n v="56250"/>
    <x v="30"/>
    <n v="106120979971.95012"/>
    <n v="1591814699579.2517"/>
    <n v="1.426383598912784"/>
    <n v="0.47546119963759464"/>
    <n v="4.2791507967383522"/>
  </r>
  <r>
    <s v="Indonesia"/>
    <s v="IDN"/>
    <s v="Lower middle income"/>
    <x v="3"/>
    <n v="487314"/>
    <n v="56.997131213139802"/>
    <x v="39"/>
    <n v="1100000"/>
    <n v="33000"/>
    <n v="61875"/>
    <x v="31"/>
    <n v="59899197819.567902"/>
    <n v="898487967293.51855"/>
    <n v="0.27099012116815502"/>
    <n v="9.0330040389384997E-2"/>
    <n v="0.81297036350446494"/>
  </r>
  <r>
    <s v="Iran, Islamic Rep."/>
    <s v="IRN"/>
    <s v="Upper middle income"/>
    <x v="2"/>
    <n v="198866"/>
    <n v="80.644252914022502"/>
    <x v="40"/>
    <n v="1000000"/>
    <n v="30000"/>
    <n v="56250"/>
    <x v="32"/>
    <n v="130357567150.05748"/>
    <n v="1955363507250.8623"/>
    <n v="2.0792642825354677E-2"/>
    <n v="6.9308809417848926E-3"/>
    <n v="6.2377928476064028E-2"/>
  </r>
  <r>
    <s v="Iraq"/>
    <s v="IRQ"/>
    <s v="Upper middle income"/>
    <x v="2"/>
    <n v="41716.199999999997"/>
    <n v="81.095152139822702"/>
    <x v="41"/>
    <n v="1000000"/>
    <n v="30000"/>
    <n v="56250"/>
    <x v="33"/>
    <n v="60551177603.513367"/>
    <n v="908267664052.70044"/>
    <n v="9.1712978241735126E-3"/>
    <n v="3.0570992747245042E-3"/>
    <n v="2.7513893472520541E-2"/>
  </r>
  <r>
    <s v="Ireland"/>
    <s v="IRL"/>
    <s v="High income: OECD"/>
    <x v="1"/>
    <n v="96002"/>
    <n v="100"/>
    <x v="5"/>
    <n v="0"/>
    <n v="0"/>
    <n v="0"/>
    <x v="4"/>
    <n v="414476099.13160717"/>
    <n v="6217141486.9741077"/>
    <n v="0"/>
    <n v="0"/>
    <n v="0"/>
  </r>
  <r>
    <s v="Isle of Man"/>
    <s v="IMY"/>
    <s v="High income: nonOECD"/>
    <x v="1"/>
    <e v="#N/A"/>
    <e v="#N/A"/>
    <x v="1"/>
    <n v="0"/>
    <n v="0"/>
    <n v="0"/>
    <x v="1"/>
    <e v="#VALUE!"/>
    <e v="#VALUE!"/>
    <e v="#VALUE!"/>
    <e v="#VALUE!"/>
    <e v="#VALUE!"/>
  </r>
  <r>
    <s v="Israel"/>
    <s v="ISR"/>
    <s v="High income: OECD"/>
    <x v="2"/>
    <n v="18482"/>
    <n v="100"/>
    <x v="5"/>
    <n v="1000000"/>
    <n v="30000"/>
    <n v="56250"/>
    <x v="4"/>
    <n v="683998780.19966102"/>
    <n v="10259981702.994915"/>
    <n v="0"/>
    <n v="0"/>
    <n v="0"/>
  </r>
  <r>
    <s v="Italy"/>
    <s v="ITA"/>
    <s v="High income: OECD"/>
    <x v="1"/>
    <e v="#N/A"/>
    <e v="#N/A"/>
    <x v="1"/>
    <n v="0"/>
    <n v="0"/>
    <n v="0"/>
    <x v="1"/>
    <n v="3978955289.0601716"/>
    <n v="59684329335.902573"/>
    <n v="0"/>
    <n v="0"/>
    <n v="0"/>
  </r>
  <r>
    <s v="Jamaica"/>
    <s v="JAM"/>
    <s v="Upper middle income"/>
    <x v="5"/>
    <n v="22121"/>
    <n v="16.519086697026957"/>
    <x v="42"/>
    <n v="1100000"/>
    <n v="35000"/>
    <n v="65625"/>
    <x v="34"/>
    <n v="244066186.95842627"/>
    <n v="3660992804.3763938"/>
    <n v="5.8796561089324406"/>
    <n v="1.9598853696441472"/>
    <n v="17.638968326797325"/>
  </r>
  <r>
    <s v="Japan"/>
    <s v="JPN"/>
    <s v="High income: OECD"/>
    <x v="3"/>
    <n v="336578"/>
    <n v="74.222135671886804"/>
    <x v="43"/>
    <n v="1300000"/>
    <n v="40000"/>
    <n v="75000"/>
    <x v="35"/>
    <n v="1629780081.2566016"/>
    <n v="24446701218.849022"/>
    <n v="4.879946856823711"/>
    <n v="1.6266489522745704"/>
    <n v="14.639840570471131"/>
  </r>
  <r>
    <s v="Jordan"/>
    <s v="JOR"/>
    <s v="Upper middle income"/>
    <x v="2"/>
    <n v="7100"/>
    <n v="100"/>
    <x v="5"/>
    <n v="1000000"/>
    <n v="30000"/>
    <n v="56250"/>
    <x v="4"/>
    <n v="479904568.92910677"/>
    <n v="7198568533.9366016"/>
    <n v="0"/>
    <n v="0"/>
    <n v="0"/>
  </r>
  <r>
    <s v="Kazakhstan"/>
    <s v="KAZ"/>
    <s v="Upper middle income"/>
    <x v="1"/>
    <n v="96018"/>
    <n v="89.525922222916506"/>
    <x v="44"/>
    <n v="1100000"/>
    <n v="33000"/>
    <n v="61875"/>
    <x v="36"/>
    <n v="52080674870.849876"/>
    <n v="781210123062.74817"/>
    <n v="1.4957533869618678E-2"/>
    <n v="4.985844623206225E-3"/>
    <n v="4.4872601608856033E-2"/>
  </r>
  <r>
    <s v="Kenya"/>
    <s v="KEN"/>
    <s v="Low income"/>
    <x v="4"/>
    <n v="61947"/>
    <n v="14.3332203335109"/>
    <x v="45"/>
    <n v="1200000"/>
    <n v="35000"/>
    <n v="65625"/>
    <x v="37"/>
    <n v="1419333043.2990847"/>
    <n v="21289995649.486271"/>
    <n v="3.1547299776747808"/>
    <n v="1.0515766592249267"/>
    <n v="9.4641899330243415"/>
  </r>
  <r>
    <s v="Kiribati"/>
    <s v="KIR"/>
    <s v="Lower middle income"/>
    <x v="3"/>
    <e v="#N/A"/>
    <e v="#N/A"/>
    <x v="1"/>
    <n v="0"/>
    <n v="0"/>
    <n v="0"/>
    <x v="1"/>
    <n v="147463.39816805688"/>
    <n v="2211950.9725208534"/>
    <n v="0"/>
    <n v="0"/>
    <n v="0"/>
  </r>
  <r>
    <s v="Korea, Dem. Rep."/>
    <s v="PRK"/>
    <s v="Low income"/>
    <x v="3"/>
    <e v="#N/A"/>
    <e v="#N/A"/>
    <x v="1"/>
    <n v="1300000"/>
    <n v="40000"/>
    <n v="75000"/>
    <x v="1"/>
    <e v="#VALUE!"/>
    <e v="#VALUE!"/>
    <e v="#VALUE!"/>
    <e v="#VALUE!"/>
    <e v="#VALUE!"/>
  </r>
  <r>
    <s v="Korea, Rep."/>
    <s v="KOR"/>
    <s v="High income: OECD"/>
    <x v="3"/>
    <n v="105565"/>
    <n v="79.766020934969006"/>
    <x v="46"/>
    <n v="1300000"/>
    <n v="40000"/>
    <n v="75000"/>
    <x v="38"/>
    <n v="614733047.31301725"/>
    <n v="9220995709.6952591"/>
    <n v="3.1851224015991426"/>
    <n v="1.0617074671997142"/>
    <n v="9.5553672047974274"/>
  </r>
  <r>
    <s v="Kosovo"/>
    <s v="KSV"/>
    <s v="Lower middle income"/>
    <x v="1"/>
    <n v="6955"/>
    <n v="26.024442846872802"/>
    <x v="47"/>
    <n v="1100000"/>
    <n v="33000"/>
    <n v="61875"/>
    <x v="39"/>
    <n v="177423641.54793903"/>
    <n v="2661354623.2190857"/>
    <n v="2.2461669793442982"/>
    <n v="0.74872232644809944"/>
    <n v="6.738500938032896"/>
  </r>
  <r>
    <s v="Kuwait"/>
    <s v="KWT"/>
    <s v="High income: nonOECD"/>
    <x v="2"/>
    <n v="6609"/>
    <n v="81.095152139822702"/>
    <x v="48"/>
    <n v="1000000"/>
    <n v="30000"/>
    <n v="56250"/>
    <x v="40"/>
    <n v="62059401760.996567"/>
    <n v="930891026414.94849"/>
    <n v="1.4176754433166657E-3"/>
    <n v="4.7255848110555523E-4"/>
    <n v="4.253026329949997E-3"/>
  </r>
  <r>
    <s v="Kyrgyz Republic"/>
    <s v="KGZ"/>
    <s v="Low income"/>
    <x v="1"/>
    <e v="#N/A"/>
    <e v="#N/A"/>
    <x v="1"/>
    <n v="0"/>
    <n v="0"/>
    <n v="0"/>
    <x v="1"/>
    <n v="577303538.49183607"/>
    <n v="8659553077.3775406"/>
    <n v="0"/>
    <n v="0"/>
    <n v="0"/>
  </r>
  <r>
    <s v="Lao PDR"/>
    <s v="LAO"/>
    <s v="Lower middle income"/>
    <x v="3"/>
    <n v="47491"/>
    <n v="74.222135671886804"/>
    <x v="49"/>
    <n v="1100000"/>
    <n v="33000"/>
    <n v="61875"/>
    <x v="41"/>
    <n v="1331952550.8132415"/>
    <n v="19979288262.198624"/>
    <n v="0.71193057077358923"/>
    <n v="0.23731019025786307"/>
    <n v="2.1357917123207675"/>
  </r>
  <r>
    <s v="Latvia"/>
    <s v="LVA"/>
    <s v="High income: nonOECD"/>
    <x v="1"/>
    <n v="69406"/>
    <n v="75.55661073838219"/>
    <x v="50"/>
    <n v="1100000"/>
    <n v="33000"/>
    <n v="61875"/>
    <x v="42"/>
    <n v="581674804.62426615"/>
    <n v="8725122069.3639927"/>
    <n v="2.2591565945461007"/>
    <n v="0.75305219818203351"/>
    <n v="6.7774697836383018"/>
  </r>
  <r>
    <s v="Lebanon"/>
    <s v="LBN"/>
    <s v="Upper middle income"/>
    <x v="2"/>
    <e v="#N/A"/>
    <e v="#N/A"/>
    <x v="1"/>
    <n v="1000000"/>
    <n v="30000"/>
    <n v="56250"/>
    <x v="1"/>
    <n v="1265644.42328598"/>
    <n v="18984666.3492897"/>
    <n v="0"/>
    <n v="0"/>
    <n v="0"/>
  </r>
  <r>
    <s v="Lesotho"/>
    <s v="LSO"/>
    <s v="Lower middle income"/>
    <x v="4"/>
    <e v="#N/A"/>
    <e v="#N/A"/>
    <x v="1"/>
    <n v="1200000"/>
    <n v="35000"/>
    <n v="65625"/>
    <x v="1"/>
    <n v="103261507.33429362"/>
    <n v="1548922610.0144043"/>
    <n v="0"/>
    <n v="0"/>
    <n v="0"/>
  </r>
  <r>
    <s v="Liberia"/>
    <s v="LBR"/>
    <s v="Low income"/>
    <x v="4"/>
    <e v="#N/A"/>
    <e v="#N/A"/>
    <x v="1"/>
    <n v="1200000"/>
    <n v="35000"/>
    <n v="65625"/>
    <x v="1"/>
    <n v="414154618.30642617"/>
    <n v="6212319274.5963926"/>
    <n v="0"/>
    <n v="0"/>
    <n v="0"/>
  </r>
  <r>
    <s v="Libya"/>
    <s v="LBY"/>
    <s v="Upper middle income"/>
    <x v="2"/>
    <e v="#N/A"/>
    <e v="#N/A"/>
    <x v="1"/>
    <n v="1000000"/>
    <n v="30000"/>
    <n v="56250"/>
    <x v="1"/>
    <e v="#VALUE!"/>
    <e v="#VALUE!"/>
    <e v="#VALUE!"/>
    <e v="#VALUE!"/>
    <e v="#VALUE!"/>
  </r>
  <r>
    <s v="Liechtenstein"/>
    <s v="LIE"/>
    <s v="High income: nonOECD"/>
    <x v="1"/>
    <e v="#N/A"/>
    <e v="#N/A"/>
    <x v="1"/>
    <n v="0"/>
    <n v="0"/>
    <n v="0"/>
    <x v="1"/>
    <e v="#VALUE!"/>
    <e v="#VALUE!"/>
    <e v="#VALUE!"/>
    <e v="#VALUE!"/>
    <e v="#VALUE!"/>
  </r>
  <r>
    <s v="Lithuania"/>
    <s v="LTU"/>
    <s v="High income: nonOECD"/>
    <x v="1"/>
    <n v="82131"/>
    <n v="39.535686119873802"/>
    <x v="51"/>
    <n v="1100000"/>
    <n v="33000"/>
    <n v="61875"/>
    <x v="43"/>
    <n v="397630289.50000304"/>
    <n v="5964454342.5000458"/>
    <n v="9.6737515318165919"/>
    <n v="3.2245838439388637"/>
    <n v="29.021254595449776"/>
  </r>
  <r>
    <s v="Luxembourg"/>
    <s v="LUX"/>
    <s v="High income: OECD"/>
    <x v="1"/>
    <e v="#N/A"/>
    <e v="#N/A"/>
    <x v="1"/>
    <n v="0"/>
    <n v="0"/>
    <n v="0"/>
    <x v="1"/>
    <n v="58508352.210030153"/>
    <n v="877625283.15045226"/>
    <n v="0"/>
    <n v="0"/>
    <n v="0"/>
  </r>
  <r>
    <s v="Macao SAR, China"/>
    <s v="MAC"/>
    <s v="High income: nonOECD"/>
    <x v="3"/>
    <n v="413"/>
    <n v="100"/>
    <x v="5"/>
    <n v="0"/>
    <n v="0"/>
    <n v="0"/>
    <x v="4"/>
    <n v="278781.88696400158"/>
    <n v="4181728.3044600235"/>
    <n v="0"/>
    <n v="0"/>
    <n v="0"/>
  </r>
  <r>
    <s v="Macedonia, FYR"/>
    <s v="MKD"/>
    <s v="Upper middle income"/>
    <x v="1"/>
    <n v="13934"/>
    <n v="58.669441653509402"/>
    <x v="52"/>
    <n v="1100000"/>
    <n v="33000"/>
    <n v="61875"/>
    <x v="44"/>
    <n v="424368475.62691891"/>
    <n v="6365527134.4037838"/>
    <n v="1.0511679525857089"/>
    <n v="0.35038931752856967"/>
    <n v="3.1535038577571268"/>
  </r>
  <r>
    <s v="Madagascar"/>
    <s v="MDG"/>
    <s v="Low income"/>
    <x v="4"/>
    <n v="37476"/>
    <n v="16.279752374853199"/>
    <x v="53"/>
    <n v="1200000"/>
    <n v="35000"/>
    <n v="65625"/>
    <x v="45"/>
    <n v="692026009.85163426"/>
    <n v="10380390147.774513"/>
    <n v="3.825384577044376"/>
    <n v="1.2751281923481255"/>
    <n v="11.476153731133129"/>
  </r>
  <r>
    <s v="Malawi"/>
    <s v="MWI"/>
    <s v="Low income"/>
    <x v="4"/>
    <e v="#N/A"/>
    <e v="#N/A"/>
    <x v="1"/>
    <n v="1200000"/>
    <n v="35000"/>
    <n v="65625"/>
    <x v="1"/>
    <n v="403920728.59788555"/>
    <n v="6058810928.9682837"/>
    <n v="0"/>
    <n v="0"/>
    <n v="0"/>
  </r>
  <r>
    <s v="Malaysia"/>
    <s v="MYS"/>
    <s v="Upper middle income"/>
    <x v="3"/>
    <n v="144403"/>
    <n v="80.447774630721"/>
    <x v="54"/>
    <n v="1100000"/>
    <n v="33000"/>
    <n v="61875"/>
    <x v="46"/>
    <n v="26660491900.712803"/>
    <n v="399907378510.69202"/>
    <n v="8.2029941213307409E-2"/>
    <n v="2.7343313737769132E-2"/>
    <n v="0.24608982363992221"/>
  </r>
  <r>
    <s v="Maldives"/>
    <s v="MDV"/>
    <s v="Upper middle income"/>
    <x v="0"/>
    <e v="#N/A"/>
    <e v="#N/A"/>
    <x v="1"/>
    <n v="0"/>
    <n v="0"/>
    <n v="0"/>
    <x v="1"/>
    <n v="1158905.3361817906"/>
    <n v="17383580.042726859"/>
    <n v="0"/>
    <n v="0"/>
    <n v="0"/>
  </r>
  <r>
    <s v="Mali"/>
    <s v="MLI"/>
    <s v="Low income"/>
    <x v="4"/>
    <e v="#N/A"/>
    <e v="#N/A"/>
    <x v="1"/>
    <n v="1200000"/>
    <n v="35000"/>
    <n v="65625"/>
    <x v="1"/>
    <n v="1347245165.1593575"/>
    <n v="20208677477.390362"/>
    <n v="0"/>
    <n v="0"/>
    <n v="0"/>
  </r>
  <r>
    <s v="Malta"/>
    <s v="MLT"/>
    <s v="High income: nonOECD"/>
    <x v="2"/>
    <e v="#N/A"/>
    <e v="#N/A"/>
    <x v="1"/>
    <n v="1000000"/>
    <n v="30000"/>
    <n v="56250"/>
    <x v="1"/>
    <n v="0"/>
    <n v="0"/>
    <e v="#DIV/0!"/>
    <e v="#DIV/0!"/>
    <e v="#DIV/0!"/>
  </r>
  <r>
    <s v="Marshall Islands"/>
    <s v="MHL"/>
    <s v="Upper middle income"/>
    <x v="3"/>
    <e v="#N/A"/>
    <e v="#N/A"/>
    <x v="1"/>
    <n v="0"/>
    <n v="0"/>
    <n v="0"/>
    <x v="1"/>
    <n v="0"/>
    <n v="0"/>
    <e v="#DIV/0!"/>
    <e v="#DIV/0!"/>
    <e v="#DIV/0!"/>
  </r>
  <r>
    <s v="Mauritania"/>
    <s v="MRT"/>
    <s v="Lower middle income"/>
    <x v="4"/>
    <n v="10628"/>
    <n v="29.704554008279999"/>
    <x v="55"/>
    <n v="1200000"/>
    <n v="35000"/>
    <n v="65625"/>
    <x v="47"/>
    <n v="1996969500.3540106"/>
    <n v="29954542505.310158"/>
    <n v="0.31566111795310481"/>
    <n v="0.10522037265103493"/>
    <n v="0.94698335385931454"/>
  </r>
  <r>
    <s v="Mauritius"/>
    <s v="MUS"/>
    <s v="Upper middle income"/>
    <x v="4"/>
    <n v="2080"/>
    <n v="27.956770307373482"/>
    <x v="56"/>
    <n v="1200000"/>
    <n v="35000"/>
    <n v="65625"/>
    <x v="48"/>
    <n v="717808.34286977118"/>
    <n v="10767125.143046567"/>
    <n v="176.14154163362551"/>
    <n v="58.713847211208495"/>
    <n v="528.42462490087655"/>
  </r>
  <r>
    <s v="Mexico"/>
    <s v="MEX"/>
    <s v="Upper middle income"/>
    <x v="5"/>
    <n v="371936"/>
    <n v="37.211778370472302"/>
    <x v="57"/>
    <n v="1100000"/>
    <n v="35000"/>
    <n v="65625"/>
    <x v="49"/>
    <n v="79509538709.839935"/>
    <n v="1192643080647.5991"/>
    <n v="0.22824157697891573"/>
    <n v="7.6080525659638576E-2"/>
    <n v="0.68472473093674713"/>
  </r>
  <r>
    <s v="Micronesia, Fed. Sts."/>
    <s v="FSM"/>
    <s v="Lower middle income"/>
    <x v="3"/>
    <e v="#N/A"/>
    <e v="#N/A"/>
    <x v="1"/>
    <n v="0"/>
    <n v="0"/>
    <n v="0"/>
    <x v="1"/>
    <n v="122710.4341582333"/>
    <n v="1840656.5123734996"/>
    <n v="0"/>
    <n v="0"/>
    <n v="0"/>
  </r>
  <r>
    <s v="Moldova"/>
    <s v="MDA"/>
    <s v="Lower middle income"/>
    <x v="1"/>
    <n v="12837"/>
    <n v="86.157201838435796"/>
    <x v="58"/>
    <n v="1100000"/>
    <n v="33000"/>
    <n v="61875"/>
    <x v="50"/>
    <n v="26844920.985309076"/>
    <n v="402673814.77963614"/>
    <n v="5.1273556889461034"/>
    <n v="1.7091185629820345"/>
    <n v="15.38206706683831"/>
  </r>
  <r>
    <s v="Monaco"/>
    <s v="MCO"/>
    <s v="High income: nonOECD"/>
    <x v="1"/>
    <n v="77"/>
    <n v="100"/>
    <x v="5"/>
    <n v="0"/>
    <n v="0"/>
    <n v="0"/>
    <x v="4"/>
    <n v="0"/>
    <n v="0"/>
    <e v="#DIV/0!"/>
    <e v="#DIV/0!"/>
    <e v="#DIV/0!"/>
  </r>
  <r>
    <s v="Mongolia"/>
    <s v="MNG"/>
    <s v="Lower middle income"/>
    <x v="3"/>
    <e v="#N/A"/>
    <e v="#N/A"/>
    <x v="1"/>
    <n v="0"/>
    <n v="0"/>
    <n v="0"/>
    <x v="1"/>
    <n v="2578929370.5691776"/>
    <n v="38683940558.537666"/>
    <n v="0"/>
    <n v="0"/>
    <n v="0"/>
  </r>
  <r>
    <s v="Montenegro"/>
    <s v="MNE"/>
    <s v="Upper middle income"/>
    <x v="1"/>
    <n v="7763"/>
    <n v="69.109880200953199"/>
    <x v="59"/>
    <n v="1100000"/>
    <n v="33000"/>
    <n v="61875"/>
    <x v="51"/>
    <n v="57851763.840370655"/>
    <n v="867776457.60555983"/>
    <n v="3.2107073493187985"/>
    <n v="1.0702357831062661"/>
    <n v="9.6321220479563951"/>
  </r>
  <r>
    <s v="Morocco"/>
    <s v="MAR"/>
    <s v="Lower middle income"/>
    <x v="2"/>
    <n v="58395"/>
    <n v="70.4118503296515"/>
    <x v="60"/>
    <n v="1000000"/>
    <n v="30000"/>
    <n v="56250"/>
    <x v="52"/>
    <n v="2752538514.3211255"/>
    <n v="41288077714.816879"/>
    <n v="0.44201349421144748"/>
    <n v="0.14733783140381582"/>
    <n v="1.3260404826343426"/>
  </r>
  <r>
    <s v="Mozambique"/>
    <s v="MOZ"/>
    <s v="Low income"/>
    <x v="4"/>
    <e v="#N/A"/>
    <e v="#N/A"/>
    <x v="1"/>
    <n v="1200000"/>
    <n v="35000"/>
    <n v="65625"/>
    <x v="1"/>
    <n v="1468383419.1173403"/>
    <n v="22025751286.760105"/>
    <n v="0"/>
    <n v="0"/>
    <n v="0"/>
  </r>
  <r>
    <s v="Myanmar"/>
    <s v="MMR"/>
    <s v="Low income"/>
    <x v="3"/>
    <n v="34377"/>
    <n v="48.421909997963802"/>
    <x v="61"/>
    <n v="1100000"/>
    <n v="33000"/>
    <n v="61875"/>
    <x v="53"/>
    <e v="#VALUE!"/>
    <e v="#VALUE!"/>
    <e v="#VALUE!"/>
    <e v="#VALUE!"/>
    <e v="#VALUE!"/>
  </r>
  <r>
    <s v="Namibia"/>
    <s v="NAM"/>
    <s v="Upper middle income"/>
    <x v="4"/>
    <n v="44138"/>
    <n v="14.472789886265801"/>
    <x v="62"/>
    <n v="1200000"/>
    <n v="35000"/>
    <n v="65625"/>
    <x v="54"/>
    <n v="322584332.15443879"/>
    <n v="4838764982.3165817"/>
    <n v="9.8738715198204083"/>
    <n v="3.2912905066068028"/>
    <n v="29.621614559461225"/>
  </r>
  <r>
    <s v="Nepal"/>
    <s v="NPL"/>
    <s v="Low income"/>
    <x v="0"/>
    <e v="#N/A"/>
    <e v="#N/A"/>
    <x v="1"/>
    <n v="0"/>
    <n v="0"/>
    <n v="0"/>
    <x v="1"/>
    <n v="1089428122.9560325"/>
    <n v="16341421844.340488"/>
    <n v="0"/>
    <n v="0"/>
    <n v="0"/>
  </r>
  <r>
    <s v="Netherlands"/>
    <s v="NLD"/>
    <s v="High income: OECD"/>
    <x v="1"/>
    <n v="137347"/>
    <n v="75.55661073838219"/>
    <x v="63"/>
    <m/>
    <m/>
    <m/>
    <x v="1"/>
    <n v="9858835201.9990978"/>
    <n v="147882528029.98648"/>
    <n v="0"/>
    <n v="0"/>
    <n v="0"/>
  </r>
  <r>
    <s v="New Caledonia"/>
    <s v="NCL"/>
    <s v="High income: nonOECD"/>
    <x v="3"/>
    <e v="#N/A"/>
    <e v="#N/A"/>
    <x v="1"/>
    <n v="0"/>
    <n v="0"/>
    <n v="0"/>
    <x v="1"/>
    <e v="#VALUE!"/>
    <e v="#VALUE!"/>
    <e v="#VALUE!"/>
    <e v="#VALUE!"/>
    <e v="#VALUE!"/>
  </r>
  <r>
    <s v="New Zealand"/>
    <s v="NZL"/>
    <s v="High income: OECD"/>
    <x v="3"/>
    <n v="94094"/>
    <n v="66.147682105128894"/>
    <x v="64"/>
    <n v="1300000"/>
    <n v="40000"/>
    <n v="75000"/>
    <x v="55"/>
    <n v="3454391570.3166966"/>
    <n v="51815873554.75045"/>
    <n v="0.84525980158805347"/>
    <n v="0.28175326719601784"/>
    <n v="2.5357794047641602"/>
  </r>
  <r>
    <s v="Nicaragua"/>
    <s v="NIC"/>
    <s v="Lower middle income"/>
    <x v="5"/>
    <n v="22111.05"/>
    <n v="12.7276180914068"/>
    <x v="65"/>
    <n v="1100000"/>
    <n v="35000"/>
    <n v="65625"/>
    <x v="56"/>
    <n v="499234155.04849941"/>
    <n v="7488512325.7274914"/>
    <n v="3.0036512122339154"/>
    <n v="1.0012170707446386"/>
    <n v="9.0109536367017462"/>
  </r>
  <r>
    <s v="Niger"/>
    <s v="NER"/>
    <s v="Low income"/>
    <x v="4"/>
    <n v="19267"/>
    <n v="27.956770307373482"/>
    <x v="66"/>
    <n v="1200000"/>
    <n v="35000"/>
    <n v="65625"/>
    <x v="57"/>
    <n v="616279880.15976942"/>
    <n v="9244198202.3965416"/>
    <n v="1.9003914496535024"/>
    <n v="0.63346381655116746"/>
    <n v="5.7011743489605067"/>
  </r>
  <r>
    <s v="Nigeria"/>
    <s v="NGA"/>
    <s v="Lower middle income"/>
    <x v="4"/>
    <e v="#N/A"/>
    <e v="#N/A"/>
    <x v="1"/>
    <n v="1200000"/>
    <n v="35000"/>
    <n v="65625"/>
    <x v="1"/>
    <n v="105572259626.5011"/>
    <n v="1583583894397.5166"/>
    <n v="0"/>
    <n v="0"/>
    <n v="0"/>
  </r>
  <r>
    <s v="Northern Mariana Islands"/>
    <s v="MNP"/>
    <s v="High income: nonOECD"/>
    <x v="3"/>
    <e v="#N/A"/>
    <e v="#N/A"/>
    <x v="1"/>
    <n v="0"/>
    <n v="0"/>
    <n v="0"/>
    <x v="1"/>
    <e v="#VALUE!"/>
    <e v="#VALUE!"/>
    <e v="#VALUE!"/>
    <e v="#VALUE!"/>
    <e v="#VALUE!"/>
  </r>
  <r>
    <s v="Norway"/>
    <s v="NOR"/>
    <s v="High income: OECD"/>
    <x v="1"/>
    <n v="93509"/>
    <n v="80.700253451539396"/>
    <x v="67"/>
    <m/>
    <m/>
    <m/>
    <x v="1"/>
    <n v="55897649769.889412"/>
    <n v="838464746548.34119"/>
    <n v="0"/>
    <n v="0"/>
    <n v="0"/>
  </r>
  <r>
    <s v="Oman"/>
    <s v="OMN"/>
    <s v="High income: nonOECD"/>
    <x v="2"/>
    <n v="59363"/>
    <n v="48.688577059784699"/>
    <x v="68"/>
    <n v="1000000"/>
    <n v="30000"/>
    <n v="56250"/>
    <x v="58"/>
    <n v="24681714780.510975"/>
    <n v="370225721707.66461"/>
    <n v="8.6902052217226966E-2"/>
    <n v="2.8967350739075654E-2"/>
    <n v="0.2607061566516809"/>
  </r>
  <r>
    <s v="Pakistan"/>
    <s v="PAK"/>
    <s v="Lower middle income"/>
    <x v="0"/>
    <n v="261577"/>
    <n v="72.452853270738601"/>
    <x v="69"/>
    <n v="1100000"/>
    <n v="33000"/>
    <n v="61875"/>
    <x v="59"/>
    <n v="8516083273.6478567"/>
    <n v="127741249104.71785"/>
    <n v="0.65539696426773109"/>
    <n v="0.21846565475591037"/>
    <n v="1.9661908928031933"/>
  </r>
  <r>
    <s v="Palau"/>
    <s v="PLW"/>
    <s v="Upper middle income"/>
    <x v="3"/>
    <e v="#N/A"/>
    <e v="#N/A"/>
    <x v="1"/>
    <n v="0"/>
    <n v="0"/>
    <n v="0"/>
    <x v="1"/>
    <n v="0"/>
    <n v="0"/>
    <e v="#DIV/0!"/>
    <e v="#DIV/0!"/>
    <e v="#DIV/0!"/>
  </r>
  <r>
    <s v="Panama"/>
    <s v="PAN"/>
    <s v="Upper middle income"/>
    <x v="5"/>
    <n v="15137.12"/>
    <n v="41.058999334087297"/>
    <x v="70"/>
    <n v="1100000"/>
    <n v="35000"/>
    <n v="65625"/>
    <x v="60"/>
    <n v="223144062.80733454"/>
    <n v="3347160942.1100183"/>
    <n v="3.1070126178916726"/>
    <n v="1.0356708726305575"/>
    <n v="9.3210378536750174"/>
  </r>
  <r>
    <s v="Papua New Guinea"/>
    <s v="PNG"/>
    <s v="Lower middle income"/>
    <x v="3"/>
    <e v="#N/A"/>
    <e v="#N/A"/>
    <x v="1"/>
    <n v="0"/>
    <n v="0"/>
    <n v="0"/>
    <x v="1"/>
    <n v="4102225109.4098563"/>
    <n v="61533376641.147842"/>
    <n v="0"/>
    <n v="0"/>
    <n v="0"/>
  </r>
  <r>
    <s v="Paraguay"/>
    <s v="PRY"/>
    <s v="Lower middle income"/>
    <x v="5"/>
    <n v="32059"/>
    <n v="15.159549580461"/>
    <x v="71"/>
    <n v="1100000"/>
    <n v="35000"/>
    <n v="65625"/>
    <x v="61"/>
    <n v="1106511912.5295491"/>
    <n v="16597678687.943237"/>
    <n v="1.9101366504961972"/>
    <n v="0.63671221683206569"/>
    <n v="5.7304099514885909"/>
  </r>
  <r>
    <s v="Peru"/>
    <s v="PER"/>
    <s v="Upper middle income"/>
    <x v="5"/>
    <n v="84244.9"/>
    <n v="18.176791710833498"/>
    <x v="72"/>
    <n v="1100000"/>
    <n v="35000"/>
    <n v="65625"/>
    <x v="62"/>
    <n v="18873226426.094227"/>
    <n v="283098396391.41339"/>
    <n v="0.28381906661848222"/>
    <n v="9.4606355539494064E-2"/>
    <n v="0.85145719985544666"/>
  </r>
  <r>
    <s v="Philippines"/>
    <s v="PHL"/>
    <s v="Lower middle income"/>
    <x v="3"/>
    <e v="#N/A"/>
    <e v="#N/A"/>
    <x v="1"/>
    <n v="1100000"/>
    <n v="33000"/>
    <n v="61875"/>
    <x v="1"/>
    <n v="7783755597.3120575"/>
    <n v="116756333959.68086"/>
    <n v="0"/>
    <n v="0"/>
    <n v="0"/>
  </r>
  <r>
    <s v="Poland"/>
    <s v="POL"/>
    <s v="High income: OECD"/>
    <x v="1"/>
    <n v="406122.1"/>
    <n v="67.408299129744506"/>
    <x v="73"/>
    <m/>
    <m/>
    <m/>
    <x v="1"/>
    <n v="8848984711.9180393"/>
    <n v="132734770678.77058"/>
    <n v="0"/>
    <n v="0"/>
    <n v="0"/>
  </r>
  <r>
    <s v="Portugal"/>
    <s v="PRT"/>
    <s v="High income: OECD"/>
    <x v="1"/>
    <n v="21912"/>
    <n v="75.55661073838219"/>
    <x v="74"/>
    <m/>
    <m/>
    <m/>
    <x v="1"/>
    <n v="1382577582.3167782"/>
    <n v="20738663734.751671"/>
    <n v="0"/>
    <n v="0"/>
    <n v="0"/>
  </r>
  <r>
    <s v="Puerto Rico"/>
    <s v="PRI"/>
    <s v="High income: nonOECD"/>
    <x v="5"/>
    <n v="26855.819"/>
    <n v="16.519086697026957"/>
    <x v="75"/>
    <n v="1100000"/>
    <n v="35000"/>
    <n v="65625"/>
    <x v="63"/>
    <n v="0"/>
    <n v="0"/>
    <e v="#DIV/0!"/>
    <e v="#DIV/0!"/>
    <e v="#DIV/0!"/>
  </r>
  <r>
    <s v="Qatar"/>
    <s v="QAT"/>
    <s v="High income: nonOECD"/>
    <x v="2"/>
    <n v="9830"/>
    <n v="81.095152139822702"/>
    <x v="76"/>
    <n v="1000000"/>
    <n v="30000"/>
    <n v="56250"/>
    <x v="64"/>
    <n v="36198411498.324532"/>
    <n v="542976172474.86798"/>
    <n v="3.6150362341786728E-3"/>
    <n v="1.2050120780595576E-3"/>
    <n v="1.084510870253602E-2"/>
  </r>
  <r>
    <s v="Romania"/>
    <s v="ROM"/>
    <s v="Upper middle income"/>
    <x v="1"/>
    <n v="109391"/>
    <n v="75.55661073838219"/>
    <x v="77"/>
    <n v="1100000"/>
    <n v="33000"/>
    <n v="61875"/>
    <x v="65"/>
    <n v="4151541416.0069842"/>
    <n v="62273121240.104767"/>
    <n v="0.49888654330237392"/>
    <n v="0.16629551443412463"/>
    <n v="1.4966596299071218"/>
  </r>
  <r>
    <s v="Russian Federation"/>
    <s v="RUS"/>
    <s v="High income: nonOECD"/>
    <x v="1"/>
    <n v="1004000"/>
    <n v="75.55661073838219"/>
    <x v="78"/>
    <n v="1100000"/>
    <n v="33000"/>
    <n v="61875"/>
    <x v="66"/>
    <n v="321602181004.87122"/>
    <n v="4824032715073.0684"/>
    <n v="5.9107732542613298E-2"/>
    <n v="1.9702577514204431E-2"/>
    <n v="0.17732319762783991"/>
  </r>
  <r>
    <s v="Rwanda"/>
    <s v="RWA"/>
    <s v="Low income"/>
    <x v="4"/>
    <e v="#N/A"/>
    <e v="#N/A"/>
    <x v="1"/>
    <n v="1200000"/>
    <n v="35000"/>
    <n v="65625"/>
    <x v="1"/>
    <n v="374942592.12015301"/>
    <n v="5624138881.8022947"/>
    <n v="0"/>
    <n v="0"/>
    <n v="0"/>
  </r>
  <r>
    <s v="Samoa"/>
    <s v="WSM"/>
    <s v="Lower middle income"/>
    <x v="3"/>
    <e v="#N/A"/>
    <e v="#N/A"/>
    <x v="1"/>
    <n v="0"/>
    <n v="0"/>
    <n v="0"/>
    <x v="1"/>
    <n v="4184944.6022272655"/>
    <n v="62774169.033408985"/>
    <n v="0"/>
    <n v="0"/>
    <n v="0"/>
  </r>
  <r>
    <s v="San Marino"/>
    <s v="SMR"/>
    <s v="High income: nonOECD"/>
    <x v="1"/>
    <e v="#N/A"/>
    <e v="#N/A"/>
    <x v="1"/>
    <n v="0"/>
    <n v="0"/>
    <n v="0"/>
    <x v="1"/>
    <e v="#VALUE!"/>
    <e v="#VALUE!"/>
    <e v="#VALUE!"/>
    <e v="#VALUE!"/>
    <e v="#VALUE!"/>
  </r>
  <r>
    <s v="Sao Tome and Principe"/>
    <s v="STP"/>
    <s v="Lower middle income"/>
    <x v="4"/>
    <e v="#N/A"/>
    <e v="#N/A"/>
    <x v="1"/>
    <n v="1200000"/>
    <n v="35000"/>
    <n v="65625"/>
    <x v="1"/>
    <n v="6448878.1292010797"/>
    <n v="96733171.938016191"/>
    <n v="0"/>
    <n v="0"/>
    <n v="0"/>
  </r>
  <r>
    <s v="Saudi Arabia"/>
    <s v="SAU"/>
    <s v="High income: nonOECD"/>
    <x v="2"/>
    <e v="#N/A"/>
    <e v="#N/A"/>
    <x v="1"/>
    <n v="1000000"/>
    <n v="30000"/>
    <n v="56250"/>
    <x v="1"/>
    <n v="227429658719.18033"/>
    <n v="3411444880787.7051"/>
    <n v="0"/>
    <n v="0"/>
    <n v="0"/>
  </r>
  <r>
    <s v="Senegal"/>
    <s v="SEN"/>
    <s v="Lower middle income"/>
    <x v="4"/>
    <n v="14785.1"/>
    <n v="35.5"/>
    <x v="79"/>
    <n v="1200000"/>
    <n v="35000"/>
    <n v="65625"/>
    <x v="67"/>
    <n v="551591058.22012687"/>
    <n v="8273865873.3019028"/>
    <n v="1.4587489265306224"/>
    <n v="0.48624964217687416"/>
    <n v="4.3762467795918676"/>
  </r>
  <r>
    <s v="Serbia"/>
    <s v="SRB"/>
    <s v="Upper middle income"/>
    <x v="1"/>
    <n v="43753"/>
    <n v="62.859689621283103"/>
    <x v="80"/>
    <n v="1100000"/>
    <n v="33000"/>
    <n v="61875"/>
    <x v="68"/>
    <n v="1253506714.6213751"/>
    <n v="18802600719.320625"/>
    <n v="1.0041413436280318"/>
    <n v="0.33471378120934392"/>
    <n v="3.012424030884095"/>
  </r>
  <r>
    <s v="Seychelles"/>
    <s v="SYC"/>
    <s v="Upper middle income"/>
    <x v="4"/>
    <n v="508"/>
    <n v="96.456692913385794"/>
    <x v="81"/>
    <n v="1200000"/>
    <n v="35000"/>
    <n v="65625"/>
    <x v="69"/>
    <n v="1160995.7542812461"/>
    <n v="17414936.314218692"/>
    <n v="1.3081443187018802"/>
    <n v="0.43604810623396001"/>
    <n v="3.9244329561056404"/>
  </r>
  <r>
    <s v="Sierra Leone"/>
    <s v="SLE"/>
    <s v="Low income"/>
    <x v="4"/>
    <e v="#N/A"/>
    <e v="#N/A"/>
    <x v="1"/>
    <n v="1200000"/>
    <n v="35000"/>
    <n v="65625"/>
    <x v="1"/>
    <n v="309951994.2008189"/>
    <n v="4649279913.0122833"/>
    <n v="0"/>
    <n v="0"/>
    <n v="0"/>
  </r>
  <r>
    <s v="Singapore"/>
    <s v="SGP"/>
    <s v="High income: nonOECD"/>
    <x v="3"/>
    <n v="3377"/>
    <n v="100"/>
    <x v="5"/>
    <n v="1100000"/>
    <n v="33000"/>
    <n v="61875"/>
    <x v="4"/>
    <n v="0"/>
    <n v="0"/>
    <e v="#DIV/0!"/>
    <e v="#DIV/0!"/>
    <e v="#DIV/0!"/>
  </r>
  <r>
    <s v="Sint Maarten (Dutch part)"/>
    <s v="SXM"/>
    <s v="High income: nonOECD"/>
    <x v="5"/>
    <e v="#N/A"/>
    <e v="#N/A"/>
    <x v="1"/>
    <n v="1100000"/>
    <n v="35000"/>
    <n v="65625"/>
    <x v="1"/>
    <e v="#VALUE!"/>
    <e v="#VALUE!"/>
    <e v="#VALUE!"/>
    <e v="#VALUE!"/>
    <e v="#VALUE!"/>
  </r>
  <r>
    <s v="Slovak Republic"/>
    <s v="SVK"/>
    <s v="High income: OECD"/>
    <x v="1"/>
    <n v="43325"/>
    <n v="100"/>
    <x v="5"/>
    <n v="0"/>
    <n v="0"/>
    <n v="0"/>
    <x v="4"/>
    <n v="586207377.22308779"/>
    <n v="8793110658.3463173"/>
    <n v="0"/>
    <n v="0"/>
    <n v="0"/>
  </r>
  <r>
    <s v="Slovenia"/>
    <s v="SVN"/>
    <s v="High income: OECD"/>
    <x v="1"/>
    <n v="39069"/>
    <n v="100"/>
    <x v="5"/>
    <n v="0"/>
    <n v="0"/>
    <n v="0"/>
    <x v="4"/>
    <n v="179102965.90790325"/>
    <n v="2686544488.6185489"/>
    <n v="0"/>
    <n v="0"/>
    <n v="0"/>
  </r>
  <r>
    <s v="Solomon Islands"/>
    <s v="SLB"/>
    <s v="Lower middle income"/>
    <x v="3"/>
    <e v="#N/A"/>
    <e v="#N/A"/>
    <x v="1"/>
    <n v="0"/>
    <n v="0"/>
    <n v="0"/>
    <x v="1"/>
    <n v="177911447.47763148"/>
    <n v="2668671712.1644721"/>
    <n v="0"/>
    <n v="0"/>
    <n v="0"/>
  </r>
  <r>
    <s v="Somalia"/>
    <s v="SOM"/>
    <s v="Low income"/>
    <x v="4"/>
    <e v="#N/A"/>
    <e v="#N/A"/>
    <x v="1"/>
    <n v="1200000"/>
    <n v="35000"/>
    <n v="65625"/>
    <x v="1"/>
    <e v="#VALUE!"/>
    <e v="#VALUE!"/>
    <e v="#VALUE!"/>
    <e v="#VALUE!"/>
    <e v="#VALUE!"/>
  </r>
  <r>
    <s v="South Africa"/>
    <s v="ZAF"/>
    <s v="Upper middle income"/>
    <x v="4"/>
    <e v="#N/A"/>
    <e v="#N/A"/>
    <x v="1"/>
    <n v="1200000"/>
    <n v="35000"/>
    <n v="65625"/>
    <x v="1"/>
    <n v="29273625097.571095"/>
    <n v="439104376463.56641"/>
    <n v="0"/>
    <n v="0"/>
    <n v="0"/>
  </r>
  <r>
    <s v="South Sudan"/>
    <s v="SSD"/>
    <s v="Low income"/>
    <x v="4"/>
    <e v="#N/A"/>
    <e v="#N/A"/>
    <x v="1"/>
    <n v="1200000"/>
    <n v="35000"/>
    <n v="65625"/>
    <x v="1"/>
    <n v="0"/>
    <n v="0"/>
    <e v="#DIV/0!"/>
    <e v="#DIV/0!"/>
    <e v="#DIV/0!"/>
  </r>
  <r>
    <s v="Spain"/>
    <s v="ESP"/>
    <s v="High income: OECD"/>
    <x v="1"/>
    <n v="666840"/>
    <n v="75.55661073838219"/>
    <x v="82"/>
    <m/>
    <m/>
    <m/>
    <x v="1"/>
    <n v="2120296778.8542163"/>
    <n v="31804451682.813244"/>
    <n v="0"/>
    <n v="0"/>
    <n v="0"/>
  </r>
  <r>
    <s v="Sri Lanka"/>
    <s v="LKA"/>
    <s v="Lower middle income"/>
    <x v="0"/>
    <n v="114093"/>
    <n v="14.876460431402499"/>
    <x v="83"/>
    <n v="1100000"/>
    <n v="33000"/>
    <n v="61875"/>
    <x v="70"/>
    <n v="464220477.24420649"/>
    <n v="6963307158.6630974"/>
    <n v="16.205130325123363"/>
    <n v="5.4017101083744539"/>
    <n v="48.61539097537009"/>
  </r>
  <r>
    <s v="St. Kitts and Nevis"/>
    <s v="KNA"/>
    <s v="High income: nonOECD"/>
    <x v="5"/>
    <e v="#N/A"/>
    <e v="#N/A"/>
    <x v="1"/>
    <n v="1100000"/>
    <n v="35000"/>
    <n v="65625"/>
    <x v="1"/>
    <n v="0"/>
    <n v="0"/>
    <e v="#DIV/0!"/>
    <e v="#DIV/0!"/>
    <e v="#DIV/0!"/>
  </r>
  <r>
    <s v="St. Lucia"/>
    <s v="LCA"/>
    <s v="Upper middle income"/>
    <x v="5"/>
    <e v="#N/A"/>
    <e v="#N/A"/>
    <x v="1"/>
    <n v="1100000"/>
    <n v="35000"/>
    <n v="65625"/>
    <x v="1"/>
    <n v="643469.71291057637"/>
    <n v="9652045.6936586462"/>
    <n v="0"/>
    <n v="0"/>
    <n v="0"/>
  </r>
  <r>
    <s v="St. Martin (French part)"/>
    <s v="MAF"/>
    <s v="High income: nonOECD"/>
    <x v="5"/>
    <e v="#N/A"/>
    <e v="#N/A"/>
    <x v="1"/>
    <n v="1100000"/>
    <n v="35000"/>
    <n v="65625"/>
    <x v="1"/>
    <e v="#VALUE!"/>
    <e v="#VALUE!"/>
    <e v="#VALUE!"/>
    <e v="#VALUE!"/>
    <e v="#VALUE!"/>
  </r>
  <r>
    <s v="St. Vincent and the Grenadines"/>
    <s v="VCT"/>
    <s v="Upper middle income"/>
    <x v="5"/>
    <e v="#N/A"/>
    <e v="#N/A"/>
    <x v="1"/>
    <n v="1100000"/>
    <n v="35000"/>
    <n v="65625"/>
    <x v="1"/>
    <n v="486293.25308693683"/>
    <n v="7294398.7963040527"/>
    <n v="0"/>
    <n v="0"/>
    <n v="0"/>
  </r>
  <r>
    <s v="Sudan"/>
    <s v="SDN"/>
    <s v="Lower middle income"/>
    <x v="4"/>
    <e v="#N/A"/>
    <e v="#N/A"/>
    <x v="1"/>
    <n v="1200000"/>
    <n v="35000"/>
    <n v="65625"/>
    <x v="1"/>
    <n v="11997149674.977474"/>
    <n v="179957245124.66211"/>
    <n v="0"/>
    <n v="0"/>
    <n v="0"/>
  </r>
  <r>
    <s v="Suriname"/>
    <s v="SUR"/>
    <s v="Upper middle income"/>
    <x v="5"/>
    <e v="#N/A"/>
    <e v="#N/A"/>
    <x v="1"/>
    <n v="1100000"/>
    <n v="35000"/>
    <n v="65625"/>
    <x v="1"/>
    <n v="608902361.97083366"/>
    <n v="9133535429.5625057"/>
    <n v="0"/>
    <n v="0"/>
    <n v="0"/>
  </r>
  <r>
    <s v="Swaziland"/>
    <s v="SWZ"/>
    <s v="Lower middle income"/>
    <x v="4"/>
    <e v="#N/A"/>
    <e v="#N/A"/>
    <x v="1"/>
    <n v="1200000"/>
    <n v="35000"/>
    <n v="65625"/>
    <x v="1"/>
    <n v="92945139.393425897"/>
    <n v="1394177090.9013884"/>
    <n v="0"/>
    <n v="0"/>
    <n v="0"/>
  </r>
  <r>
    <s v="Sweden"/>
    <s v="SWE"/>
    <s v="High income: OECD"/>
    <x v="1"/>
    <n v="578274"/>
    <n v="23.3650484026603"/>
    <x v="84"/>
    <m/>
    <m/>
    <m/>
    <x v="1"/>
    <n v="6600024142.4592056"/>
    <n v="99000362136.888092"/>
    <n v="0"/>
    <n v="0"/>
    <n v="0"/>
  </r>
  <r>
    <s v="Switzerland"/>
    <s v="CHE"/>
    <s v="High income: OECD"/>
    <x v="1"/>
    <n v="71456"/>
    <n v="100"/>
    <x v="5"/>
    <n v="0"/>
    <n v="0"/>
    <n v="0"/>
    <x v="4"/>
    <n v="278578079.29358196"/>
    <n v="4178671189.4037294"/>
    <n v="0"/>
    <n v="0"/>
    <n v="0"/>
  </r>
  <r>
    <s v="Syrian Arab Republic"/>
    <s v="SYR"/>
    <s v="Lower middle income"/>
    <x v="2"/>
    <n v="69873"/>
    <n v="64.896311880125396"/>
    <x v="85"/>
    <n v="1000000"/>
    <n v="30000"/>
    <n v="56250"/>
    <x v="71"/>
    <e v="#VALUE!"/>
    <e v="#VALUE!"/>
    <e v="#VALUE!"/>
    <e v="#VALUE!"/>
    <e v="#VALUE!"/>
  </r>
  <r>
    <s v="Tajikistan"/>
    <s v="TJK"/>
    <s v="Low income"/>
    <x v="1"/>
    <e v="#N/A"/>
    <e v="#N/A"/>
    <x v="1"/>
    <n v="0"/>
    <n v="0"/>
    <n v="0"/>
    <x v="1"/>
    <n v="89930664.353367537"/>
    <n v="1348959965.300513"/>
    <n v="0"/>
    <n v="0"/>
    <n v="0"/>
  </r>
  <r>
    <s v="Tanzania"/>
    <s v="TZA"/>
    <s v="Low income"/>
    <x v="4"/>
    <n v="83739"/>
    <n v="27.956770307373482"/>
    <x v="86"/>
    <n v="1200000"/>
    <n v="35000"/>
    <n v="65625"/>
    <x v="72"/>
    <n v="2569147998.6777964"/>
    <n v="38537219980.166946"/>
    <n v="1.9812788664162926"/>
    <n v="0.66042628880543086"/>
    <n v="5.9438365992488782"/>
  </r>
  <r>
    <s v="Thailand"/>
    <s v="THA"/>
    <s v="Upper middle income"/>
    <x v="3"/>
    <e v="#N/A"/>
    <e v="#N/A"/>
    <x v="1"/>
    <n v="1100000"/>
    <n v="33000"/>
    <n v="61875"/>
    <x v="1"/>
    <n v="13671322551.946495"/>
    <n v="205069838279.19742"/>
    <n v="0"/>
    <n v="0"/>
    <n v="0"/>
  </r>
  <r>
    <s v="Timor-Leste"/>
    <s v="TMP"/>
    <s v="Lower middle income"/>
    <x v="3"/>
    <e v="#N/A"/>
    <e v="#N/A"/>
    <x v="1"/>
    <n v="0"/>
    <n v="0"/>
    <n v="0"/>
    <x v="1"/>
    <n v="6029932.4922673218"/>
    <n v="90448987.384009823"/>
    <n v="0"/>
    <n v="0"/>
    <n v="0"/>
  </r>
  <r>
    <s v="Togo"/>
    <s v="TGO"/>
    <s v="Low income"/>
    <x v="4"/>
    <e v="#N/A"/>
    <e v="#N/A"/>
    <x v="1"/>
    <n v="1200000"/>
    <n v="35000"/>
    <n v="65625"/>
    <x v="1"/>
    <n v="289914233.93356359"/>
    <n v="4348713509.0034542"/>
    <n v="0"/>
    <n v="0"/>
    <n v="0"/>
  </r>
  <r>
    <s v="Tonga"/>
    <s v="TON"/>
    <s v="Upper middle income"/>
    <x v="3"/>
    <e v="#N/A"/>
    <e v="#N/A"/>
    <x v="1"/>
    <n v="0"/>
    <n v="0"/>
    <n v="0"/>
    <x v="1"/>
    <n v="258294.04268454493"/>
    <n v="3874410.640268174"/>
    <n v="0"/>
    <n v="0"/>
    <n v="0"/>
  </r>
  <r>
    <s v="Trinidad and Tobago"/>
    <s v="TTO"/>
    <s v="High income: nonOECD"/>
    <x v="5"/>
    <e v="#N/A"/>
    <e v="#N/A"/>
    <x v="1"/>
    <n v="1100000"/>
    <n v="35000"/>
    <n v="65625"/>
    <x v="1"/>
    <n v="8121778589.9499531"/>
    <n v="121826678849.2493"/>
    <n v="0"/>
    <n v="0"/>
    <n v="0"/>
  </r>
  <r>
    <s v="Tunisia"/>
    <s v="TUN"/>
    <s v="Upper middle income"/>
    <x v="2"/>
    <n v="19418.005000000001"/>
    <n v="75.994310435083307"/>
    <x v="87"/>
    <n v="1000000"/>
    <n v="30000"/>
    <n v="56250"/>
    <x v="73"/>
    <n v="2923132889.5717616"/>
    <n v="43846993343.576424"/>
    <n v="0.11229119346723261"/>
    <n v="3.7430397822410873E-2"/>
    <n v="0.33687358040169785"/>
  </r>
  <r>
    <s v="Turkey"/>
    <s v="TUR"/>
    <s v="Upper middle income"/>
    <x v="1"/>
    <n v="367263"/>
    <n v="89.363480666443394"/>
    <x v="88"/>
    <n v="1100000"/>
    <n v="33000"/>
    <n v="61875"/>
    <x v="74"/>
    <n v="4369682103.2413588"/>
    <n v="65545231548.620384"/>
    <n v="0.69246051814360132"/>
    <n v="0.23082017271453376"/>
    <n v="2.0773815544308039"/>
  </r>
  <r>
    <s v="Turkmenistan"/>
    <s v="TKM"/>
    <s v="Upper middle income"/>
    <x v="1"/>
    <e v="#N/A"/>
    <e v="#N/A"/>
    <x v="1"/>
    <n v="0"/>
    <n v="0"/>
    <n v="0"/>
    <x v="1"/>
    <n v="8829721321.8512516"/>
    <n v="132445819827.76877"/>
    <n v="0"/>
    <n v="0"/>
    <n v="0"/>
  </r>
  <r>
    <s v="Turks and Caicos Islands"/>
    <s v="TCA"/>
    <s v="High income: nonOECD"/>
    <x v="5"/>
    <e v="#N/A"/>
    <e v="#N/A"/>
    <x v="1"/>
    <n v="1100000"/>
    <n v="35000"/>
    <n v="65625"/>
    <x v="1"/>
    <e v="#VALUE!"/>
    <e v="#VALUE!"/>
    <e v="#VALUE!"/>
    <e v="#VALUE!"/>
    <e v="#VALUE!"/>
  </r>
  <r>
    <s v="Tuvalu"/>
    <s v="TUV"/>
    <s v="Upper middle income"/>
    <x v="3"/>
    <e v="#N/A"/>
    <e v="#N/A"/>
    <x v="1"/>
    <n v="0"/>
    <n v="0"/>
    <n v="0"/>
    <x v="1"/>
    <n v="0"/>
    <n v="0"/>
    <e v="#DIV/0!"/>
    <e v="#DIV/0!"/>
    <e v="#DIV/0!"/>
  </r>
  <r>
    <s v="Uganda"/>
    <s v="UGA"/>
    <s v="Low income"/>
    <x v="4"/>
    <e v="#N/A"/>
    <e v="#N/A"/>
    <x v="1"/>
    <n v="1200000"/>
    <n v="35000"/>
    <n v="65625"/>
    <x v="1"/>
    <n v="2346264440.3663912"/>
    <n v="35193966605.495865"/>
    <n v="0"/>
    <n v="0"/>
    <n v="0"/>
  </r>
  <r>
    <s v="Ukraine"/>
    <s v="UKR"/>
    <s v="Lower middle income"/>
    <x v="1"/>
    <n v="169496.2"/>
    <n v="97.853875190122295"/>
    <x v="89"/>
    <n v="1100000"/>
    <n v="33000"/>
    <n v="61875"/>
    <x v="75"/>
    <n v="7490439523.5188084"/>
    <n v="112356592852.78212"/>
    <n v="3.7616275046162259E-2"/>
    <n v="1.2538758348720752E-2"/>
    <n v="0.11284882513848679"/>
  </r>
  <r>
    <s v="United Arab Emirates"/>
    <s v="ARE"/>
    <s v="High income: nonOECD"/>
    <x v="2"/>
    <e v="#N/A"/>
    <e v="#N/A"/>
    <x v="1"/>
    <n v="1000000"/>
    <n v="30000"/>
    <n v="56250"/>
    <x v="1"/>
    <n v="62330586907.323227"/>
    <n v="934958803609.84839"/>
    <n v="0"/>
    <n v="0"/>
    <n v="0"/>
  </r>
  <r>
    <s v="United Kingdom"/>
    <s v="GBR"/>
    <s v="High income: OECD"/>
    <x v="1"/>
    <n v="419628"/>
    <n v="100"/>
    <x v="5"/>
    <n v="0"/>
    <n v="0"/>
    <n v="0"/>
    <x v="4"/>
    <n v="35339743590.988991"/>
    <n v="530096153864.83484"/>
    <n v="0"/>
    <n v="0"/>
    <n v="0"/>
  </r>
  <r>
    <s v="United States"/>
    <s v="USA"/>
    <s v="High income: OECD"/>
    <x v="6"/>
    <n v="6545326"/>
    <n v="100"/>
    <x v="5"/>
    <n v="0"/>
    <n v="0"/>
    <n v="0"/>
    <x v="4"/>
    <n v="183742824092.28073"/>
    <n v="2756142361384.2109"/>
    <n v="0"/>
    <n v="0"/>
    <n v="0"/>
  </r>
  <r>
    <s v="Uruguay"/>
    <s v="URY"/>
    <s v="High income: nonOECD"/>
    <x v="5"/>
    <e v="#N/A"/>
    <e v="#N/A"/>
    <x v="1"/>
    <n v="1100000"/>
    <n v="35000"/>
    <n v="65625"/>
    <x v="1"/>
    <n v="1344798564.3950837"/>
    <n v="20171978465.926254"/>
    <n v="0"/>
    <n v="0"/>
    <n v="0"/>
  </r>
  <r>
    <s v="Uzbekistan"/>
    <s v="UZB"/>
    <s v="Lower middle income"/>
    <x v="1"/>
    <e v="#N/A"/>
    <e v="#N/A"/>
    <x v="1"/>
    <n v="0"/>
    <n v="0"/>
    <n v="0"/>
    <x v="1"/>
    <n v="10682101144.876232"/>
    <n v="160231517173.14349"/>
    <n v="0"/>
    <n v="0"/>
    <n v="0"/>
  </r>
  <r>
    <s v="Vanuatu"/>
    <s v="VUT"/>
    <s v="Lower middle income"/>
    <x v="3"/>
    <e v="#N/A"/>
    <e v="#N/A"/>
    <x v="1"/>
    <n v="0"/>
    <n v="0"/>
    <n v="0"/>
    <x v="1"/>
    <n v="7861829.9212791082"/>
    <n v="117927448.81918663"/>
    <n v="0"/>
    <n v="0"/>
    <n v="0"/>
  </r>
  <r>
    <s v="Venezuela, RB"/>
    <s v="VEN"/>
    <s v="Upper middle income"/>
    <x v="5"/>
    <e v="#N/A"/>
    <e v="#N/A"/>
    <x v="1"/>
    <n v="1100000"/>
    <n v="35000"/>
    <n v="65625"/>
    <x v="1"/>
    <n v="80589397008.56813"/>
    <n v="1208840955128.522"/>
    <n v="0"/>
    <n v="0"/>
    <n v="0"/>
  </r>
  <r>
    <s v="Vietnam"/>
    <s v="VNM"/>
    <s v="Lower middle income"/>
    <x v="3"/>
    <e v="#N/A"/>
    <e v="#N/A"/>
    <x v="1"/>
    <n v="1100000"/>
    <n v="33000"/>
    <n v="61875"/>
    <x v="1"/>
    <n v="13594414917.099127"/>
    <n v="203916223756.48691"/>
    <n v="0"/>
    <n v="0"/>
    <n v="0"/>
  </r>
  <r>
    <s v="Virgin Islands (U.S.)"/>
    <s v="VIR"/>
    <s v="High income: nonOECD"/>
    <x v="5"/>
    <e v="#N/A"/>
    <e v="#N/A"/>
    <x v="1"/>
    <n v="1100000"/>
    <n v="35000"/>
    <n v="65625"/>
    <x v="1"/>
    <e v="#VALUE!"/>
    <e v="#VALUE!"/>
    <e v="#VALUE!"/>
    <e v="#VALUE!"/>
    <e v="#VALUE!"/>
  </r>
  <r>
    <s v="West Bank and Gaza"/>
    <s v="WBG"/>
    <s v="Lower middle income"/>
    <x v="2"/>
    <n v="4686"/>
    <n v="100"/>
    <x v="5"/>
    <n v="1000000"/>
    <n v="30000"/>
    <n v="56250"/>
    <x v="4"/>
    <e v="#VALUE!"/>
    <e v="#VALUE!"/>
    <e v="#VALUE!"/>
    <e v="#VALUE!"/>
    <e v="#VALUE!"/>
  </r>
  <r>
    <s v="Yemen, Rep."/>
    <s v="YEM"/>
    <s v="Lower middle income"/>
    <x v="2"/>
    <e v="#N/A"/>
    <e v="#N/A"/>
    <x v="1"/>
    <n v="1000000"/>
    <n v="30000"/>
    <n v="56250"/>
    <x v="1"/>
    <n v="6972508226.6016922"/>
    <n v="104587623399.02539"/>
    <n v="0"/>
    <n v="0"/>
    <n v="0"/>
  </r>
  <r>
    <s v="Zambia"/>
    <s v="ZMB"/>
    <s v="Lower middle income"/>
    <x v="4"/>
    <e v="#N/A"/>
    <e v="#N/A"/>
    <x v="1"/>
    <n v="1200000"/>
    <n v="35000"/>
    <n v="65625"/>
    <x v="1"/>
    <n v="4492889935.3189192"/>
    <n v="67393349029.783791"/>
    <n v="0"/>
    <n v="0"/>
    <n v="0"/>
  </r>
  <r>
    <s v="Zimbabwe"/>
    <s v="ZWE"/>
    <s v="Low income"/>
    <x v="4"/>
    <e v="#N/A"/>
    <e v="#N/A"/>
    <x v="1"/>
    <n v="1200000"/>
    <n v="35000"/>
    <n v="65625"/>
    <x v="1"/>
    <n v="996384461.46226156"/>
    <n v="14945766921.933924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Werte" updatedVersion="4" minRefreshableVersion="3" useAutoFormatting="1" itemPrintTitles="1" createdVersion="4" indent="0" compact="0" compactData="0" gridDropZones="1" multipleFieldFilters="0">
  <location ref="A1:C10" firstHeaderRow="1" firstDataRow="2" firstDataCol="1"/>
  <pivotFields count="19">
    <pivotField compact="0" outline="0" showAll="0"/>
    <pivotField compact="0" outline="0" showAll="0"/>
    <pivotField compact="0" outline="0" showAll="0"/>
    <pivotField axis="axisRow" compact="0" outline="0" showAll="0">
      <items count="9">
        <item x="3"/>
        <item x="1"/>
        <item x="5"/>
        <item x="2"/>
        <item x="6"/>
        <item x="0"/>
        <item x="4"/>
        <item h="1" x="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 defaultSubtotal="0">
      <items count="141">
        <item x="1"/>
        <item x="78"/>
        <item x="105"/>
        <item x="71"/>
        <item x="131"/>
        <item x="127"/>
        <item x="130"/>
        <item x="96"/>
        <item x="37"/>
        <item x="117"/>
        <item x="24"/>
        <item x="80"/>
        <item x="137"/>
        <item x="5"/>
        <item x="50"/>
        <item x="7"/>
        <item x="3"/>
        <item x="128"/>
        <item x="35"/>
        <item x="74"/>
        <item x="118"/>
        <item x="83"/>
        <item x="63"/>
        <item x="65"/>
        <item x="119"/>
        <item x="134"/>
        <item x="11"/>
        <item x="51"/>
        <item x="9"/>
        <item x="14"/>
        <item x="8"/>
        <item x="12"/>
        <item x="33"/>
        <item x="129"/>
        <item x="18"/>
        <item x="90"/>
        <item x="46"/>
        <item x="109"/>
        <item x="103"/>
        <item x="27"/>
        <item x="124"/>
        <item x="106"/>
        <item x="77"/>
        <item x="135"/>
        <item x="69"/>
        <item x="94"/>
        <item x="21"/>
        <item x="55"/>
        <item x="40"/>
        <item x="45"/>
        <item x="85"/>
        <item x="99"/>
        <item x="84"/>
        <item x="38"/>
        <item x="62"/>
        <item x="112"/>
        <item x="2"/>
        <item x="133"/>
        <item x="102"/>
        <item x="47"/>
        <item x="125"/>
        <item x="61"/>
        <item x="39"/>
        <item x="36"/>
        <item x="30"/>
        <item x="41"/>
        <item x="97"/>
        <item x="116"/>
        <item x="60"/>
        <item x="42"/>
        <item x="111"/>
        <item x="121"/>
        <item x="107"/>
        <item x="122"/>
        <item x="54"/>
        <item x="82"/>
        <item x="16"/>
        <item x="70"/>
        <item x="89"/>
        <item x="67"/>
        <item x="88"/>
        <item x="29"/>
        <item x="91"/>
        <item x="136"/>
        <item x="72"/>
        <item x="57"/>
        <item x="28"/>
        <item x="48"/>
        <item x="17"/>
        <item x="15"/>
        <item x="95"/>
        <item x="52"/>
        <item x="98"/>
        <item x="32"/>
        <item x="81"/>
        <item x="0"/>
        <item x="100"/>
        <item x="6"/>
        <item x="25"/>
        <item x="73"/>
        <item x="22"/>
        <item x="43"/>
        <item x="110"/>
        <item x="126"/>
        <item x="59"/>
        <item x="56"/>
        <item x="138"/>
        <item x="66"/>
        <item x="108"/>
        <item x="114"/>
        <item x="101"/>
        <item x="13"/>
        <item x="113"/>
        <item x="34"/>
        <item x="140"/>
        <item x="53"/>
        <item x="49"/>
        <item x="87"/>
        <item x="20"/>
        <item x="104"/>
        <item x="10"/>
        <item x="23"/>
        <item x="115"/>
        <item x="26"/>
        <item x="139"/>
        <item x="79"/>
        <item x="4"/>
        <item x="19"/>
        <item x="76"/>
        <item x="75"/>
        <item x="92"/>
        <item x="86"/>
        <item x="120"/>
        <item x="64"/>
        <item x="132"/>
        <item x="123"/>
        <item x="58"/>
        <item x="31"/>
        <item x="44"/>
        <item x="93"/>
        <item x="68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Summe von pop w/o access in 2030" fld="11" baseField="3" baseItem="0"/>
    <dataField name="Summe von total costs" fld="13" baseField="3" baseItem="0"/>
  </dataFields>
  <formats count="2">
    <format dxfId="43">
      <pivotArea outline="0" collapsedLevelsAreSubtotals="1" fieldPosition="0"/>
    </format>
    <format dxfId="4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Werte" updatedVersion="4" minRefreshableVersion="3" useAutoFormatting="1" itemPrintTitles="1" createdVersion="4" indent="0" compact="0" compactData="0" gridDropZones="1" multipleFieldFilters="0">
  <location ref="A1:C10" firstHeaderRow="1" firstDataRow="2" firstDataCol="1"/>
  <pivotFields count="21">
    <pivotField compact="0" outline="0" showAll="0"/>
    <pivotField compact="0" outline="0" showAll="0"/>
    <pivotField compact="0" outline="0" showAll="0"/>
    <pivotField axis="axisRow" compact="0" outline="0" showAll="0">
      <items count="9">
        <item x="3"/>
        <item x="1"/>
        <item x="5"/>
        <item x="2"/>
        <item x="6"/>
        <item x="0"/>
        <item x="4"/>
        <item h="1" x="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>
      <items count="160">
        <item x="3"/>
        <item x="147"/>
        <item x="12"/>
        <item x="142"/>
        <item x="57"/>
        <item x="130"/>
        <item x="109"/>
        <item x="106"/>
        <item x="5"/>
        <item x="8"/>
        <item x="29"/>
        <item x="89"/>
        <item x="56"/>
        <item x="123"/>
        <item x="91"/>
        <item x="118"/>
        <item x="68"/>
        <item x="132"/>
        <item x="102"/>
        <item x="87"/>
        <item x="125"/>
        <item x="10"/>
        <item x="48"/>
        <item x="96"/>
        <item x="83"/>
        <item x="131"/>
        <item x="14"/>
        <item x="93"/>
        <item x="119"/>
        <item x="55"/>
        <item x="42"/>
        <item x="19"/>
        <item x="79"/>
        <item x="61"/>
        <item x="22"/>
        <item x="152"/>
        <item x="13"/>
        <item x="17"/>
        <item x="134"/>
        <item x="50"/>
        <item x="154"/>
        <item x="7"/>
        <item x="73"/>
        <item x="76"/>
        <item x="150"/>
        <item x="35"/>
        <item x="115"/>
        <item x="40"/>
        <item x="25"/>
        <item x="122"/>
        <item x="20"/>
        <item x="28"/>
        <item x="143"/>
        <item x="43"/>
        <item x="53"/>
        <item x="94"/>
        <item x="1"/>
        <item x="82"/>
        <item x="86"/>
        <item x="126"/>
        <item x="69"/>
        <item x="51"/>
        <item x="38"/>
        <item x="110"/>
        <item x="100"/>
        <item x="52"/>
        <item x="145"/>
        <item x="70"/>
        <item x="32"/>
        <item x="107"/>
        <item x="135"/>
        <item x="74"/>
        <item x="80"/>
        <item x="140"/>
        <item x="144"/>
        <item x="95"/>
        <item x="47"/>
        <item x="41"/>
        <item x="46"/>
        <item x="60"/>
        <item x="6"/>
        <item x="112"/>
        <item x="149"/>
        <item x="77"/>
        <item x="120"/>
        <item x="103"/>
        <item x="75"/>
        <item x="71"/>
        <item x="63"/>
        <item x="58"/>
        <item x="18"/>
        <item x="37"/>
        <item x="81"/>
        <item x="146"/>
        <item x="129"/>
        <item x="30"/>
        <item x="9"/>
        <item x="44"/>
        <item x="139"/>
        <item x="90"/>
        <item x="78"/>
        <item x="45"/>
        <item x="136"/>
        <item x="151"/>
        <item x="124"/>
        <item x="137"/>
        <item x="128"/>
        <item x="15"/>
        <item x="66"/>
        <item x="116"/>
        <item x="158"/>
        <item x="141"/>
        <item x="24"/>
        <item x="153"/>
        <item x="101"/>
        <item x="59"/>
        <item x="62"/>
        <item x="85"/>
        <item x="113"/>
        <item x="34"/>
        <item x="117"/>
        <item x="54"/>
        <item x="23"/>
        <item x="39"/>
        <item x="121"/>
        <item x="111"/>
        <item x="26"/>
        <item x="97"/>
        <item x="21"/>
        <item x="155"/>
        <item x="2"/>
        <item x="67"/>
        <item x="92"/>
        <item x="27"/>
        <item x="88"/>
        <item x="157"/>
        <item x="99"/>
        <item x="114"/>
        <item x="31"/>
        <item x="127"/>
        <item x="156"/>
        <item x="4"/>
        <item x="104"/>
        <item x="148"/>
        <item x="0"/>
        <item x="84"/>
        <item x="98"/>
        <item x="108"/>
        <item x="133"/>
        <item x="72"/>
        <item x="11"/>
        <item x="138"/>
        <item x="65"/>
        <item x="36"/>
        <item x="49"/>
        <item x="105"/>
        <item x="33"/>
        <item x="64"/>
        <item x="16"/>
        <item t="default"/>
      </items>
    </pivotField>
    <pivotField compact="0" outline="0" showAll="0"/>
    <pivotField dataField="1" compact="0" outline="0" showAll="0">
      <items count="145">
        <item x="3"/>
        <item x="134"/>
        <item x="99"/>
        <item x="111"/>
        <item x="96"/>
        <item x="12"/>
        <item x="77"/>
        <item x="129"/>
        <item x="117"/>
        <item x="79"/>
        <item x="49"/>
        <item x="108"/>
        <item x="5"/>
        <item x="92"/>
        <item x="48"/>
        <item x="8"/>
        <item x="25"/>
        <item x="81"/>
        <item x="16"/>
        <item x="83"/>
        <item x="119"/>
        <item x="86"/>
        <item x="10"/>
        <item x="14"/>
        <item x="22"/>
        <item x="107"/>
        <item x="118"/>
        <item x="53"/>
        <item x="64"/>
        <item x="70"/>
        <item x="139"/>
        <item x="31"/>
        <item x="121"/>
        <item x="43"/>
        <item x="36"/>
        <item x="137"/>
        <item x="45"/>
        <item x="7"/>
        <item x="113"/>
        <item x="67"/>
        <item x="46"/>
        <item x="38"/>
        <item x="84"/>
        <item x="18"/>
        <item x="1"/>
        <item x="73"/>
        <item x="130"/>
        <item x="116"/>
        <item x="44"/>
        <item x="71"/>
        <item x="60"/>
        <item x="76"/>
        <item x="127"/>
        <item x="72"/>
        <item x="90"/>
        <item x="58"/>
        <item x="85"/>
        <item x="34"/>
        <item x="122"/>
        <item x="75"/>
        <item x="33"/>
        <item x="52"/>
        <item x="26"/>
        <item x="97"/>
        <item x="100"/>
        <item x="0"/>
        <item x="128"/>
        <item x="61"/>
        <item x="28"/>
        <item x="20"/>
        <item x="131"/>
        <item x="102"/>
        <item x="21"/>
        <item x="136"/>
        <item x="106"/>
        <item x="41"/>
        <item x="68"/>
        <item x="112"/>
        <item x="47"/>
        <item x="65"/>
        <item x="15"/>
        <item x="37"/>
        <item x="88"/>
        <item x="93"/>
        <item x="132"/>
        <item x="17"/>
        <item x="6"/>
        <item x="74"/>
        <item x="35"/>
        <item x="80"/>
        <item x="11"/>
        <item x="143"/>
        <item x="62"/>
        <item x="24"/>
        <item x="109"/>
        <item x="55"/>
        <item x="133"/>
        <item x="50"/>
        <item x="98"/>
        <item x="66"/>
        <item x="110"/>
        <item x="9"/>
        <item x="78"/>
        <item x="124"/>
        <item x="27"/>
        <item x="91"/>
        <item x="126"/>
        <item x="142"/>
        <item x="69"/>
        <item x="135"/>
        <item x="51"/>
        <item x="114"/>
        <item x="101"/>
        <item x="39"/>
        <item x="94"/>
        <item x="54"/>
        <item x="115"/>
        <item x="105"/>
        <item x="138"/>
        <item x="23"/>
        <item x="123"/>
        <item x="63"/>
        <item x="87"/>
        <item x="30"/>
        <item x="103"/>
        <item x="140"/>
        <item x="89"/>
        <item x="125"/>
        <item x="120"/>
        <item x="56"/>
        <item x="59"/>
        <item x="32"/>
        <item x="2"/>
        <item x="19"/>
        <item x="95"/>
        <item x="104"/>
        <item x="4"/>
        <item x="82"/>
        <item x="42"/>
        <item x="141"/>
        <item x="40"/>
        <item x="57"/>
        <item x="29"/>
        <item x="1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Summe von total population w/o improved water source 2030" fld="9" baseField="3" baseItem="0"/>
    <dataField name="Summe von total costs" fld="11" baseField="3" baseItem="0"/>
  </dataFields>
  <formats count="2">
    <format dxfId="41">
      <pivotArea outline="0" collapsedLevelsAreSubtotals="1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Werte" updatedVersion="4" minRefreshableVersion="3" useAutoFormatting="1" itemPrintTitles="1" createdVersion="4" indent="0" compact="0" compactData="0" gridDropZones="1" multipleFieldFilters="0">
  <location ref="A1:C10" firstHeaderRow="1" firstDataRow="2" firstDataCol="1"/>
  <pivotFields count="21">
    <pivotField compact="0" outline="0" showAll="0"/>
    <pivotField compact="0" outline="0" showAll="0"/>
    <pivotField compact="0" outline="0" showAll="0"/>
    <pivotField axis="axisRow" compact="0" outline="0" showAll="0">
      <items count="9">
        <item x="3"/>
        <item x="1"/>
        <item x="5"/>
        <item x="2"/>
        <item x="6"/>
        <item x="0"/>
        <item x="4"/>
        <item h="1" x="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>
      <items count="153">
        <item x="4"/>
        <item x="140"/>
        <item x="56"/>
        <item x="9"/>
        <item x="29"/>
        <item x="118"/>
        <item x="148"/>
        <item x="6"/>
        <item x="50"/>
        <item x="135"/>
        <item x="85"/>
        <item x="103"/>
        <item x="12"/>
        <item x="87"/>
        <item x="120"/>
        <item x="114"/>
        <item x="57"/>
        <item x="3"/>
        <item x="111"/>
        <item x="11"/>
        <item x="16"/>
        <item x="68"/>
        <item x="139"/>
        <item x="91"/>
        <item x="47"/>
        <item x="94"/>
        <item x="125"/>
        <item x="40"/>
        <item x="73"/>
        <item x="28"/>
        <item x="136"/>
        <item x="127"/>
        <item x="49"/>
        <item x="89"/>
        <item x="61"/>
        <item x="145"/>
        <item x="146"/>
        <item x="55"/>
        <item x="104"/>
        <item x="20"/>
        <item x="81"/>
        <item x="80"/>
        <item x="115"/>
        <item x="70"/>
        <item x="25"/>
        <item x="117"/>
        <item x="53"/>
        <item x="79"/>
        <item x="8"/>
        <item x="143"/>
        <item x="1"/>
        <item x="144"/>
        <item x="38"/>
        <item x="42"/>
        <item x="32"/>
        <item x="92"/>
        <item x="15"/>
        <item x="71"/>
        <item x="18"/>
        <item x="121"/>
        <item x="75"/>
        <item x="69"/>
        <item x="128"/>
        <item x="35"/>
        <item x="130"/>
        <item x="21"/>
        <item x="41"/>
        <item x="133"/>
        <item x="52"/>
        <item x="106"/>
        <item x="137"/>
        <item x="51"/>
        <item x="93"/>
        <item x="84"/>
        <item x="129"/>
        <item x="7"/>
        <item x="77"/>
        <item x="108"/>
        <item x="10"/>
        <item x="60"/>
        <item x="46"/>
        <item x="98"/>
        <item x="142"/>
        <item x="43"/>
        <item x="124"/>
        <item x="2"/>
        <item x="63"/>
        <item x="100"/>
        <item x="76"/>
        <item x="44"/>
        <item x="88"/>
        <item x="132"/>
        <item x="58"/>
        <item x="30"/>
        <item x="45"/>
        <item x="78"/>
        <item x="74"/>
        <item x="37"/>
        <item x="113"/>
        <item x="119"/>
        <item x="19"/>
        <item x="138"/>
        <item x="107"/>
        <item x="67"/>
        <item x="24"/>
        <item x="134"/>
        <item x="62"/>
        <item x="95"/>
        <item x="109"/>
        <item x="66"/>
        <item x="116"/>
        <item x="34"/>
        <item x="151"/>
        <item x="26"/>
        <item x="122"/>
        <item x="17"/>
        <item x="59"/>
        <item x="150"/>
        <item x="97"/>
        <item x="5"/>
        <item x="123"/>
        <item x="149"/>
        <item x="27"/>
        <item x="31"/>
        <item x="86"/>
        <item x="99"/>
        <item x="23"/>
        <item x="39"/>
        <item x="83"/>
        <item x="90"/>
        <item x="147"/>
        <item x="54"/>
        <item x="82"/>
        <item x="96"/>
        <item x="0"/>
        <item x="101"/>
        <item x="110"/>
        <item x="112"/>
        <item x="141"/>
        <item x="126"/>
        <item x="22"/>
        <item x="72"/>
        <item x="131"/>
        <item x="36"/>
        <item x="13"/>
        <item x="48"/>
        <item x="105"/>
        <item x="65"/>
        <item x="102"/>
        <item x="33"/>
        <item x="64"/>
        <item x="14"/>
        <item t="default"/>
      </items>
    </pivotField>
    <pivotField compact="0" outline="0" showAll="0"/>
    <pivotField compact="0" outline="0" showAll="0"/>
    <pivotField dataField="1" compact="0" outline="0" showAll="0">
      <items count="147">
        <item x="4"/>
        <item x="135"/>
        <item x="54"/>
        <item x="114"/>
        <item x="9"/>
        <item x="27"/>
        <item x="142"/>
        <item x="100"/>
        <item x="84"/>
        <item x="48"/>
        <item x="82"/>
        <item x="6"/>
        <item x="3"/>
        <item x="130"/>
        <item x="110"/>
        <item x="45"/>
        <item x="91"/>
        <item x="38"/>
        <item x="55"/>
        <item x="88"/>
        <item x="15"/>
        <item x="70"/>
        <item x="11"/>
        <item x="53"/>
        <item x="19"/>
        <item x="134"/>
        <item x="78"/>
        <item x="77"/>
        <item x="86"/>
        <item x="120"/>
        <item x="113"/>
        <item x="47"/>
        <item x="140"/>
        <item x="111"/>
        <item x="17"/>
        <item x="59"/>
        <item x="131"/>
        <item x="24"/>
        <item x="89"/>
        <item x="122"/>
        <item x="139"/>
        <item x="14"/>
        <item x="33"/>
        <item x="116"/>
        <item x="51"/>
        <item x="40"/>
        <item x="76"/>
        <item x="67"/>
        <item x="128"/>
        <item x="8"/>
        <item x="123"/>
        <item x="101"/>
        <item x="36"/>
        <item x="125"/>
        <item x="138"/>
        <item x="90"/>
        <item x="1"/>
        <item x="66"/>
        <item x="20"/>
        <item x="30"/>
        <item x="58"/>
        <item x="49"/>
        <item x="74"/>
        <item x="132"/>
        <item x="50"/>
        <item x="68"/>
        <item x="137"/>
        <item x="72"/>
        <item x="119"/>
        <item x="39"/>
        <item x="105"/>
        <item x="75"/>
        <item x="81"/>
        <item x="103"/>
        <item x="95"/>
        <item x="71"/>
        <item x="44"/>
        <item x="85"/>
        <item x="10"/>
        <item x="124"/>
        <item x="73"/>
        <item x="7"/>
        <item x="23"/>
        <item x="61"/>
        <item x="112"/>
        <item x="41"/>
        <item x="28"/>
        <item x="145"/>
        <item x="127"/>
        <item x="109"/>
        <item x="2"/>
        <item x="35"/>
        <item x="80"/>
        <item x="94"/>
        <item x="64"/>
        <item x="56"/>
        <item x="42"/>
        <item x="115"/>
        <item x="117"/>
        <item x="104"/>
        <item x="43"/>
        <item x="26"/>
        <item x="5"/>
        <item x="129"/>
        <item x="97"/>
        <item x="57"/>
        <item x="83"/>
        <item x="16"/>
        <item x="96"/>
        <item x="92"/>
        <item x="65"/>
        <item x="144"/>
        <item x="60"/>
        <item x="25"/>
        <item x="141"/>
        <item x="107"/>
        <item x="18"/>
        <item x="22"/>
        <item x="106"/>
        <item x="93"/>
        <item x="79"/>
        <item x="0"/>
        <item x="37"/>
        <item x="98"/>
        <item x="32"/>
        <item x="108"/>
        <item x="143"/>
        <item x="133"/>
        <item x="12"/>
        <item x="118"/>
        <item x="46"/>
        <item x="136"/>
        <item x="52"/>
        <item x="29"/>
        <item x="69"/>
        <item x="87"/>
        <item x="63"/>
        <item x="121"/>
        <item x="126"/>
        <item x="34"/>
        <item x="21"/>
        <item x="102"/>
        <item x="99"/>
        <item x="31"/>
        <item x="62"/>
        <item x="1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Summe von total population w/o improved sanitation 2030" fld="9" baseField="3" baseItem="0"/>
    <dataField name="Summe von total costs" fld="12" baseField="3" baseItem="0"/>
  </dataFields>
  <formats count="2">
    <format dxfId="39">
      <pivotArea outline="0" collapsedLevelsAreSubtotals="1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3" applyNumberFormats="0" applyBorderFormats="0" applyFontFormats="0" applyPatternFormats="0" applyAlignmentFormats="0" applyWidthHeightFormats="1" dataCaption="Werte" updatedVersion="4" minRefreshableVersion="3" useAutoFormatting="1" itemPrintTitles="1" createdVersion="4" indent="0" compact="0" compactData="0" gridDropZones="1" multipleFieldFilters="0">
  <location ref="A1:C10" firstHeaderRow="1" firstDataRow="2" firstDataCol="1"/>
  <pivotFields count="17">
    <pivotField compact="0" outline="0" showAll="0"/>
    <pivotField compact="0" outline="0" showAll="0"/>
    <pivotField compact="0" outline="0" showAll="0"/>
    <pivotField axis="axisRow" compact="0" outline="0" showAll="0">
      <items count="9">
        <item x="4"/>
        <item x="0"/>
        <item x="1"/>
        <item x="2"/>
        <item x="6"/>
        <item x="3"/>
        <item x="5"/>
        <item h="1" x="7"/>
        <item t="default"/>
      </items>
    </pivotField>
    <pivotField compact="0" outline="0" showAll="0"/>
    <pivotField compact="0" outline="0" showAll="0"/>
    <pivotField compact="0" outline="0" showAll="0">
      <items count="156">
        <item x="154"/>
        <item x="153"/>
        <item x="132"/>
        <item x="148"/>
        <item x="136"/>
        <item x="142"/>
        <item x="139"/>
        <item x="128"/>
        <item x="113"/>
        <item x="145"/>
        <item x="86"/>
        <item x="121"/>
        <item x="108"/>
        <item x="101"/>
        <item x="69"/>
        <item x="106"/>
        <item x="137"/>
        <item x="70"/>
        <item x="77"/>
        <item x="95"/>
        <item x="78"/>
        <item x="119"/>
        <item x="2"/>
        <item x="149"/>
        <item x="53"/>
        <item x="117"/>
        <item x="47"/>
        <item x="123"/>
        <item x="116"/>
        <item x="135"/>
        <item x="125"/>
        <item x="131"/>
        <item x="105"/>
        <item x="87"/>
        <item x="31"/>
        <item x="103"/>
        <item x="134"/>
        <item x="96"/>
        <item x="124"/>
        <item x="138"/>
        <item x="114"/>
        <item x="151"/>
        <item x="66"/>
        <item x="59"/>
        <item x="57"/>
        <item x="71"/>
        <item x="146"/>
        <item x="152"/>
        <item x="115"/>
        <item x="97"/>
        <item x="127"/>
        <item x="122"/>
        <item x="100"/>
        <item x="112"/>
        <item x="90"/>
        <item x="111"/>
        <item x="58"/>
        <item x="92"/>
        <item x="150"/>
        <item x="52"/>
        <item x="109"/>
        <item x="0"/>
        <item x="141"/>
        <item x="94"/>
        <item x="67"/>
        <item x="62"/>
        <item x="64"/>
        <item x="61"/>
        <item x="26"/>
        <item x="39"/>
        <item x="118"/>
        <item x="89"/>
        <item x="84"/>
        <item x="25"/>
        <item x="81"/>
        <item x="93"/>
        <item x="102"/>
        <item x="54"/>
        <item x="143"/>
        <item x="74"/>
        <item x="133"/>
        <item x="129"/>
        <item x="68"/>
        <item x="43"/>
        <item x="91"/>
        <item x="1"/>
        <item x="42"/>
        <item x="60"/>
        <item x="8"/>
        <item x="144"/>
        <item x="15"/>
        <item x="19"/>
        <item x="4"/>
        <item x="140"/>
        <item x="98"/>
        <item x="88"/>
        <item x="10"/>
        <item x="20"/>
        <item x="82"/>
        <item x="79"/>
        <item x="56"/>
        <item x="38"/>
        <item x="7"/>
        <item x="51"/>
        <item x="29"/>
        <item x="44"/>
        <item x="6"/>
        <item x="75"/>
        <item x="32"/>
        <item x="12"/>
        <item x="33"/>
        <item x="72"/>
        <item x="110"/>
        <item x="126"/>
        <item x="37"/>
        <item x="76"/>
        <item x="73"/>
        <item x="83"/>
        <item x="120"/>
        <item x="17"/>
        <item x="41"/>
        <item x="40"/>
        <item x="45"/>
        <item x="107"/>
        <item x="35"/>
        <item x="23"/>
        <item x="14"/>
        <item x="21"/>
        <item x="24"/>
        <item x="30"/>
        <item x="104"/>
        <item x="63"/>
        <item x="18"/>
        <item x="48"/>
        <item x="3"/>
        <item x="22"/>
        <item x="28"/>
        <item x="55"/>
        <item x="147"/>
        <item x="9"/>
        <item x="49"/>
        <item x="13"/>
        <item x="80"/>
        <item x="85"/>
        <item x="36"/>
        <item x="5"/>
        <item x="130"/>
        <item x="99"/>
        <item x="46"/>
        <item x="11"/>
        <item x="65"/>
        <item x="16"/>
        <item x="34"/>
        <item x="27"/>
        <item x="50"/>
        <item t="default"/>
      </items>
    </pivotField>
    <pivotField dataField="1" compact="0" outline="0" showAll="0">
      <items count="201">
        <item x="52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>
      <items count="201">
        <item x="52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Summe von total population w/o access " fld="7" baseField="3" baseItem="0"/>
    <dataField name="Summe von total costs" fld="11" baseField="3" baseItem="0"/>
  </dataFields>
  <formats count="2">
    <format dxfId="37">
      <pivotArea outline="0" collapsedLevelsAreSubtotals="1" fieldPosition="0"/>
    </format>
    <format dxfId="3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5" cacheId="4" applyNumberFormats="0" applyBorderFormats="0" applyFontFormats="0" applyPatternFormats="0" applyAlignmentFormats="0" applyWidthHeightFormats="1" dataCaption="Werte" updatedVersion="4" minRefreshableVersion="3" useAutoFormatting="1" itemPrintTitles="1" createdVersion="4" indent="0" compact="0" compactData="0" gridDropZones="1" multipleFieldFilters="0">
  <location ref="A1:C10" firstHeaderRow="1" firstDataRow="2" firstDataCol="1"/>
  <pivotFields count="16">
    <pivotField compact="0" outline="0" showAll="0"/>
    <pivotField compact="0" outline="0" showAll="0"/>
    <pivotField compact="0" outline="0" showAll="0"/>
    <pivotField axis="axisRow" compact="0" outline="0" showAll="0">
      <items count="8">
        <item x="3"/>
        <item x="1"/>
        <item x="5"/>
        <item x="2"/>
        <item x="6"/>
        <item x="0"/>
        <item x="4"/>
        <item t="default"/>
      </items>
    </pivotField>
    <pivotField compact="0" outline="0" showAll="0"/>
    <pivotField compact="0" outline="0" showAll="0"/>
    <pivotField dataField="1" compact="0" outline="0" showAll="0">
      <items count="91">
        <item x="5"/>
        <item x="81"/>
        <item x="26"/>
        <item x="15"/>
        <item x="14"/>
        <item x="7"/>
        <item x="48"/>
        <item x="56"/>
        <item x="58"/>
        <item x="12"/>
        <item x="76"/>
        <item x="3"/>
        <item x="59"/>
        <item x="23"/>
        <item x="28"/>
        <item x="89"/>
        <item x="10"/>
        <item x="24"/>
        <item x="31"/>
        <item x="87"/>
        <item x="47"/>
        <item x="74"/>
        <item x="52"/>
        <item x="55"/>
        <item x="37"/>
        <item x="41"/>
        <item x="6"/>
        <item x="70"/>
        <item x="34"/>
        <item x="79"/>
        <item x="44"/>
        <item x="27"/>
        <item x="16"/>
        <item x="8"/>
        <item x="49"/>
        <item x="66"/>
        <item x="0"/>
        <item x="80"/>
        <item x="50"/>
        <item x="60"/>
        <item x="61"/>
        <item x="67"/>
        <item x="42"/>
        <item x="18"/>
        <item x="65"/>
        <item x="46"/>
        <item x="75"/>
        <item x="85"/>
        <item x="2"/>
        <item x="77"/>
        <item x="30"/>
        <item x="71"/>
        <item x="54"/>
        <item x="33"/>
        <item x="22"/>
        <item x="68"/>
        <item x="35"/>
        <item x="53"/>
        <item x="64"/>
        <item x="25"/>
        <item x="9"/>
        <item x="63"/>
        <item x="62"/>
        <item x="40"/>
        <item x="88"/>
        <item x="17"/>
        <item x="29"/>
        <item x="51"/>
        <item x="45"/>
        <item x="19"/>
        <item x="86"/>
        <item x="72"/>
        <item x="69"/>
        <item x="11"/>
        <item x="43"/>
        <item x="83"/>
        <item x="36"/>
        <item x="73"/>
        <item x="32"/>
        <item x="82"/>
        <item x="21"/>
        <item x="39"/>
        <item x="57"/>
        <item x="78"/>
        <item x="84"/>
        <item x="4"/>
        <item x="13"/>
        <item x="20"/>
        <item x="38"/>
        <item x="1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>
      <items count="77">
        <item x="4"/>
        <item x="69"/>
        <item x="23"/>
        <item x="13"/>
        <item x="12"/>
        <item x="6"/>
        <item x="40"/>
        <item x="48"/>
        <item x="64"/>
        <item x="50"/>
        <item x="10"/>
        <item x="3"/>
        <item x="51"/>
        <item x="21"/>
        <item x="25"/>
        <item x="75"/>
        <item x="8"/>
        <item x="73"/>
        <item x="22"/>
        <item x="26"/>
        <item x="39"/>
        <item x="44"/>
        <item x="33"/>
        <item x="47"/>
        <item x="5"/>
        <item x="60"/>
        <item x="27"/>
        <item x="24"/>
        <item x="36"/>
        <item x="67"/>
        <item x="7"/>
        <item x="14"/>
        <item x="41"/>
        <item x="0"/>
        <item x="57"/>
        <item x="52"/>
        <item x="68"/>
        <item x="42"/>
        <item x="53"/>
        <item x="34"/>
        <item x="56"/>
        <item x="16"/>
        <item x="71"/>
        <item x="63"/>
        <item x="2"/>
        <item x="38"/>
        <item x="65"/>
        <item x="61"/>
        <item x="58"/>
        <item x="46"/>
        <item x="20"/>
        <item x="28"/>
        <item x="45"/>
        <item x="32"/>
        <item x="55"/>
        <item x="74"/>
        <item x="54"/>
        <item x="15"/>
        <item x="43"/>
        <item x="37"/>
        <item x="17"/>
        <item x="72"/>
        <item x="62"/>
        <item x="59"/>
        <item x="9"/>
        <item x="70"/>
        <item x="35"/>
        <item x="29"/>
        <item x="19"/>
        <item x="31"/>
        <item x="49"/>
        <item x="66"/>
        <item x="11"/>
        <item x="18"/>
        <item x="3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Summe von unpaved roads (km) 2010" fld="6" baseField="3" baseItem="0"/>
    <dataField name="Summe von total costs " fld="10" baseField="3" baseItem="0"/>
  </dataFields>
  <formats count="2"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elle3" displayName="Tabelle3" ref="A3:L10" headerRowCount="0" totalsRowCount="1" headerRowDxfId="33">
  <tableColumns count="12">
    <tableColumn id="1" name="Region"/>
    <tableColumn id="2" name="Total Costs" totalsRowFunction="sum" headerRowDxfId="32" dataDxfId="31" totalsRowDxfId="30">
      <calculatedColumnFormula>VLOOKUP(Tabelle3[[#This Row],[Region]],'Electricity Pivot'!A:C,2,0)</calculatedColumnFormula>
    </tableColumn>
    <tableColumn id="3" name="pop w/o access 2030" totalsRowFunction="sum" headerRowDxfId="29" dataDxfId="28" totalsRowDxfId="27">
      <calculatedColumnFormula>VLOOKUP(Tabelle3[[#This Row],[Region]],'Electricity Pivot'!A:C,3,0)</calculatedColumnFormula>
    </tableColumn>
    <tableColumn id="4" name="Total Costs2" totalsRowFunction="sum" headerRowDxfId="26" dataDxfId="25" totalsRowDxfId="24">
      <calculatedColumnFormula>VLOOKUP(Tabelle3[[#This Row],[Region]],'Water Pivot'!A:C,2,0)</calculatedColumnFormula>
    </tableColumn>
    <tableColumn id="5" name="pop w/o access 20302" totalsRowFunction="sum" headerRowDxfId="23" dataDxfId="22" totalsRowDxfId="21">
      <calculatedColumnFormula>VLOOKUP(Tabelle3[[#This Row],[Region]],'Water Pivot'!A:C,3,0)</calculatedColumnFormula>
    </tableColumn>
    <tableColumn id="6" name="Total Costs4" totalsRowFunction="sum" headerRowDxfId="20" dataDxfId="19" totalsRowDxfId="18">
      <calculatedColumnFormula>VLOOKUP(Tabelle3[[#This Row],[Region]],'Sanitation Pivot'!A:C,2,0)</calculatedColumnFormula>
    </tableColumn>
    <tableColumn id="7" name="pop w/o access 20305" totalsRowFunction="sum" headerRowDxfId="17" dataDxfId="16" totalsRowDxfId="15">
      <calculatedColumnFormula>VLOOKUP(Tabelle3[[#This Row],[Region]],'Sanitation Pivot'!A:C,3,0)</calculatedColumnFormula>
    </tableColumn>
    <tableColumn id="8" name="Total Costs6" totalsRowFunction="sum" headerRowDxfId="14" dataDxfId="13" totalsRowDxfId="12">
      <calculatedColumnFormula>VLOOKUP(Tabelle3[[#This Row],[Region]],'ICT Pivot'!A:C,2,0)</calculatedColumnFormula>
    </tableColumn>
    <tableColumn id="9" name="pop w/o access 20307" totalsRowFunction="sum" headerRowDxfId="11" dataDxfId="10" totalsRowDxfId="9">
      <calculatedColumnFormula>VLOOKUP(Tabelle3[[#This Row],[Region]],'ICT Pivot'!A:C,3,0)</calculatedColumnFormula>
    </tableColumn>
    <tableColumn id="10" name="Total Costs8" totalsRowFunction="sum" headerRowDxfId="8" dataDxfId="7" totalsRowDxfId="6">
      <calculatedColumnFormula>VLOOKUP(Tabelle3[[#This Row],[Region]],'Roads Pivot'!A:C,2,0)</calculatedColumnFormula>
    </tableColumn>
    <tableColumn id="11" name="unpaved km 2010" totalsRowFunction="sum" headerRowDxfId="5" dataDxfId="4" totalsRowDxfId="3">
      <calculatedColumnFormula>VLOOKUP(Tabelle3[[#This Row],[Region]],'Roads Pivot'!A:C,3,0)</calculatedColumnFormula>
    </tableColumn>
    <tableColumn id="12" name="Sum of costs" totalsRowFunction="sum" headerRowDxfId="2" dataDxfId="1" totalsRowDxfId="0">
      <calculatedColumnFormula>Tabelle3[[#This Row],[pop w/o access 2030]]+Tabelle3[[#This Row],[pop w/o access 20302]]+Tabelle3[[#This Row],[pop w/o access 20305]]+Tabelle3[[#This Row],[pop w/o access 20307]]+Tabelle3[[#This Row],[unpaved km 2010]]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tabSelected="1" workbookViewId="0">
      <selection activeCell="G20" sqref="G20"/>
    </sheetView>
  </sheetViews>
  <sheetFormatPr baseColWidth="10" defaultRowHeight="15" x14ac:dyDescent="0.25"/>
  <cols>
    <col min="2" max="2" width="27.5703125" customWidth="1"/>
  </cols>
  <sheetData>
    <row r="1" spans="1:16" x14ac:dyDescent="0.25">
      <c r="A1" s="36" t="s">
        <v>575</v>
      </c>
      <c r="B1" s="36" t="s">
        <v>576</v>
      </c>
      <c r="C1" s="36" t="s">
        <v>4</v>
      </c>
      <c r="D1" s="36" t="s">
        <v>577</v>
      </c>
      <c r="E1" s="36" t="s">
        <v>578</v>
      </c>
      <c r="F1" s="36">
        <v>2005</v>
      </c>
      <c r="G1" s="36">
        <v>2010</v>
      </c>
      <c r="H1" s="36">
        <v>2020</v>
      </c>
      <c r="I1" s="36">
        <v>2030</v>
      </c>
      <c r="J1" s="36">
        <v>2040</v>
      </c>
      <c r="K1" s="36">
        <v>2050</v>
      </c>
      <c r="L1" s="36">
        <v>2060</v>
      </c>
      <c r="M1" s="36">
        <v>2070</v>
      </c>
      <c r="N1" s="36">
        <v>2080</v>
      </c>
      <c r="O1" s="36">
        <v>2090</v>
      </c>
      <c r="P1" s="36">
        <v>2100</v>
      </c>
    </row>
    <row r="2" spans="1:16" x14ac:dyDescent="0.25">
      <c r="A2" s="37" t="s">
        <v>579</v>
      </c>
      <c r="B2" s="37" t="s">
        <v>580</v>
      </c>
      <c r="C2" s="37" t="s">
        <v>524</v>
      </c>
      <c r="D2" s="37" t="s">
        <v>581</v>
      </c>
      <c r="E2" s="37" t="s">
        <v>582</v>
      </c>
      <c r="F2" s="38">
        <v>10540.737486173992</v>
      </c>
      <c r="G2" s="38">
        <v>13160.11071692133</v>
      </c>
      <c r="H2" s="38">
        <v>11533.27498540928</v>
      </c>
      <c r="I2" s="38">
        <v>8652.8891428019087</v>
      </c>
      <c r="J2" s="38">
        <v>7250.4894465479838</v>
      </c>
      <c r="K2" s="38">
        <v>5715.8462730026758</v>
      </c>
      <c r="L2" s="38"/>
      <c r="M2" s="38"/>
      <c r="N2" s="38"/>
      <c r="O2" s="38"/>
      <c r="P2" s="38"/>
    </row>
    <row r="3" spans="1:16" x14ac:dyDescent="0.25">
      <c r="A3" s="37" t="s">
        <v>579</v>
      </c>
      <c r="B3" s="37" t="s">
        <v>580</v>
      </c>
      <c r="C3" s="37" t="s">
        <v>525</v>
      </c>
      <c r="D3" s="37" t="s">
        <v>581</v>
      </c>
      <c r="E3" s="37" t="s">
        <v>582</v>
      </c>
      <c r="F3" s="38">
        <v>3285.003243335027</v>
      </c>
      <c r="G3" s="38">
        <v>3286.6773184431959</v>
      </c>
      <c r="H3" s="38">
        <v>3248.9166768444097</v>
      </c>
      <c r="I3" s="38">
        <v>2697.7336879988547</v>
      </c>
      <c r="J3" s="38">
        <v>2079.2568302069285</v>
      </c>
      <c r="K3" s="38">
        <v>785.08016780411276</v>
      </c>
      <c r="L3" s="38"/>
      <c r="M3" s="38"/>
      <c r="N3" s="38"/>
      <c r="O3" s="38"/>
      <c r="P3" s="38"/>
    </row>
    <row r="4" spans="1:16" x14ac:dyDescent="0.25">
      <c r="A4" s="37" t="s">
        <v>579</v>
      </c>
      <c r="B4" s="37" t="s">
        <v>580</v>
      </c>
      <c r="C4" s="37" t="s">
        <v>387</v>
      </c>
      <c r="D4" s="37" t="s">
        <v>581</v>
      </c>
      <c r="E4" s="37" t="s">
        <v>582</v>
      </c>
      <c r="F4" s="38">
        <v>4302.2069899897606</v>
      </c>
      <c r="G4" s="38">
        <v>4487.4946111902736</v>
      </c>
      <c r="H4" s="38">
        <v>4131.9319506600887</v>
      </c>
      <c r="I4" s="38">
        <v>3604.4438481273905</v>
      </c>
      <c r="J4" s="38">
        <v>2659.5866442924416</v>
      </c>
      <c r="K4" s="38">
        <v>1421.0836587923375</v>
      </c>
      <c r="L4" s="38"/>
      <c r="M4" s="38"/>
      <c r="N4" s="38"/>
      <c r="O4" s="38"/>
      <c r="P4" s="38"/>
    </row>
    <row r="5" spans="1:16" x14ac:dyDescent="0.25">
      <c r="A5" s="37" t="s">
        <v>579</v>
      </c>
      <c r="B5" s="37" t="s">
        <v>580</v>
      </c>
      <c r="C5" s="37" t="s">
        <v>527</v>
      </c>
      <c r="D5" s="37" t="s">
        <v>581</v>
      </c>
      <c r="E5" s="37" t="s">
        <v>582</v>
      </c>
      <c r="F5" s="38">
        <v>12085.848041242381</v>
      </c>
      <c r="G5" s="38">
        <v>12744.15811198651</v>
      </c>
      <c r="H5" s="38">
        <v>10619.239377698417</v>
      </c>
      <c r="I5" s="38">
        <v>7902.021932217026</v>
      </c>
      <c r="J5" s="38">
        <v>5866.6544931068529</v>
      </c>
      <c r="K5" s="38">
        <v>2612.4764645905002</v>
      </c>
      <c r="L5" s="38"/>
      <c r="M5" s="38"/>
      <c r="N5" s="38"/>
      <c r="O5" s="38"/>
      <c r="P5" s="38"/>
    </row>
    <row r="6" spans="1:16" x14ac:dyDescent="0.25">
      <c r="A6" s="37" t="s">
        <v>583</v>
      </c>
      <c r="B6" s="37" t="s">
        <v>584</v>
      </c>
      <c r="C6" s="37" t="s">
        <v>524</v>
      </c>
      <c r="D6" s="37" t="s">
        <v>581</v>
      </c>
      <c r="E6" s="37" t="s">
        <v>582</v>
      </c>
      <c r="F6" s="38">
        <v>10568.786444327132</v>
      </c>
      <c r="G6" s="38">
        <v>12911.600031598467</v>
      </c>
      <c r="H6" s="38">
        <v>13985.740463546132</v>
      </c>
      <c r="I6" s="38">
        <v>16393.214877150549</v>
      </c>
      <c r="J6" s="38">
        <v>12548.18996771246</v>
      </c>
      <c r="K6" s="38">
        <v>9457.6429650134487</v>
      </c>
      <c r="L6" s="38">
        <v>5084.5247113988407</v>
      </c>
      <c r="M6" s="38">
        <v>1570.6817992150295</v>
      </c>
      <c r="N6" s="38">
        <v>-1429.9780395189755</v>
      </c>
      <c r="O6" s="38">
        <v>-4932.7896904096606</v>
      </c>
      <c r="P6" s="38">
        <v>-7084.2404501325191</v>
      </c>
    </row>
    <row r="7" spans="1:16" x14ac:dyDescent="0.25">
      <c r="A7" s="37" t="s">
        <v>583</v>
      </c>
      <c r="B7" s="37" t="s">
        <v>584</v>
      </c>
      <c r="C7" s="37" t="s">
        <v>525</v>
      </c>
      <c r="D7" s="37" t="s">
        <v>581</v>
      </c>
      <c r="E7" s="37" t="s">
        <v>582</v>
      </c>
      <c r="F7" s="38">
        <v>2554.0984050354591</v>
      </c>
      <c r="G7" s="38">
        <v>2361.7628417034812</v>
      </c>
      <c r="H7" s="38">
        <v>-2519.549667618905</v>
      </c>
      <c r="I7" s="38">
        <v>-2350.2903684221565</v>
      </c>
      <c r="J7" s="38">
        <v>-1212.7126304915103</v>
      </c>
      <c r="K7" s="38">
        <v>-735.74705166102945</v>
      </c>
      <c r="L7" s="38">
        <v>-1116.5690537371129</v>
      </c>
      <c r="M7" s="38">
        <v>-1908.897214103265</v>
      </c>
      <c r="N7" s="38">
        <v>-2826.3009610498916</v>
      </c>
      <c r="O7" s="38">
        <v>-4153.1568539061236</v>
      </c>
      <c r="P7" s="38">
        <v>-5222.7667708476192</v>
      </c>
    </row>
    <row r="8" spans="1:16" x14ac:dyDescent="0.25">
      <c r="A8" s="37" t="s">
        <v>583</v>
      </c>
      <c r="B8" s="37" t="s">
        <v>584</v>
      </c>
      <c r="C8" s="37" t="s">
        <v>387</v>
      </c>
      <c r="D8" s="37" t="s">
        <v>581</v>
      </c>
      <c r="E8" s="37" t="s">
        <v>582</v>
      </c>
      <c r="F8" s="38">
        <v>3402.4209020567018</v>
      </c>
      <c r="G8" s="38">
        <v>3657.9614219787727</v>
      </c>
      <c r="H8" s="38">
        <v>-3898.4384146792718</v>
      </c>
      <c r="I8" s="38">
        <v>-2663.7153789763379</v>
      </c>
      <c r="J8" s="38">
        <v>27.940762876398367</v>
      </c>
      <c r="K8" s="38">
        <v>928.701109313085</v>
      </c>
      <c r="L8" s="38">
        <v>535.63052957744162</v>
      </c>
      <c r="M8" s="38">
        <v>-54.020427887967983</v>
      </c>
      <c r="N8" s="38">
        <v>-530.3872617012737</v>
      </c>
      <c r="O8" s="38">
        <v>-1442.5555705565191</v>
      </c>
      <c r="P8" s="38">
        <v>-2172.8564892949744</v>
      </c>
    </row>
    <row r="9" spans="1:16" x14ac:dyDescent="0.25">
      <c r="A9" s="37" t="s">
        <v>583</v>
      </c>
      <c r="B9" s="37" t="s">
        <v>584</v>
      </c>
      <c r="C9" s="37" t="s">
        <v>527</v>
      </c>
      <c r="D9" s="37" t="s">
        <v>581</v>
      </c>
      <c r="E9" s="37" t="s">
        <v>582</v>
      </c>
      <c r="F9" s="38">
        <v>11843.381024486616</v>
      </c>
      <c r="G9" s="38">
        <v>12293.911437940526</v>
      </c>
      <c r="H9" s="38">
        <v>10044.175529155322</v>
      </c>
      <c r="I9" s="38">
        <v>9447.3365789961299</v>
      </c>
      <c r="J9" s="38">
        <v>6745.596815564988</v>
      </c>
      <c r="K9" s="38">
        <v>4362.8189043101938</v>
      </c>
      <c r="L9" s="38">
        <v>2172.8398747240644</v>
      </c>
      <c r="M9" s="38">
        <v>398.14858561845102</v>
      </c>
      <c r="N9" s="38">
        <v>-1217.3351207878009</v>
      </c>
      <c r="O9" s="38">
        <v>-2917.4781821978631</v>
      </c>
      <c r="P9" s="38">
        <v>-4426.1979499198069</v>
      </c>
    </row>
    <row r="10" spans="1:16" x14ac:dyDescent="0.25">
      <c r="A10" s="37" t="s">
        <v>585</v>
      </c>
      <c r="B10" s="37" t="s">
        <v>586</v>
      </c>
      <c r="C10" s="37" t="s">
        <v>524</v>
      </c>
      <c r="D10" s="37" t="s">
        <v>581</v>
      </c>
      <c r="E10" s="37" t="s">
        <v>582</v>
      </c>
      <c r="F10" s="38">
        <v>9655.7261670430507</v>
      </c>
      <c r="G10" s="38">
        <v>12335.883946736654</v>
      </c>
      <c r="H10" s="38">
        <v>15477.843709309895</v>
      </c>
      <c r="I10" s="38">
        <v>13759.560490926107</v>
      </c>
      <c r="J10" s="38">
        <v>10011.651555379232</v>
      </c>
      <c r="K10" s="38">
        <v>6424.8940912882481</v>
      </c>
      <c r="L10" s="38">
        <v>2004.0787391662595</v>
      </c>
      <c r="M10" s="38">
        <v>-1619.5905526479082</v>
      </c>
      <c r="N10" s="38">
        <v>-2486.7873233159385</v>
      </c>
      <c r="O10" s="38">
        <v>-4132.6821327209473</v>
      </c>
      <c r="P10" s="38">
        <v>-4352.1590805053711</v>
      </c>
    </row>
    <row r="11" spans="1:16" x14ac:dyDescent="0.25">
      <c r="A11" s="37" t="s">
        <v>585</v>
      </c>
      <c r="B11" s="37" t="s">
        <v>586</v>
      </c>
      <c r="C11" s="37" t="s">
        <v>525</v>
      </c>
      <c r="D11" s="37" t="s">
        <v>581</v>
      </c>
      <c r="E11" s="37" t="s">
        <v>582</v>
      </c>
      <c r="F11" s="38">
        <v>2823.6324640909829</v>
      </c>
      <c r="G11" s="38">
        <v>4990.4844443003331</v>
      </c>
      <c r="H11" s="38">
        <v>433.44084548950195</v>
      </c>
      <c r="I11" s="38">
        <v>2044.4726092020669</v>
      </c>
      <c r="J11" s="38">
        <v>1447.3484230041504</v>
      </c>
      <c r="K11" s="38">
        <v>1332.2938741048176</v>
      </c>
      <c r="L11" s="38">
        <v>457.33785915374756</v>
      </c>
      <c r="M11" s="38">
        <v>-210.81261825561523</v>
      </c>
      <c r="N11" s="38">
        <v>-834.33131027221668</v>
      </c>
      <c r="O11" s="38">
        <v>-785.74522145589185</v>
      </c>
      <c r="P11" s="38">
        <v>-1041.3271369934082</v>
      </c>
    </row>
    <row r="12" spans="1:16" x14ac:dyDescent="0.25">
      <c r="A12" s="37" t="s">
        <v>585</v>
      </c>
      <c r="B12" s="37" t="s">
        <v>586</v>
      </c>
      <c r="C12" s="37" t="s">
        <v>387</v>
      </c>
      <c r="D12" s="37" t="s">
        <v>581</v>
      </c>
      <c r="E12" s="37" t="s">
        <v>582</v>
      </c>
      <c r="F12" s="38">
        <v>5910.3660252888985</v>
      </c>
      <c r="G12" s="38">
        <v>2704.1582113901773</v>
      </c>
      <c r="H12" s="38">
        <v>6014.3610725402832</v>
      </c>
      <c r="I12" s="38">
        <v>5537.7790425618487</v>
      </c>
      <c r="J12" s="38">
        <v>2151.1336526870732</v>
      </c>
      <c r="K12" s="38">
        <v>3693.0127137502031</v>
      </c>
      <c r="L12" s="38">
        <v>2594.0018901824951</v>
      </c>
      <c r="M12" s="38">
        <v>1706.6007310549417</v>
      </c>
      <c r="N12" s="38">
        <v>1711.0378817319868</v>
      </c>
      <c r="O12" s="38">
        <v>33.904399871826172</v>
      </c>
      <c r="P12" s="38">
        <v>-778.74980545043934</v>
      </c>
    </row>
    <row r="13" spans="1:16" x14ac:dyDescent="0.25">
      <c r="A13" s="37" t="s">
        <v>585</v>
      </c>
      <c r="B13" s="37" t="s">
        <v>586</v>
      </c>
      <c r="C13" s="37" t="s">
        <v>527</v>
      </c>
      <c r="D13" s="37" t="s">
        <v>581</v>
      </c>
      <c r="E13" s="37" t="s">
        <v>582</v>
      </c>
      <c r="F13" s="38">
        <v>12440.253194173178</v>
      </c>
      <c r="G13" s="38">
        <v>11636.125068664551</v>
      </c>
      <c r="H13" s="38">
        <v>9855.6545715332031</v>
      </c>
      <c r="I13" s="38">
        <v>6756.6896311442051</v>
      </c>
      <c r="J13" s="38">
        <v>4215.6157506306963</v>
      </c>
      <c r="K13" s="38">
        <v>2142.9599075317383</v>
      </c>
      <c r="L13" s="38">
        <v>123.84226409594214</v>
      </c>
      <c r="M13" s="38">
        <v>-1437.8902118932454</v>
      </c>
      <c r="N13" s="38">
        <v>-2300.6150489449501</v>
      </c>
      <c r="O13" s="38">
        <v>-2828.4765367507935</v>
      </c>
      <c r="P13" s="38">
        <v>-2517.7933148145676</v>
      </c>
    </row>
    <row r="14" spans="1:16" x14ac:dyDescent="0.25">
      <c r="A14" s="37" t="s">
        <v>587</v>
      </c>
      <c r="B14" s="37" t="s">
        <v>586</v>
      </c>
      <c r="C14" s="37" t="s">
        <v>524</v>
      </c>
      <c r="D14" s="37" t="s">
        <v>581</v>
      </c>
      <c r="E14" s="37" t="s">
        <v>582</v>
      </c>
      <c r="F14" s="38">
        <v>10319.940399999999</v>
      </c>
      <c r="G14" s="38">
        <v>12752.555566666666</v>
      </c>
      <c r="H14" s="38">
        <v>16203.110366666666</v>
      </c>
      <c r="I14" s="38">
        <v>16460.631366666665</v>
      </c>
      <c r="J14" s="38">
        <v>12251.197199999999</v>
      </c>
      <c r="K14" s="38">
        <v>7826.1710999999996</v>
      </c>
      <c r="L14" s="38">
        <v>4210.6903666666658</v>
      </c>
      <c r="M14" s="38">
        <v>2612.6493066666667</v>
      </c>
      <c r="N14" s="38">
        <v>1970.8569833333333</v>
      </c>
      <c r="O14" s="38">
        <v>1473.1804999999999</v>
      </c>
      <c r="P14" s="38">
        <v>922.38127666666639</v>
      </c>
    </row>
    <row r="15" spans="1:16" x14ac:dyDescent="0.25">
      <c r="A15" s="37" t="s">
        <v>587</v>
      </c>
      <c r="B15" s="37" t="s">
        <v>586</v>
      </c>
      <c r="C15" s="37" t="s">
        <v>525</v>
      </c>
      <c r="D15" s="37" t="s">
        <v>581</v>
      </c>
      <c r="E15" s="37" t="s">
        <v>582</v>
      </c>
      <c r="F15" s="38">
        <v>3375.2759333333333</v>
      </c>
      <c r="G15" s="38">
        <v>3270.2281333333331</v>
      </c>
      <c r="H15" s="38">
        <v>3351.3945666666664</v>
      </c>
      <c r="I15" s="38">
        <v>3095.0439666666666</v>
      </c>
      <c r="J15" s="38">
        <v>2281.7332999999999</v>
      </c>
      <c r="K15" s="38">
        <v>367.39046666666667</v>
      </c>
      <c r="L15" s="38">
        <v>-1024.7130666666667</v>
      </c>
      <c r="M15" s="38">
        <v>-2351.7219</v>
      </c>
      <c r="N15" s="38">
        <v>-3471.1614666666665</v>
      </c>
      <c r="O15" s="38">
        <v>-4118.95</v>
      </c>
      <c r="P15" s="38">
        <v>-4689.7950000000001</v>
      </c>
    </row>
    <row r="16" spans="1:16" x14ac:dyDescent="0.25">
      <c r="A16" s="37" t="s">
        <v>587</v>
      </c>
      <c r="B16" s="37" t="s">
        <v>586</v>
      </c>
      <c r="C16" s="37" t="s">
        <v>387</v>
      </c>
      <c r="D16" s="37" t="s">
        <v>581</v>
      </c>
      <c r="E16" s="37" t="s">
        <v>582</v>
      </c>
      <c r="F16" s="38">
        <v>3687.2234666666664</v>
      </c>
      <c r="G16" s="38">
        <v>4345.2790333333323</v>
      </c>
      <c r="H16" s="38">
        <v>4554.2801333333337</v>
      </c>
      <c r="I16" s="38">
        <v>4970.1802333333335</v>
      </c>
      <c r="J16" s="38">
        <v>4703.4247333333333</v>
      </c>
      <c r="K16" s="38">
        <v>2748.2840000000001</v>
      </c>
      <c r="L16" s="38">
        <v>-2.4174333333332925</v>
      </c>
      <c r="M16" s="38">
        <v>-1040.663066666667</v>
      </c>
      <c r="N16" s="38">
        <v>-1826.8433333333335</v>
      </c>
      <c r="O16" s="38">
        <v>-2619.6423000000004</v>
      </c>
      <c r="P16" s="38">
        <v>-2943.3591000000001</v>
      </c>
    </row>
    <row r="17" spans="1:16" x14ac:dyDescent="0.25">
      <c r="A17" s="37" t="s">
        <v>587</v>
      </c>
      <c r="B17" s="37" t="s">
        <v>586</v>
      </c>
      <c r="C17" s="37" t="s">
        <v>527</v>
      </c>
      <c r="D17" s="37" t="s">
        <v>581</v>
      </c>
      <c r="E17" s="37" t="s">
        <v>582</v>
      </c>
      <c r="F17" s="38">
        <v>13090.169766666668</v>
      </c>
      <c r="G17" s="38">
        <v>11725.926666666666</v>
      </c>
      <c r="H17" s="38">
        <v>10473.880266666667</v>
      </c>
      <c r="I17" s="38">
        <v>8951.0028666666658</v>
      </c>
      <c r="J17" s="38">
        <v>6008.1035666666667</v>
      </c>
      <c r="K17" s="38">
        <v>2375.0191666666669</v>
      </c>
      <c r="L17" s="38">
        <v>431.3940399999999</v>
      </c>
      <c r="M17" s="38">
        <v>-802.31836666666663</v>
      </c>
      <c r="N17" s="38">
        <v>-1680.3684333333331</v>
      </c>
      <c r="O17" s="38">
        <v>-2430.1657966666662</v>
      </c>
      <c r="P17" s="38">
        <v>-3050.78235</v>
      </c>
    </row>
    <row r="18" spans="1:16" x14ac:dyDescent="0.25">
      <c r="A18" s="37" t="s">
        <v>588</v>
      </c>
      <c r="B18" s="37" t="s">
        <v>580</v>
      </c>
      <c r="C18" s="37" t="s">
        <v>524</v>
      </c>
      <c r="D18" s="37" t="s">
        <v>581</v>
      </c>
      <c r="E18" s="37" t="s">
        <v>582</v>
      </c>
      <c r="F18" s="38">
        <v>9380.1642500000016</v>
      </c>
      <c r="G18" s="38">
        <v>12336.129250000002</v>
      </c>
      <c r="H18" s="38">
        <v>14716.588343750002</v>
      </c>
      <c r="I18" s="38">
        <v>10933.25946875</v>
      </c>
      <c r="J18" s="38">
        <v>7318.5207812499993</v>
      </c>
      <c r="K18" s="38">
        <v>4627.7762421874995</v>
      </c>
      <c r="L18" s="38">
        <v>2500.9343281249999</v>
      </c>
      <c r="M18" s="38">
        <v>871.09564062500021</v>
      </c>
      <c r="N18" s="38">
        <v>-283.43667968750003</v>
      </c>
      <c r="O18" s="38">
        <v>-1130.5574999999999</v>
      </c>
      <c r="P18" s="38">
        <v>-1842.5523984375</v>
      </c>
    </row>
    <row r="19" spans="1:16" x14ac:dyDescent="0.25">
      <c r="A19" s="37" t="s">
        <v>588</v>
      </c>
      <c r="B19" s="37" t="s">
        <v>580</v>
      </c>
      <c r="C19" s="37" t="s">
        <v>525</v>
      </c>
      <c r="D19" s="37" t="s">
        <v>581</v>
      </c>
      <c r="E19" s="37" t="s">
        <v>582</v>
      </c>
      <c r="F19" s="38">
        <v>1472.26078125</v>
      </c>
      <c r="G19" s="38">
        <v>1643.1777187500002</v>
      </c>
      <c r="H19" s="38">
        <v>1881.4119375</v>
      </c>
      <c r="I19" s="38">
        <v>1667.3533124999999</v>
      </c>
      <c r="J19" s="38">
        <v>858.88128125000003</v>
      </c>
      <c r="K19" s="38">
        <v>-215.4082109375</v>
      </c>
      <c r="L19" s="38">
        <v>-981.04885937500001</v>
      </c>
      <c r="M19" s="38">
        <v>-1308.5463749999999</v>
      </c>
      <c r="N19" s="38">
        <v>-1532.5269062499999</v>
      </c>
      <c r="O19" s="38">
        <v>-1690.5024062500001</v>
      </c>
      <c r="P19" s="38">
        <v>-1735.9169374999999</v>
      </c>
    </row>
    <row r="20" spans="1:16" x14ac:dyDescent="0.25">
      <c r="A20" s="37" t="s">
        <v>588</v>
      </c>
      <c r="B20" s="37" t="s">
        <v>580</v>
      </c>
      <c r="C20" s="37" t="s">
        <v>387</v>
      </c>
      <c r="D20" s="37" t="s">
        <v>581</v>
      </c>
      <c r="E20" s="37" t="s">
        <v>582</v>
      </c>
      <c r="F20" s="38">
        <v>2261.3626249999998</v>
      </c>
      <c r="G20" s="38">
        <v>2604.5613437500001</v>
      </c>
      <c r="H20" s="38">
        <v>2796.91015625</v>
      </c>
      <c r="I20" s="38">
        <v>2427.9867812500001</v>
      </c>
      <c r="J20" s="38">
        <v>1697.9442656249998</v>
      </c>
      <c r="K20" s="38">
        <v>942.93988281249995</v>
      </c>
      <c r="L20" s="38">
        <v>407.52047656249994</v>
      </c>
      <c r="M20" s="38">
        <v>121.09772656250004</v>
      </c>
      <c r="N20" s="38">
        <v>103.20870312499994</v>
      </c>
      <c r="O20" s="38">
        <v>289.36819921875008</v>
      </c>
      <c r="P20" s="38">
        <v>581.22661889648441</v>
      </c>
    </row>
    <row r="21" spans="1:16" x14ac:dyDescent="0.25">
      <c r="A21" s="37" t="s">
        <v>588</v>
      </c>
      <c r="B21" s="37" t="s">
        <v>580</v>
      </c>
      <c r="C21" s="37" t="s">
        <v>527</v>
      </c>
      <c r="D21" s="37" t="s">
        <v>581</v>
      </c>
      <c r="E21" s="37" t="s">
        <v>582</v>
      </c>
      <c r="F21" s="38">
        <v>11878.693351562501</v>
      </c>
      <c r="G21" s="38">
        <v>10743.870617187498</v>
      </c>
      <c r="H21" s="38">
        <v>9159.1010859375001</v>
      </c>
      <c r="I21" s="38">
        <v>5983.9533242187499</v>
      </c>
      <c r="J21" s="38">
        <v>3126.1430703125002</v>
      </c>
      <c r="K21" s="38">
        <v>1216.7127846679687</v>
      </c>
      <c r="L21" s="38">
        <v>-163.4240161132812</v>
      </c>
      <c r="M21" s="38">
        <v>-931.69477246093754</v>
      </c>
      <c r="N21" s="38">
        <v>-1399.9921806640625</v>
      </c>
      <c r="O21" s="38">
        <v>-1784.9084726562498</v>
      </c>
      <c r="P21" s="38">
        <v>-2124.2147070312499</v>
      </c>
    </row>
    <row r="22" spans="1:16" x14ac:dyDescent="0.25">
      <c r="A22" s="37" t="s">
        <v>589</v>
      </c>
      <c r="B22" s="37" t="s">
        <v>586</v>
      </c>
      <c r="C22" s="37" t="s">
        <v>524</v>
      </c>
      <c r="D22" s="37" t="s">
        <v>581</v>
      </c>
      <c r="E22" s="37" t="s">
        <v>582</v>
      </c>
      <c r="F22" s="38">
        <v>10193.147000000001</v>
      </c>
      <c r="G22" s="38">
        <v>13232.686000000002</v>
      </c>
      <c r="H22" s="38">
        <v>14458.246000000001</v>
      </c>
      <c r="I22" s="38">
        <v>13483.091</v>
      </c>
      <c r="J22" s="38">
        <v>10194.83</v>
      </c>
      <c r="K22" s="38">
        <v>6398.1490000000003</v>
      </c>
      <c r="L22" s="38">
        <v>3731.482</v>
      </c>
      <c r="M22" s="38">
        <v>1971.4589999999998</v>
      </c>
      <c r="N22" s="38">
        <v>678.00599999999997</v>
      </c>
      <c r="O22" s="38">
        <v>-224.04599999999988</v>
      </c>
      <c r="P22" s="38">
        <v>-973.06699999999989</v>
      </c>
    </row>
    <row r="23" spans="1:16" x14ac:dyDescent="0.25">
      <c r="A23" s="37" t="s">
        <v>589</v>
      </c>
      <c r="B23" s="37" t="s">
        <v>586</v>
      </c>
      <c r="C23" s="37" t="s">
        <v>525</v>
      </c>
      <c r="D23" s="37" t="s">
        <v>581</v>
      </c>
      <c r="E23" s="37" t="s">
        <v>582</v>
      </c>
      <c r="F23" s="38">
        <v>2914.1610000000001</v>
      </c>
      <c r="G23" s="38">
        <v>3257.2649999999999</v>
      </c>
      <c r="H23" s="38">
        <v>3517.3620000000001</v>
      </c>
      <c r="I23" s="38">
        <v>2564.1080000000002</v>
      </c>
      <c r="J23" s="38">
        <v>1576.5820000000001</v>
      </c>
      <c r="K23" s="38">
        <v>479.28500000000003</v>
      </c>
      <c r="L23" s="38">
        <v>-963.82100000000003</v>
      </c>
      <c r="M23" s="38">
        <v>-1932.604</v>
      </c>
      <c r="N23" s="38">
        <v>-2197.1970000000001</v>
      </c>
      <c r="O23" s="38">
        <v>-2382.1709999999998</v>
      </c>
      <c r="P23" s="38">
        <v>-2460.6860000000001</v>
      </c>
    </row>
    <row r="24" spans="1:16" x14ac:dyDescent="0.25">
      <c r="A24" s="37" t="s">
        <v>589</v>
      </c>
      <c r="B24" s="37" t="s">
        <v>586</v>
      </c>
      <c r="C24" s="37" t="s">
        <v>387</v>
      </c>
      <c r="D24" s="37" t="s">
        <v>581</v>
      </c>
      <c r="E24" s="37" t="s">
        <v>582</v>
      </c>
      <c r="F24" s="38">
        <v>4063.8340000000003</v>
      </c>
      <c r="G24" s="38">
        <v>4269.8360000000002</v>
      </c>
      <c r="H24" s="38">
        <v>4083.1379999999999</v>
      </c>
      <c r="I24" s="38">
        <v>3956.7629999999999</v>
      </c>
      <c r="J24" s="38">
        <v>4248.125</v>
      </c>
      <c r="K24" s="38">
        <v>4002.7960000000003</v>
      </c>
      <c r="L24" s="38">
        <v>2074.5680000000002</v>
      </c>
      <c r="M24" s="38">
        <v>734.51400000000012</v>
      </c>
      <c r="N24" s="38">
        <v>-220.67700000000002</v>
      </c>
      <c r="O24" s="38">
        <v>-1022.7940000000001</v>
      </c>
      <c r="P24" s="38">
        <v>-1287.453</v>
      </c>
    </row>
    <row r="25" spans="1:16" x14ac:dyDescent="0.25">
      <c r="A25" s="37" t="s">
        <v>589</v>
      </c>
      <c r="B25" s="37" t="s">
        <v>586</v>
      </c>
      <c r="C25" s="37" t="s">
        <v>527</v>
      </c>
      <c r="D25" s="37" t="s">
        <v>581</v>
      </c>
      <c r="E25" s="37" t="s">
        <v>582</v>
      </c>
      <c r="F25" s="38">
        <v>15111.278</v>
      </c>
      <c r="G25" s="38">
        <v>14868.187000000002</v>
      </c>
      <c r="H25" s="38">
        <v>12704.607</v>
      </c>
      <c r="I25" s="38">
        <v>11181.596000000001</v>
      </c>
      <c r="J25" s="38">
        <v>8632.7129999999997</v>
      </c>
      <c r="K25" s="38">
        <v>5329.4369999999999</v>
      </c>
      <c r="L25" s="38">
        <v>1514.3030000000001</v>
      </c>
      <c r="M25" s="38">
        <v>-1177.6109999999999</v>
      </c>
      <c r="N25" s="38">
        <v>-2721.703</v>
      </c>
      <c r="O25" s="38">
        <v>-3687.6390000000001</v>
      </c>
      <c r="P25" s="38">
        <v>-4157.768</v>
      </c>
    </row>
    <row r="26" spans="1:16" x14ac:dyDescent="0.25">
      <c r="A26" s="37" t="s">
        <v>590</v>
      </c>
      <c r="B26" s="37" t="s">
        <v>584</v>
      </c>
      <c r="C26" s="37" t="s">
        <v>524</v>
      </c>
      <c r="D26" s="37" t="s">
        <v>581</v>
      </c>
      <c r="E26" s="37" t="s">
        <v>582</v>
      </c>
      <c r="F26" s="38">
        <v>9894.3401573615047</v>
      </c>
      <c r="G26" s="38">
        <v>13357.473434691241</v>
      </c>
      <c r="H26" s="38">
        <v>12095.229597267753</v>
      </c>
      <c r="I26" s="38">
        <v>10929.173819898919</v>
      </c>
      <c r="J26" s="38">
        <v>8994.5441720044782</v>
      </c>
      <c r="K26" s="38">
        <v>7174.8185856704076</v>
      </c>
      <c r="L26" s="38">
        <v>5640.1976643357275</v>
      </c>
      <c r="M26" s="38">
        <v>4612.0465111624417</v>
      </c>
      <c r="N26" s="38">
        <v>3330.6870106777483</v>
      </c>
      <c r="O26" s="38">
        <v>1289.0561085342986</v>
      </c>
      <c r="P26" s="38">
        <v>567.8094883581773</v>
      </c>
    </row>
    <row r="27" spans="1:16" x14ac:dyDescent="0.25">
      <c r="A27" s="37" t="s">
        <v>590</v>
      </c>
      <c r="B27" s="37" t="s">
        <v>584</v>
      </c>
      <c r="C27" s="37" t="s">
        <v>525</v>
      </c>
      <c r="D27" s="37" t="s">
        <v>581</v>
      </c>
      <c r="E27" s="37" t="s">
        <v>582</v>
      </c>
      <c r="F27" s="38">
        <v>4660.0183991414324</v>
      </c>
      <c r="G27" s="38">
        <v>4613.8556584883172</v>
      </c>
      <c r="H27" s="38">
        <v>1757.2494504334011</v>
      </c>
      <c r="I27" s="38">
        <v>1430.7449311957548</v>
      </c>
      <c r="J27" s="38">
        <v>1335.2621371069904</v>
      </c>
      <c r="K27" s="38">
        <v>586.41478256807454</v>
      </c>
      <c r="L27" s="38">
        <v>55.703062348812104</v>
      </c>
      <c r="M27" s="38">
        <v>-421.41654238881449</v>
      </c>
      <c r="N27" s="38">
        <v>-1469.0666621017319</v>
      </c>
      <c r="O27" s="38">
        <v>-1489.9164327407141</v>
      </c>
      <c r="P27" s="38">
        <v>-1300.4317625562776</v>
      </c>
    </row>
    <row r="28" spans="1:16" x14ac:dyDescent="0.25">
      <c r="A28" s="37" t="s">
        <v>590</v>
      </c>
      <c r="B28" s="37" t="s">
        <v>584</v>
      </c>
      <c r="C28" s="37" t="s">
        <v>387</v>
      </c>
      <c r="D28" s="37" t="s">
        <v>581</v>
      </c>
      <c r="E28" s="37" t="s">
        <v>582</v>
      </c>
      <c r="F28" s="38">
        <v>2507.2725477564923</v>
      </c>
      <c r="G28" s="38">
        <v>2621.8540161897913</v>
      </c>
      <c r="H28" s="38">
        <v>1881.0475748928116</v>
      </c>
      <c r="I28" s="38">
        <v>1607.4341751279549</v>
      </c>
      <c r="J28" s="38">
        <v>1130.9829258956383</v>
      </c>
      <c r="K28" s="38">
        <v>605.33545957260299</v>
      </c>
      <c r="L28" s="38">
        <v>46.673840006002933</v>
      </c>
      <c r="M28" s="38">
        <v>-381.95419109754721</v>
      </c>
      <c r="N28" s="38">
        <v>-425.32317001088842</v>
      </c>
      <c r="O28" s="38">
        <v>-13.039458186030345</v>
      </c>
      <c r="P28" s="38">
        <v>164.80358157272076</v>
      </c>
    </row>
    <row r="29" spans="1:16" x14ac:dyDescent="0.25">
      <c r="A29" s="37" t="s">
        <v>590</v>
      </c>
      <c r="B29" s="37" t="s">
        <v>584</v>
      </c>
      <c r="C29" s="37" t="s">
        <v>527</v>
      </c>
      <c r="D29" s="37" t="s">
        <v>581</v>
      </c>
      <c r="E29" s="37" t="s">
        <v>582</v>
      </c>
      <c r="F29" s="38">
        <v>12641.53984071629</v>
      </c>
      <c r="G29" s="38">
        <v>12554.566144764345</v>
      </c>
      <c r="H29" s="38">
        <v>8802.7851908624962</v>
      </c>
      <c r="I29" s="38">
        <v>5676.8754292488002</v>
      </c>
      <c r="J29" s="38">
        <v>3425.3041728848475</v>
      </c>
      <c r="K29" s="38">
        <v>1614.6518128185969</v>
      </c>
      <c r="L29" s="38">
        <v>448.57566092297651</v>
      </c>
      <c r="M29" s="38">
        <v>-373.8627128843857</v>
      </c>
      <c r="N29" s="38">
        <v>-917.11885821324847</v>
      </c>
      <c r="O29" s="38">
        <v>-1067.3025781337219</v>
      </c>
      <c r="P29" s="38">
        <v>-1117.3595893907031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H16" sqref="H16"/>
    </sheetView>
  </sheetViews>
  <sheetFormatPr baseColWidth="10" defaultRowHeight="15" x14ac:dyDescent="0.25"/>
  <cols>
    <col min="1" max="1" width="24.5703125" customWidth="1"/>
    <col min="2" max="2" width="32.42578125" style="13" bestFit="1" customWidth="1"/>
    <col min="3" max="3" width="21" style="13" customWidth="1"/>
  </cols>
  <sheetData>
    <row r="1" spans="1:3" x14ac:dyDescent="0.25">
      <c r="B1" s="18" t="s">
        <v>513</v>
      </c>
      <c r="C1"/>
    </row>
    <row r="2" spans="1:3" x14ac:dyDescent="0.25">
      <c r="A2" s="18" t="s">
        <v>4</v>
      </c>
      <c r="B2" s="13" t="s">
        <v>511</v>
      </c>
      <c r="C2" s="13" t="s">
        <v>512</v>
      </c>
    </row>
    <row r="3" spans="1:3" x14ac:dyDescent="0.25">
      <c r="A3" t="s">
        <v>26</v>
      </c>
      <c r="B3" s="13">
        <v>130750132.66747692</v>
      </c>
      <c r="C3" s="13">
        <v>22590032395.667591</v>
      </c>
    </row>
    <row r="4" spans="1:3" x14ac:dyDescent="0.25">
      <c r="A4" t="s">
        <v>19</v>
      </c>
      <c r="B4" s="13">
        <v>160338.34900000016</v>
      </c>
      <c r="C4" s="13">
        <v>0</v>
      </c>
    </row>
    <row r="5" spans="1:3" x14ac:dyDescent="0.25">
      <c r="A5" t="s">
        <v>35</v>
      </c>
      <c r="B5" s="13">
        <v>38784227.932470389</v>
      </c>
      <c r="C5" s="13">
        <v>13951852538.270027</v>
      </c>
    </row>
    <row r="6" spans="1:3" x14ac:dyDescent="0.25">
      <c r="A6" t="s">
        <v>22</v>
      </c>
      <c r="B6" s="13">
        <v>28903240.805502385</v>
      </c>
      <c r="C6" s="13">
        <v>5170087152.7712011</v>
      </c>
    </row>
    <row r="7" spans="1:3" x14ac:dyDescent="0.25">
      <c r="A7" t="s">
        <v>69</v>
      </c>
      <c r="B7" s="13">
        <v>0</v>
      </c>
      <c r="C7" s="13">
        <v>0</v>
      </c>
    </row>
    <row r="8" spans="1:3" x14ac:dyDescent="0.25">
      <c r="A8" t="s">
        <v>15</v>
      </c>
      <c r="B8" s="13">
        <v>509172693.52340001</v>
      </c>
      <c r="C8" s="13">
        <v>35860813880.245369</v>
      </c>
    </row>
    <row r="9" spans="1:3" x14ac:dyDescent="0.25">
      <c r="A9" t="s">
        <v>32</v>
      </c>
      <c r="B9" s="13">
        <v>988389899.86516631</v>
      </c>
      <c r="C9" s="13">
        <v>355553555358.75751</v>
      </c>
    </row>
    <row r="10" spans="1:3" x14ac:dyDescent="0.25">
      <c r="A10" t="s">
        <v>510</v>
      </c>
      <c r="B10" s="13">
        <v>1696160533.1430159</v>
      </c>
      <c r="C10" s="13">
        <v>433126341325.71167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285"/>
  <sheetViews>
    <sheetView topLeftCell="A121" zoomScale="90" zoomScaleNormal="90" workbookViewId="0">
      <selection activeCell="A145" sqref="A145"/>
    </sheetView>
  </sheetViews>
  <sheetFormatPr baseColWidth="10" defaultRowHeight="15" x14ac:dyDescent="0.25"/>
  <cols>
    <col min="1" max="1" width="20.7109375" customWidth="1"/>
    <col min="2" max="2" width="13" customWidth="1"/>
    <col min="3" max="3" width="21.5703125" customWidth="1"/>
    <col min="4" max="4" width="24.5703125" bestFit="1" customWidth="1"/>
    <col min="5" max="5" width="12.140625" bestFit="1" customWidth="1"/>
    <col min="6" max="6" width="15.85546875" style="14" customWidth="1"/>
    <col min="7" max="7" width="15.7109375" style="13" bestFit="1" customWidth="1"/>
    <col min="8" max="8" width="15.28515625" style="13" bestFit="1" customWidth="1"/>
    <col min="9" max="9" width="27.28515625" customWidth="1"/>
    <col min="10" max="10" width="30.5703125" style="13" customWidth="1"/>
    <col min="11" max="11" width="28.140625" style="14" customWidth="1"/>
    <col min="12" max="12" width="18.42578125" style="13" customWidth="1"/>
    <col min="13" max="13" width="13.140625" customWidth="1"/>
    <col min="14" max="14" width="14.5703125" style="13" customWidth="1"/>
    <col min="15" max="15" width="20.140625" style="13" customWidth="1"/>
    <col min="16" max="16" width="19.85546875" style="13" bestFit="1" customWidth="1"/>
    <col min="17" max="17" width="16.5703125" style="13" customWidth="1"/>
    <col min="18" max="18" width="13.28515625" style="22" bestFit="1" customWidth="1"/>
    <col min="19" max="19" width="14.42578125" style="14" hidden="1" customWidth="1"/>
    <col min="20" max="20" width="16.140625" style="14" hidden="1" customWidth="1"/>
  </cols>
  <sheetData>
    <row r="1" spans="1:20" s="1" customFormat="1" ht="15" customHeight="1" x14ac:dyDescent="0.25">
      <c r="A1" s="1" t="s">
        <v>459</v>
      </c>
      <c r="F1" s="16"/>
      <c r="G1" s="2"/>
      <c r="H1" s="2"/>
      <c r="J1" s="2"/>
      <c r="K1" s="16"/>
      <c r="L1" s="2"/>
      <c r="N1" s="2"/>
      <c r="O1" s="2"/>
      <c r="P1" s="2"/>
      <c r="Q1" s="2"/>
      <c r="R1" s="21"/>
      <c r="S1" s="16"/>
      <c r="T1" s="16"/>
    </row>
    <row r="2" spans="1:20" s="1" customFormat="1" ht="15" customHeight="1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460</v>
      </c>
      <c r="F2" s="16" t="s">
        <v>509</v>
      </c>
      <c r="G2" s="2" t="s">
        <v>5</v>
      </c>
      <c r="H2" s="2" t="s">
        <v>6</v>
      </c>
      <c r="I2" s="1" t="s">
        <v>461</v>
      </c>
      <c r="J2" s="2" t="s">
        <v>462</v>
      </c>
      <c r="K2" s="16" t="s">
        <v>477</v>
      </c>
      <c r="L2" s="2" t="s">
        <v>476</v>
      </c>
      <c r="M2" s="1" t="s">
        <v>463</v>
      </c>
      <c r="N2" s="2" t="s">
        <v>464</v>
      </c>
      <c r="O2" s="2" t="s">
        <v>465</v>
      </c>
      <c r="P2" s="2" t="s">
        <v>487</v>
      </c>
      <c r="Q2" s="5" t="s">
        <v>531</v>
      </c>
      <c r="R2" s="21" t="s">
        <v>508</v>
      </c>
      <c r="S2" s="16" t="s">
        <v>506</v>
      </c>
      <c r="T2" s="16" t="s">
        <v>507</v>
      </c>
    </row>
    <row r="3" spans="1:20" x14ac:dyDescent="0.25">
      <c r="A3" t="s">
        <v>12</v>
      </c>
      <c r="B3" t="s">
        <v>13</v>
      </c>
      <c r="C3" t="s">
        <v>14</v>
      </c>
      <c r="D3" t="s">
        <v>15</v>
      </c>
      <c r="E3" t="s">
        <v>466</v>
      </c>
      <c r="F3" s="14">
        <v>25.998990717254753</v>
      </c>
      <c r="G3" s="13">
        <v>28397812</v>
      </c>
      <c r="H3" s="13">
        <v>43499632</v>
      </c>
      <c r="I3">
        <v>57.1</v>
      </c>
      <c r="J3" s="13">
        <f t="shared" ref="J3:J23" si="0">(1-(I3/100))*H3</f>
        <v>18661342.127999999</v>
      </c>
      <c r="K3" s="14">
        <v>8.9092594499948508</v>
      </c>
      <c r="L3" s="13">
        <f t="shared" ref="L3:L65" si="1">J3*K3</f>
        <v>166258738.703471</v>
      </c>
      <c r="M3">
        <f>N3/L3</f>
        <v>1.8630000000000001E-2</v>
      </c>
      <c r="N3" s="13">
        <f>L3*0.01863</f>
        <v>3097400.3020456648</v>
      </c>
      <c r="O3" s="13">
        <f>(N3/5)*7.5</f>
        <v>4646100.4530684976</v>
      </c>
      <c r="P3" s="13">
        <f>L3+O3</f>
        <v>170904839.1565395</v>
      </c>
      <c r="Q3" s="13">
        <f>VLOOKUP(A3,'Revenues X=0.5'!$A$2:$X$180,24,FALSE)*1000</f>
        <v>82881952256.109909</v>
      </c>
      <c r="R3" s="22">
        <f t="shared" ref="R3:R66" si="2">P3/Q3</f>
        <v>2.0620271905327941E-3</v>
      </c>
      <c r="S3" s="14">
        <f t="shared" ref="S3:S66" si="3">(P3/2)/(Q3*1.5)</f>
        <v>6.8734239684426477E-4</v>
      </c>
      <c r="T3" s="14">
        <f t="shared" ref="T3:T66" si="4">(P3*1.5)/(Q3/2)</f>
        <v>6.1860815715983827E-3</v>
      </c>
    </row>
    <row r="4" spans="1:20" x14ac:dyDescent="0.25">
      <c r="A4" t="s">
        <v>16</v>
      </c>
      <c r="B4" t="s">
        <v>17</v>
      </c>
      <c r="C4" t="s">
        <v>18</v>
      </c>
      <c r="D4" t="s">
        <v>19</v>
      </c>
      <c r="F4" s="14">
        <v>270.56505523889945</v>
      </c>
      <c r="G4" s="13">
        <v>3150143</v>
      </c>
      <c r="H4" s="13">
        <v>3310564</v>
      </c>
      <c r="I4">
        <v>95.9</v>
      </c>
      <c r="J4" s="13">
        <f t="shared" si="0"/>
        <v>135733.12399999975</v>
      </c>
      <c r="K4" s="14">
        <v>270.56505523889945</v>
      </c>
      <c r="L4" s="13">
        <f t="shared" si="1"/>
        <v>36724640.192808323</v>
      </c>
      <c r="M4">
        <f t="shared" ref="M4:M67" si="5">N4/L4</f>
        <v>1.8630000000000001E-2</v>
      </c>
      <c r="N4" s="13">
        <f t="shared" ref="N4:N67" si="6">L4*0.01863</f>
        <v>684180.04679201904</v>
      </c>
      <c r="O4" s="13">
        <f t="shared" ref="O4:O67" si="7">(N4/5)*7.5</f>
        <v>1026270.0701880285</v>
      </c>
      <c r="P4" s="13">
        <f t="shared" ref="P4:P67" si="8">L4+O4</f>
        <v>37750910.262996353</v>
      </c>
      <c r="Q4" s="13">
        <f>VLOOKUP(A4,'Revenues X=0.5'!$A$2:$X$180,24,FALSE)*1000</f>
        <v>8642870516.8535137</v>
      </c>
      <c r="R4" s="22">
        <f t="shared" si="2"/>
        <v>4.3678671558693887E-3</v>
      </c>
      <c r="S4" s="14">
        <f t="shared" si="3"/>
        <v>1.4559557186231298E-3</v>
      </c>
      <c r="T4" s="14">
        <f t="shared" si="4"/>
        <v>1.3103601467608169E-2</v>
      </c>
    </row>
    <row r="5" spans="1:20" x14ac:dyDescent="0.25">
      <c r="A5" t="s">
        <v>20</v>
      </c>
      <c r="B5" t="s">
        <v>21</v>
      </c>
      <c r="C5" t="s">
        <v>18</v>
      </c>
      <c r="D5" t="s">
        <v>22</v>
      </c>
      <c r="E5" t="s">
        <v>467</v>
      </c>
      <c r="F5" s="14">
        <v>412.83830673143649</v>
      </c>
      <c r="G5" s="13">
        <v>37062820</v>
      </c>
      <c r="H5" s="13">
        <v>48561408</v>
      </c>
      <c r="I5">
        <v>83.8</v>
      </c>
      <c r="J5" s="13">
        <f t="shared" si="0"/>
        <v>7866948.0960000018</v>
      </c>
      <c r="K5" s="14">
        <v>494.8797606719595</v>
      </c>
      <c r="L5" s="13">
        <f t="shared" si="1"/>
        <v>3893193390.9672084</v>
      </c>
      <c r="M5">
        <f t="shared" si="5"/>
        <v>1.8630000000000001E-2</v>
      </c>
      <c r="N5" s="13">
        <f t="shared" si="6"/>
        <v>72530192.873719096</v>
      </c>
      <c r="O5" s="13">
        <f t="shared" si="7"/>
        <v>108795289.31057864</v>
      </c>
      <c r="P5" s="13">
        <f t="shared" si="8"/>
        <v>4001988680.2777872</v>
      </c>
      <c r="Q5" s="13">
        <f>VLOOKUP(A5,'Revenues X=0.5'!$A$2:$X$180,24,FALSE)*1000</f>
        <v>153176856099.9642</v>
      </c>
      <c r="R5" s="22">
        <f t="shared" si="2"/>
        <v>2.612658845580473E-2</v>
      </c>
      <c r="S5" s="14">
        <f t="shared" si="3"/>
        <v>8.7088628186015784E-3</v>
      </c>
      <c r="T5" s="14">
        <f t="shared" si="4"/>
        <v>7.83797653674142E-2</v>
      </c>
    </row>
    <row r="6" spans="1:20" x14ac:dyDescent="0.25">
      <c r="A6" t="s">
        <v>24</v>
      </c>
      <c r="B6" t="s">
        <v>25</v>
      </c>
      <c r="C6" t="s">
        <v>18</v>
      </c>
      <c r="D6" t="s">
        <v>26</v>
      </c>
      <c r="F6" s="14" t="e">
        <v>#N/A</v>
      </c>
      <c r="G6" s="13">
        <v>55636</v>
      </c>
      <c r="H6" s="13">
        <v>60989</v>
      </c>
      <c r="I6">
        <v>100</v>
      </c>
      <c r="J6" s="13">
        <f t="shared" si="0"/>
        <v>0</v>
      </c>
      <c r="K6" s="14">
        <v>0</v>
      </c>
      <c r="L6" s="13">
        <f t="shared" si="1"/>
        <v>0</v>
      </c>
      <c r="M6" t="e">
        <f t="shared" si="5"/>
        <v>#DIV/0!</v>
      </c>
      <c r="N6" s="13">
        <f t="shared" si="6"/>
        <v>0</v>
      </c>
      <c r="O6" s="13">
        <f t="shared" si="7"/>
        <v>0</v>
      </c>
      <c r="Q6" s="13" t="e">
        <f>VLOOKUP(A6,'Revenues X=0.5'!$A$2:$X$180,24,FALSE)*1000</f>
        <v>#N/A</v>
      </c>
      <c r="R6" s="22" t="e">
        <f t="shared" si="2"/>
        <v>#N/A</v>
      </c>
      <c r="S6" s="14" t="e">
        <f t="shared" si="3"/>
        <v>#N/A</v>
      </c>
      <c r="T6" s="14" t="e">
        <f t="shared" si="4"/>
        <v>#N/A</v>
      </c>
    </row>
    <row r="7" spans="1:20" x14ac:dyDescent="0.25">
      <c r="A7" t="s">
        <v>27</v>
      </c>
      <c r="B7" t="s">
        <v>28</v>
      </c>
      <c r="C7" t="s">
        <v>29</v>
      </c>
      <c r="D7" t="s">
        <v>19</v>
      </c>
      <c r="F7" s="14" t="e">
        <v>#N/A</v>
      </c>
      <c r="G7" s="13">
        <v>77907</v>
      </c>
      <c r="H7" s="13">
        <v>88710</v>
      </c>
      <c r="I7">
        <v>100</v>
      </c>
      <c r="J7" s="13">
        <f t="shared" si="0"/>
        <v>0</v>
      </c>
      <c r="K7" s="14">
        <v>0</v>
      </c>
      <c r="L7" s="13">
        <f t="shared" si="1"/>
        <v>0</v>
      </c>
      <c r="M7" t="e">
        <f t="shared" si="5"/>
        <v>#DIV/0!</v>
      </c>
      <c r="N7" s="13">
        <f t="shared" si="6"/>
        <v>0</v>
      </c>
      <c r="O7" s="13">
        <f t="shared" si="7"/>
        <v>0</v>
      </c>
      <c r="Q7" s="13">
        <f>VLOOKUP(A7,'Revenues X=0.5'!$A$2:$X$180,24,FALSE)*1000</f>
        <v>432547348.55368251</v>
      </c>
      <c r="R7" s="22">
        <f t="shared" si="2"/>
        <v>0</v>
      </c>
      <c r="S7" s="14">
        <f t="shared" si="3"/>
        <v>0</v>
      </c>
      <c r="T7" s="14">
        <f t="shared" si="4"/>
        <v>0</v>
      </c>
    </row>
    <row r="8" spans="1:20" x14ac:dyDescent="0.25">
      <c r="A8" t="s">
        <v>30</v>
      </c>
      <c r="B8" t="s">
        <v>31</v>
      </c>
      <c r="C8" t="s">
        <v>18</v>
      </c>
      <c r="D8" t="s">
        <v>32</v>
      </c>
      <c r="E8" t="s">
        <v>468</v>
      </c>
      <c r="F8" s="14">
        <v>68.964152792292879</v>
      </c>
      <c r="G8" s="13">
        <v>19549124</v>
      </c>
      <c r="H8" s="13">
        <v>34783312</v>
      </c>
      <c r="I8">
        <v>52.6</v>
      </c>
      <c r="J8" s="13">
        <f t="shared" si="0"/>
        <v>16487289.887999998</v>
      </c>
      <c r="K8" s="14">
        <v>267.12670435650148</v>
      </c>
      <c r="L8" s="13">
        <f t="shared" si="1"/>
        <v>4404195411.551712</v>
      </c>
      <c r="M8">
        <f t="shared" si="5"/>
        <v>1.8630000000000001E-2</v>
      </c>
      <c r="N8" s="13">
        <f t="shared" si="6"/>
        <v>82050160.517208397</v>
      </c>
      <c r="O8" s="13">
        <f t="shared" si="7"/>
        <v>123075240.7758126</v>
      </c>
      <c r="P8" s="13">
        <f t="shared" si="8"/>
        <v>4527270652.3275242</v>
      </c>
      <c r="Q8" s="13">
        <f>VLOOKUP(A8,'Revenues X=0.5'!$A$2:$X$180,24,FALSE)*1000</f>
        <v>76503359859.433334</v>
      </c>
      <c r="R8" s="22">
        <f t="shared" si="2"/>
        <v>5.9177409471242767E-2</v>
      </c>
      <c r="S8" s="14">
        <f t="shared" si="3"/>
        <v>1.9725803157080925E-2</v>
      </c>
      <c r="T8" s="14">
        <f t="shared" si="4"/>
        <v>0.17753222841372832</v>
      </c>
    </row>
    <row r="9" spans="1:20" x14ac:dyDescent="0.25">
      <c r="A9" t="s">
        <v>33</v>
      </c>
      <c r="B9" t="s">
        <v>34</v>
      </c>
      <c r="C9" t="s">
        <v>29</v>
      </c>
      <c r="D9" t="s">
        <v>35</v>
      </c>
      <c r="E9" t="s">
        <v>469</v>
      </c>
      <c r="F9" s="14">
        <v>457.1136934673367</v>
      </c>
      <c r="G9" s="13">
        <v>87233</v>
      </c>
      <c r="H9" s="13">
        <v>104982</v>
      </c>
      <c r="I9">
        <v>97.9</v>
      </c>
      <c r="J9" s="13">
        <f t="shared" si="0"/>
        <v>2204.6219999999903</v>
      </c>
      <c r="K9" s="14">
        <v>457.1136934673367</v>
      </c>
      <c r="L9" s="13">
        <f t="shared" si="1"/>
        <v>1007762.9051193424</v>
      </c>
      <c r="M9">
        <f t="shared" si="5"/>
        <v>1.8630000000000001E-2</v>
      </c>
      <c r="N9" s="13">
        <f t="shared" si="6"/>
        <v>18774.62292237335</v>
      </c>
      <c r="O9" s="13">
        <f t="shared" si="7"/>
        <v>28161.934383560027</v>
      </c>
      <c r="P9" s="13">
        <f t="shared" si="8"/>
        <v>1035924.8395029024</v>
      </c>
      <c r="Q9" s="13">
        <f>VLOOKUP(A9,'Revenues X=0.5'!$A$2:$X$180,24,FALSE)*1000</f>
        <v>459835624.64770854</v>
      </c>
      <c r="R9" s="22">
        <f t="shared" si="2"/>
        <v>2.252815536631269E-3</v>
      </c>
      <c r="S9" s="14">
        <f t="shared" si="3"/>
        <v>7.5093851221042299E-4</v>
      </c>
      <c r="T9" s="14">
        <f t="shared" si="4"/>
        <v>6.7584466098938078E-3</v>
      </c>
    </row>
    <row r="10" spans="1:20" x14ac:dyDescent="0.25">
      <c r="A10" t="s">
        <v>36</v>
      </c>
      <c r="B10" t="s">
        <v>37</v>
      </c>
      <c r="C10" t="s">
        <v>18</v>
      </c>
      <c r="D10" t="s">
        <v>35</v>
      </c>
      <c r="E10" t="s">
        <v>469</v>
      </c>
      <c r="F10" s="14">
        <v>457.1136934673367</v>
      </c>
      <c r="G10" s="13">
        <v>40374224</v>
      </c>
      <c r="H10" s="13">
        <v>46859381</v>
      </c>
      <c r="I10">
        <v>98.4</v>
      </c>
      <c r="J10" s="13">
        <f t="shared" si="0"/>
        <v>749750.09599999548</v>
      </c>
      <c r="K10" s="14">
        <v>485.89341692789969</v>
      </c>
      <c r="L10" s="13">
        <f t="shared" si="1"/>
        <v>364298635.98745865</v>
      </c>
      <c r="M10">
        <f t="shared" si="5"/>
        <v>1.8630000000000001E-2</v>
      </c>
      <c r="N10" s="13">
        <f t="shared" si="6"/>
        <v>6786883.5884463545</v>
      </c>
      <c r="O10" s="13">
        <f t="shared" si="7"/>
        <v>10180325.382669531</v>
      </c>
      <c r="P10" s="13">
        <f t="shared" si="8"/>
        <v>374478961.37012815</v>
      </c>
      <c r="Q10" s="13">
        <f>VLOOKUP(A10,'Revenues X=0.5'!$A$2:$X$180,24,FALSE)*1000</f>
        <v>181088867967.85992</v>
      </c>
      <c r="R10" s="22">
        <f t="shared" si="2"/>
        <v>2.0679292193520782E-3</v>
      </c>
      <c r="S10" s="14">
        <f t="shared" si="3"/>
        <v>6.8930973978402607E-4</v>
      </c>
      <c r="T10" s="14">
        <f t="shared" si="4"/>
        <v>6.203787658056235E-3</v>
      </c>
    </row>
    <row r="11" spans="1:20" x14ac:dyDescent="0.25">
      <c r="A11" t="s">
        <v>38</v>
      </c>
      <c r="B11" t="s">
        <v>39</v>
      </c>
      <c r="C11" t="s">
        <v>40</v>
      </c>
      <c r="D11" t="s">
        <v>19</v>
      </c>
      <c r="E11" t="s">
        <v>470</v>
      </c>
      <c r="F11" s="14">
        <v>270.56505523889945</v>
      </c>
      <c r="G11" s="13">
        <v>2963496</v>
      </c>
      <c r="H11" s="13">
        <v>2969807</v>
      </c>
      <c r="I11">
        <v>98.6</v>
      </c>
      <c r="J11" s="13">
        <f t="shared" si="0"/>
        <v>41577.298000000039</v>
      </c>
      <c r="K11" s="14">
        <v>617.64705882352939</v>
      </c>
      <c r="L11" s="13">
        <f t="shared" si="1"/>
        <v>25680095.823529433</v>
      </c>
      <c r="M11">
        <f t="shared" si="5"/>
        <v>1.8630000000000001E-2</v>
      </c>
      <c r="N11" s="13">
        <f t="shared" si="6"/>
        <v>478420.18519235338</v>
      </c>
      <c r="O11" s="13">
        <f t="shared" si="7"/>
        <v>717630.2777885301</v>
      </c>
      <c r="P11" s="13">
        <f t="shared" si="8"/>
        <v>26397726.101317964</v>
      </c>
      <c r="Q11" s="13">
        <f>VLOOKUP(A11,'Revenues X=0.5'!$A$2:$X$180,24,FALSE)*1000</f>
        <v>8004338860.3272285</v>
      </c>
      <c r="R11" s="22">
        <f t="shared" si="2"/>
        <v>3.2979271070288983E-3</v>
      </c>
      <c r="S11" s="14">
        <f t="shared" si="3"/>
        <v>1.0993090356762993E-3</v>
      </c>
      <c r="T11" s="14">
        <f t="shared" si="4"/>
        <v>9.8937813210866928E-3</v>
      </c>
    </row>
    <row r="12" spans="1:20" x14ac:dyDescent="0.25">
      <c r="A12" t="s">
        <v>41</v>
      </c>
      <c r="B12" t="s">
        <v>42</v>
      </c>
      <c r="C12" t="s">
        <v>29</v>
      </c>
      <c r="D12" t="s">
        <v>35</v>
      </c>
      <c r="E12" t="s">
        <v>469</v>
      </c>
      <c r="F12" s="14">
        <v>457.1136934673367</v>
      </c>
      <c r="G12" s="13">
        <v>101597</v>
      </c>
      <c r="H12" s="13">
        <v>107734</v>
      </c>
      <c r="I12">
        <v>97.4</v>
      </c>
      <c r="J12" s="13">
        <f t="shared" si="0"/>
        <v>2801.0839999999907</v>
      </c>
      <c r="K12" s="14">
        <v>457.1136934673367</v>
      </c>
      <c r="L12" s="13">
        <f t="shared" si="1"/>
        <v>1280413.852952257</v>
      </c>
      <c r="M12">
        <f t="shared" si="5"/>
        <v>1.8630000000000001E-2</v>
      </c>
      <c r="N12" s="13">
        <f t="shared" si="6"/>
        <v>23854.110080500548</v>
      </c>
      <c r="O12" s="13">
        <f t="shared" si="7"/>
        <v>35781.165120750826</v>
      </c>
      <c r="P12" s="13">
        <f t="shared" si="8"/>
        <v>1316195.0180730079</v>
      </c>
      <c r="Q12" s="13" t="e">
        <f>VLOOKUP(A12,'Revenues X=0.5'!$A$2:$X$180,24,FALSE)*1000</f>
        <v>#N/A</v>
      </c>
      <c r="R12" s="22" t="e">
        <f t="shared" si="2"/>
        <v>#N/A</v>
      </c>
      <c r="S12" s="14" t="e">
        <f t="shared" si="3"/>
        <v>#N/A</v>
      </c>
      <c r="T12" s="14" t="e">
        <f t="shared" si="4"/>
        <v>#N/A</v>
      </c>
    </row>
    <row r="13" spans="1:20" x14ac:dyDescent="0.25">
      <c r="A13" t="s">
        <v>43</v>
      </c>
      <c r="B13" t="s">
        <v>44</v>
      </c>
      <c r="C13" t="s">
        <v>45</v>
      </c>
      <c r="D13" t="s">
        <v>26</v>
      </c>
      <c r="F13" s="14" t="e">
        <v>#N/A</v>
      </c>
      <c r="G13" s="13">
        <v>22031800</v>
      </c>
      <c r="H13" s="13">
        <v>28335501</v>
      </c>
      <c r="I13">
        <v>100</v>
      </c>
      <c r="J13" s="13">
        <f t="shared" si="0"/>
        <v>0</v>
      </c>
      <c r="K13" s="14">
        <v>0</v>
      </c>
      <c r="L13" s="13">
        <f t="shared" si="1"/>
        <v>0</v>
      </c>
      <c r="M13" t="e">
        <f t="shared" si="5"/>
        <v>#DIV/0!</v>
      </c>
      <c r="N13" s="13">
        <f t="shared" si="6"/>
        <v>0</v>
      </c>
      <c r="O13" s="13">
        <f t="shared" si="7"/>
        <v>0</v>
      </c>
      <c r="Q13" s="13">
        <f>VLOOKUP(A13,'Revenues X=0.5'!$A$2:$X$180,24,FALSE)*1000</f>
        <v>241905597871.18509</v>
      </c>
      <c r="R13" s="22">
        <f t="shared" si="2"/>
        <v>0</v>
      </c>
      <c r="S13" s="14">
        <f t="shared" si="3"/>
        <v>0</v>
      </c>
      <c r="T13" s="14">
        <f t="shared" si="4"/>
        <v>0</v>
      </c>
    </row>
    <row r="14" spans="1:20" x14ac:dyDescent="0.25">
      <c r="A14" t="s">
        <v>46</v>
      </c>
      <c r="B14" t="s">
        <v>47</v>
      </c>
      <c r="C14" t="s">
        <v>45</v>
      </c>
      <c r="D14" t="s">
        <v>19</v>
      </c>
      <c r="F14" s="14" t="e">
        <v>#N/A</v>
      </c>
      <c r="G14" s="13">
        <v>8389771</v>
      </c>
      <c r="H14" s="13">
        <v>9005424</v>
      </c>
      <c r="I14">
        <v>100</v>
      </c>
      <c r="J14" s="13">
        <f t="shared" si="0"/>
        <v>0</v>
      </c>
      <c r="K14" s="14">
        <v>0</v>
      </c>
      <c r="L14" s="13">
        <f t="shared" si="1"/>
        <v>0</v>
      </c>
      <c r="M14" t="e">
        <f t="shared" si="5"/>
        <v>#DIV/0!</v>
      </c>
      <c r="N14" s="13">
        <f t="shared" si="6"/>
        <v>0</v>
      </c>
      <c r="O14" s="13">
        <f t="shared" si="7"/>
        <v>0</v>
      </c>
      <c r="Q14" s="13">
        <f>VLOOKUP(A14,'Revenues X=0.5'!$A$2:$X$180,24,FALSE)*1000</f>
        <v>51385513251.48275</v>
      </c>
      <c r="R14" s="22">
        <f t="shared" si="2"/>
        <v>0</v>
      </c>
      <c r="S14" s="14">
        <f t="shared" si="3"/>
        <v>0</v>
      </c>
      <c r="T14" s="14">
        <f t="shared" si="4"/>
        <v>0</v>
      </c>
    </row>
    <row r="15" spans="1:20" x14ac:dyDescent="0.25">
      <c r="A15" t="s">
        <v>48</v>
      </c>
      <c r="B15" t="s">
        <v>49</v>
      </c>
      <c r="C15" t="s">
        <v>18</v>
      </c>
      <c r="D15" t="s">
        <v>19</v>
      </c>
      <c r="E15" t="s">
        <v>470</v>
      </c>
      <c r="F15" s="14">
        <v>270.56505523889945</v>
      </c>
      <c r="G15" s="13">
        <v>9054332</v>
      </c>
      <c r="H15" s="13">
        <v>10474377</v>
      </c>
      <c r="I15">
        <v>80.2</v>
      </c>
      <c r="J15" s="13">
        <f t="shared" si="0"/>
        <v>2073926.6459999995</v>
      </c>
      <c r="K15" s="14">
        <v>315.72052401746726</v>
      </c>
      <c r="L15" s="13">
        <f t="shared" si="1"/>
        <v>654781207.44890809</v>
      </c>
      <c r="M15">
        <f t="shared" si="5"/>
        <v>1.8630000000000001E-2</v>
      </c>
      <c r="N15" s="13">
        <f t="shared" si="6"/>
        <v>12198573.894773157</v>
      </c>
      <c r="O15" s="13">
        <f t="shared" si="7"/>
        <v>18297860.842159737</v>
      </c>
      <c r="P15" s="13">
        <f t="shared" si="8"/>
        <v>673079068.29106784</v>
      </c>
      <c r="Q15" s="13">
        <f>VLOOKUP(A15,'Revenues X=0.5'!$A$2:$X$180,24,FALSE)*1000</f>
        <v>43215628297.693512</v>
      </c>
      <c r="R15" s="22">
        <f t="shared" si="2"/>
        <v>1.557489951677947E-2</v>
      </c>
      <c r="S15" s="14">
        <f t="shared" si="3"/>
        <v>5.1916331722598229E-3</v>
      </c>
      <c r="T15" s="14">
        <f t="shared" si="4"/>
        <v>4.6724698550338409E-2</v>
      </c>
    </row>
    <row r="16" spans="1:20" x14ac:dyDescent="0.25">
      <c r="A16" t="s">
        <v>50</v>
      </c>
      <c r="B16" t="s">
        <v>51</v>
      </c>
      <c r="C16" t="s">
        <v>29</v>
      </c>
      <c r="D16" t="s">
        <v>35</v>
      </c>
      <c r="E16" t="s">
        <v>469</v>
      </c>
      <c r="F16" s="14">
        <v>457.1136934673367</v>
      </c>
      <c r="G16" s="13">
        <v>360498</v>
      </c>
      <c r="H16" s="13">
        <v>447410</v>
      </c>
      <c r="I16">
        <v>98.1</v>
      </c>
      <c r="J16" s="13">
        <f t="shared" si="0"/>
        <v>8500.7900000000081</v>
      </c>
      <c r="K16" s="14">
        <v>457.1136934673367</v>
      </c>
      <c r="L16" s="13">
        <f t="shared" si="1"/>
        <v>3885827.5142902047</v>
      </c>
      <c r="M16">
        <f t="shared" si="5"/>
        <v>1.8630000000000001E-2</v>
      </c>
      <c r="N16" s="13">
        <f t="shared" si="6"/>
        <v>72392.966591226519</v>
      </c>
      <c r="O16" s="13">
        <f t="shared" si="7"/>
        <v>108589.44988683978</v>
      </c>
      <c r="P16" s="13">
        <f t="shared" si="8"/>
        <v>3994416.9641770446</v>
      </c>
      <c r="Q16" s="13">
        <f>VLOOKUP(A16,'Revenues X=0.5'!$A$2:$X$180,24,FALSE)*1000</f>
        <v>2092441230.7574017</v>
      </c>
      <c r="R16" s="22">
        <f t="shared" si="2"/>
        <v>1.9089745056931344E-3</v>
      </c>
      <c r="S16" s="14">
        <f t="shared" si="3"/>
        <v>6.3632483523104477E-4</v>
      </c>
      <c r="T16" s="14">
        <f t="shared" si="4"/>
        <v>5.7269235170794037E-3</v>
      </c>
    </row>
    <row r="17" spans="1:20" x14ac:dyDescent="0.25">
      <c r="A17" t="s">
        <v>52</v>
      </c>
      <c r="B17" t="s">
        <v>53</v>
      </c>
      <c r="C17" t="s">
        <v>29</v>
      </c>
      <c r="D17" t="s">
        <v>22</v>
      </c>
      <c r="F17" s="14" t="e">
        <v>#N/A</v>
      </c>
      <c r="G17" s="13">
        <v>1251513</v>
      </c>
      <c r="H17" s="13">
        <v>1641988</v>
      </c>
      <c r="I17">
        <v>100</v>
      </c>
      <c r="J17" s="13">
        <f t="shared" si="0"/>
        <v>0</v>
      </c>
      <c r="K17" s="14">
        <v>0</v>
      </c>
      <c r="L17" s="13">
        <f t="shared" si="1"/>
        <v>0</v>
      </c>
      <c r="M17" t="e">
        <f t="shared" si="5"/>
        <v>#DIV/0!</v>
      </c>
      <c r="N17" s="13">
        <f t="shared" si="6"/>
        <v>0</v>
      </c>
      <c r="O17" s="13">
        <f t="shared" si="7"/>
        <v>0</v>
      </c>
      <c r="Q17" s="13">
        <f>VLOOKUP(A17,'Revenues X=0.5'!$A$2:$X$180,24,FALSE)*1000</f>
        <v>15312802010.71188</v>
      </c>
      <c r="R17" s="22">
        <f t="shared" si="2"/>
        <v>0</v>
      </c>
      <c r="S17" s="14">
        <f t="shared" si="3"/>
        <v>0</v>
      </c>
      <c r="T17" s="14">
        <f t="shared" si="4"/>
        <v>0</v>
      </c>
    </row>
    <row r="18" spans="1:20" x14ac:dyDescent="0.25">
      <c r="A18" t="s">
        <v>55</v>
      </c>
      <c r="B18" t="s">
        <v>56</v>
      </c>
      <c r="C18" t="s">
        <v>14</v>
      </c>
      <c r="D18" t="s">
        <v>15</v>
      </c>
      <c r="E18" t="s">
        <v>466</v>
      </c>
      <c r="F18" s="14">
        <v>25.998990717254753</v>
      </c>
      <c r="G18" s="13">
        <v>151125475</v>
      </c>
      <c r="H18" s="13">
        <v>185063630</v>
      </c>
      <c r="I18">
        <v>83.4</v>
      </c>
      <c r="J18" s="13">
        <f t="shared" si="0"/>
        <v>30720562.579999987</v>
      </c>
      <c r="K18" s="14">
        <v>13.875123885034688</v>
      </c>
      <c r="L18" s="13">
        <f t="shared" si="1"/>
        <v>426251611.61546069</v>
      </c>
      <c r="M18">
        <f t="shared" si="5"/>
        <v>1.8630000000000001E-2</v>
      </c>
      <c r="N18" s="13">
        <f t="shared" si="6"/>
        <v>7941067.524396033</v>
      </c>
      <c r="O18" s="13">
        <f t="shared" si="7"/>
        <v>11911601.28659405</v>
      </c>
      <c r="P18" s="13">
        <f t="shared" si="8"/>
        <v>438163212.90205473</v>
      </c>
      <c r="Q18" s="13">
        <f>VLOOKUP(A18,'Revenues X=0.5'!$A$2:$X$180,24,FALSE)*1000</f>
        <v>378914797944.47839</v>
      </c>
      <c r="R18" s="22">
        <f t="shared" si="2"/>
        <v>1.1563634233315372E-3</v>
      </c>
      <c r="S18" s="14">
        <f t="shared" si="3"/>
        <v>3.8545447444384573E-4</v>
      </c>
      <c r="T18" s="14">
        <f t="shared" si="4"/>
        <v>3.4690902699946111E-3</v>
      </c>
    </row>
    <row r="19" spans="1:20" x14ac:dyDescent="0.25">
      <c r="A19" t="s">
        <v>57</v>
      </c>
      <c r="B19" t="s">
        <v>58</v>
      </c>
      <c r="C19" t="s">
        <v>29</v>
      </c>
      <c r="D19" t="s">
        <v>35</v>
      </c>
      <c r="E19" t="s">
        <v>469</v>
      </c>
      <c r="F19" s="14">
        <v>457.1136934673367</v>
      </c>
      <c r="G19" s="13">
        <v>280396</v>
      </c>
      <c r="H19" s="13">
        <v>305709</v>
      </c>
      <c r="I19">
        <v>99.8</v>
      </c>
      <c r="J19" s="13">
        <f t="shared" si="0"/>
        <v>611.41800000000057</v>
      </c>
      <c r="K19" s="14">
        <v>625</v>
      </c>
      <c r="L19" s="13">
        <f t="shared" si="1"/>
        <v>382136.25000000035</v>
      </c>
      <c r="M19">
        <f t="shared" si="5"/>
        <v>1.8630000000000001E-2</v>
      </c>
      <c r="N19" s="13">
        <f t="shared" si="6"/>
        <v>7119.1983375000063</v>
      </c>
      <c r="O19" s="13">
        <f t="shared" si="7"/>
        <v>10678.79750625001</v>
      </c>
      <c r="P19" s="13">
        <f t="shared" si="8"/>
        <v>392815.04750625038</v>
      </c>
      <c r="Q19" s="13">
        <f>VLOOKUP(A19,'Revenues X=0.5'!$A$2:$X$180,24,FALSE)*1000</f>
        <v>1354564688.5858569</v>
      </c>
      <c r="R19" s="22">
        <f t="shared" si="2"/>
        <v>2.8999356827789658E-4</v>
      </c>
      <c r="S19" s="14">
        <f t="shared" si="3"/>
        <v>9.6664522759298856E-5</v>
      </c>
      <c r="T19" s="14">
        <f t="shared" si="4"/>
        <v>8.6998070483368958E-4</v>
      </c>
    </row>
    <row r="20" spans="1:20" x14ac:dyDescent="0.25">
      <c r="A20" t="s">
        <v>59</v>
      </c>
      <c r="B20" t="s">
        <v>60</v>
      </c>
      <c r="C20" t="s">
        <v>18</v>
      </c>
      <c r="D20" t="s">
        <v>19</v>
      </c>
      <c r="F20" s="14" t="e">
        <v>#N/A</v>
      </c>
      <c r="G20" s="13">
        <v>9490000</v>
      </c>
      <c r="H20" s="13">
        <v>8488334</v>
      </c>
      <c r="I20">
        <v>99.6</v>
      </c>
      <c r="J20" s="13">
        <f t="shared" si="0"/>
        <v>33953.336000000032</v>
      </c>
      <c r="K20" s="14" t="e">
        <v>#N/A</v>
      </c>
      <c r="M20" t="e">
        <f t="shared" si="5"/>
        <v>#DIV/0!</v>
      </c>
      <c r="N20" s="13">
        <f t="shared" si="6"/>
        <v>0</v>
      </c>
      <c r="O20" s="13">
        <f t="shared" si="7"/>
        <v>0</v>
      </c>
      <c r="Q20" s="13">
        <f>VLOOKUP(A20,'Revenues X=0.5'!$A$2:$X$180,24,FALSE)*1000</f>
        <v>48677475251.067253</v>
      </c>
      <c r="R20" s="22">
        <f t="shared" si="2"/>
        <v>0</v>
      </c>
      <c r="S20" s="14">
        <f t="shared" si="3"/>
        <v>0</v>
      </c>
      <c r="T20" s="14">
        <f t="shared" si="4"/>
        <v>0</v>
      </c>
    </row>
    <row r="21" spans="1:20" x14ac:dyDescent="0.25">
      <c r="A21" t="s">
        <v>61</v>
      </c>
      <c r="B21" t="s">
        <v>62</v>
      </c>
      <c r="C21" t="s">
        <v>45</v>
      </c>
      <c r="D21" t="s">
        <v>19</v>
      </c>
      <c r="F21" s="14" t="e">
        <v>#N/A</v>
      </c>
      <c r="G21" s="13">
        <v>10895586</v>
      </c>
      <c r="H21" s="13">
        <v>11664194</v>
      </c>
      <c r="I21">
        <v>100</v>
      </c>
      <c r="J21" s="13">
        <f t="shared" si="0"/>
        <v>0</v>
      </c>
      <c r="K21" s="14">
        <v>0</v>
      </c>
      <c r="L21" s="13">
        <f t="shared" si="1"/>
        <v>0</v>
      </c>
      <c r="M21" t="e">
        <f t="shared" si="5"/>
        <v>#DIV/0!</v>
      </c>
      <c r="N21" s="13">
        <f t="shared" si="6"/>
        <v>0</v>
      </c>
      <c r="O21" s="13">
        <f t="shared" si="7"/>
        <v>0</v>
      </c>
      <c r="Q21" s="13">
        <f>VLOOKUP(A21,'Revenues X=0.5'!$A$2:$X$180,24,FALSE)*1000</f>
        <v>77852609575.995636</v>
      </c>
      <c r="R21" s="22">
        <f t="shared" si="2"/>
        <v>0</v>
      </c>
      <c r="S21" s="14">
        <f t="shared" si="3"/>
        <v>0</v>
      </c>
      <c r="T21" s="14">
        <f t="shared" si="4"/>
        <v>0</v>
      </c>
    </row>
    <row r="22" spans="1:20" x14ac:dyDescent="0.25">
      <c r="A22" t="s">
        <v>63</v>
      </c>
      <c r="B22" t="s">
        <v>64</v>
      </c>
      <c r="C22" t="s">
        <v>18</v>
      </c>
      <c r="D22" t="s">
        <v>35</v>
      </c>
      <c r="E22" t="s">
        <v>469</v>
      </c>
      <c r="F22" s="14">
        <v>457.1136934673367</v>
      </c>
      <c r="G22" s="13">
        <v>308595</v>
      </c>
      <c r="H22" s="13">
        <v>461277</v>
      </c>
      <c r="I22">
        <v>97.2</v>
      </c>
      <c r="J22" s="13">
        <f t="shared" si="0"/>
        <v>12915.756000000012</v>
      </c>
      <c r="K22" s="14">
        <v>361.11111111111109</v>
      </c>
      <c r="L22" s="13">
        <f t="shared" si="1"/>
        <v>4664023.0000000037</v>
      </c>
      <c r="M22">
        <f t="shared" si="5"/>
        <v>1.8630000000000001E-2</v>
      </c>
      <c r="N22" s="13">
        <f t="shared" si="6"/>
        <v>86890.748490000071</v>
      </c>
      <c r="O22" s="13">
        <f t="shared" si="7"/>
        <v>130336.12273500011</v>
      </c>
      <c r="P22" s="13">
        <f t="shared" si="8"/>
        <v>4794359.1227350039</v>
      </c>
      <c r="Q22" s="13">
        <f>VLOOKUP(A22,'Revenues X=0.5'!$A$2:$X$180,24,FALSE)*1000</f>
        <v>1052689473.827729</v>
      </c>
      <c r="R22" s="22">
        <f t="shared" si="2"/>
        <v>4.5543906744902E-3</v>
      </c>
      <c r="S22" s="14">
        <f t="shared" si="3"/>
        <v>1.5181302248300666E-3</v>
      </c>
      <c r="T22" s="14">
        <f t="shared" si="4"/>
        <v>1.3663172023470598E-2</v>
      </c>
    </row>
    <row r="23" spans="1:20" x14ac:dyDescent="0.25">
      <c r="A23" t="s">
        <v>65</v>
      </c>
      <c r="B23" t="s">
        <v>66</v>
      </c>
      <c r="C23" t="s">
        <v>14</v>
      </c>
      <c r="D23" t="s">
        <v>32</v>
      </c>
      <c r="E23" t="s">
        <v>468</v>
      </c>
      <c r="F23" s="14">
        <v>68.964152792292879</v>
      </c>
      <c r="G23" s="13">
        <v>9509798</v>
      </c>
      <c r="H23" s="13">
        <v>15506762</v>
      </c>
      <c r="I23">
        <v>75.099999999999994</v>
      </c>
      <c r="J23" s="13">
        <f t="shared" si="0"/>
        <v>3861183.7380000018</v>
      </c>
      <c r="K23" s="14">
        <v>64.824654622741761</v>
      </c>
      <c r="L23" s="13">
        <f t="shared" si="1"/>
        <v>250299902.25079712</v>
      </c>
      <c r="M23">
        <f t="shared" si="5"/>
        <v>1.8629999999999997E-2</v>
      </c>
      <c r="N23" s="13">
        <f t="shared" si="6"/>
        <v>4663087.1789323501</v>
      </c>
      <c r="O23" s="13">
        <f t="shared" si="7"/>
        <v>6994630.7683985252</v>
      </c>
      <c r="P23" s="13">
        <f t="shared" si="8"/>
        <v>257294533.01919565</v>
      </c>
      <c r="Q23" s="13">
        <f>VLOOKUP(A23,'Revenues X=0.5'!$A$2:$X$180,24,FALSE)*1000</f>
        <v>30339888635.801113</v>
      </c>
      <c r="R23" s="22">
        <f t="shared" si="2"/>
        <v>8.480404661590871E-3</v>
      </c>
      <c r="S23" s="14">
        <f t="shared" si="3"/>
        <v>2.8268015538636237E-3</v>
      </c>
      <c r="T23" s="14">
        <f t="shared" si="4"/>
        <v>2.5441213984772611E-2</v>
      </c>
    </row>
    <row r="24" spans="1:20" x14ac:dyDescent="0.25">
      <c r="A24" t="s">
        <v>67</v>
      </c>
      <c r="B24" t="s">
        <v>68</v>
      </c>
      <c r="C24" t="s">
        <v>29</v>
      </c>
      <c r="D24" t="s">
        <v>69</v>
      </c>
      <c r="F24" s="14" t="e">
        <v>#N/A</v>
      </c>
      <c r="G24" s="13">
        <v>65124</v>
      </c>
      <c r="H24" s="13">
        <v>66524</v>
      </c>
      <c r="I24" t="s">
        <v>471</v>
      </c>
      <c r="K24" s="14" t="e">
        <v>#N/A</v>
      </c>
      <c r="M24" t="e">
        <f t="shared" si="5"/>
        <v>#DIV/0!</v>
      </c>
      <c r="N24" s="13">
        <f t="shared" si="6"/>
        <v>0</v>
      </c>
      <c r="O24" s="13">
        <f t="shared" si="7"/>
        <v>0</v>
      </c>
      <c r="Q24" s="13">
        <f>VLOOKUP(A24,'Revenues X=0.5'!$A$2:$X$180,24,FALSE)*1000</f>
        <v>372639655.18502903</v>
      </c>
      <c r="R24" s="22">
        <f t="shared" si="2"/>
        <v>0</v>
      </c>
      <c r="S24" s="14">
        <f t="shared" si="3"/>
        <v>0</v>
      </c>
      <c r="T24" s="14">
        <f t="shared" si="4"/>
        <v>0</v>
      </c>
    </row>
    <row r="25" spans="1:20" x14ac:dyDescent="0.25">
      <c r="A25" t="s">
        <v>70</v>
      </c>
      <c r="B25" t="s">
        <v>71</v>
      </c>
      <c r="C25" t="s">
        <v>40</v>
      </c>
      <c r="D25" t="s">
        <v>15</v>
      </c>
      <c r="E25" t="s">
        <v>466</v>
      </c>
      <c r="F25" s="14">
        <v>25.998990717254753</v>
      </c>
      <c r="G25" s="13">
        <v>716939</v>
      </c>
      <c r="H25" s="13">
        <v>897761</v>
      </c>
      <c r="I25">
        <v>96.2</v>
      </c>
      <c r="J25" s="13">
        <f>(1-(I25/100))*H25</f>
        <v>34114.917999999932</v>
      </c>
      <c r="K25" s="14">
        <v>56.81818181818182</v>
      </c>
      <c r="L25" s="13">
        <f t="shared" si="1"/>
        <v>1938347.6136363598</v>
      </c>
      <c r="M25">
        <f t="shared" si="5"/>
        <v>1.8630000000000001E-2</v>
      </c>
      <c r="N25" s="13">
        <f t="shared" si="6"/>
        <v>36111.416042045385</v>
      </c>
      <c r="O25" s="13">
        <f t="shared" si="7"/>
        <v>54167.124063068077</v>
      </c>
      <c r="P25" s="13">
        <f t="shared" si="8"/>
        <v>1992514.7376994279</v>
      </c>
      <c r="Q25" s="13">
        <f>VLOOKUP(A25,'Revenues X=0.5'!$A$2:$X$180,24,FALSE)*1000</f>
        <v>1934140640.0634139</v>
      </c>
      <c r="R25" s="22">
        <f t="shared" si="2"/>
        <v>1.0301808960666377E-3</v>
      </c>
      <c r="S25" s="14">
        <f t="shared" si="3"/>
        <v>3.4339363202221256E-4</v>
      </c>
      <c r="T25" s="14">
        <f t="shared" si="4"/>
        <v>3.0905426881999132E-3</v>
      </c>
    </row>
    <row r="26" spans="1:20" x14ac:dyDescent="0.25">
      <c r="A26" t="s">
        <v>72</v>
      </c>
      <c r="B26" t="s">
        <v>73</v>
      </c>
      <c r="C26" t="s">
        <v>40</v>
      </c>
      <c r="D26" t="s">
        <v>35</v>
      </c>
      <c r="E26" t="s">
        <v>469</v>
      </c>
      <c r="F26" s="14">
        <v>457.1136934673367</v>
      </c>
      <c r="G26" s="13">
        <v>10156601</v>
      </c>
      <c r="H26" s="13">
        <v>13665316</v>
      </c>
      <c r="I26">
        <v>87.3</v>
      </c>
      <c r="J26" s="13">
        <f>(1-(I26/100))*H26</f>
        <v>1735495.132</v>
      </c>
      <c r="K26" s="14">
        <v>205.0412021328163</v>
      </c>
      <c r="L26" s="13">
        <f t="shared" si="1"/>
        <v>355848008.16093069</v>
      </c>
      <c r="M26">
        <f t="shared" si="5"/>
        <v>1.8630000000000001E-2</v>
      </c>
      <c r="N26" s="13">
        <f t="shared" si="6"/>
        <v>6629448.3920381395</v>
      </c>
      <c r="O26" s="13">
        <f t="shared" si="7"/>
        <v>9944172.5880572088</v>
      </c>
      <c r="P26" s="13">
        <f t="shared" si="8"/>
        <v>365792180.74898791</v>
      </c>
      <c r="Q26" s="13">
        <f>VLOOKUP(A26,'Revenues X=0.5'!$A$2:$X$180,24,FALSE)*1000</f>
        <v>33205731839.319073</v>
      </c>
      <c r="R26" s="22">
        <f t="shared" si="2"/>
        <v>1.1015934915063415E-2</v>
      </c>
      <c r="S26" s="14">
        <f t="shared" si="3"/>
        <v>3.6719783050211388E-3</v>
      </c>
      <c r="T26" s="14">
        <f t="shared" si="4"/>
        <v>3.304780474519025E-2</v>
      </c>
    </row>
    <row r="27" spans="1:20" x14ac:dyDescent="0.25">
      <c r="A27" t="s">
        <v>74</v>
      </c>
      <c r="B27" t="s">
        <v>75</v>
      </c>
      <c r="C27" t="s">
        <v>18</v>
      </c>
      <c r="D27" t="s">
        <v>19</v>
      </c>
      <c r="F27" s="14" t="e">
        <v>#N/A</v>
      </c>
      <c r="G27" s="13">
        <v>3845929</v>
      </c>
      <c r="H27" s="13">
        <v>3700255</v>
      </c>
      <c r="I27">
        <v>99.2</v>
      </c>
      <c r="J27" s="13">
        <f>(1-(I27/100))*H27</f>
        <v>29602.040000000026</v>
      </c>
      <c r="K27" s="14" t="e">
        <v>#N/A</v>
      </c>
      <c r="M27" t="e">
        <f t="shared" si="5"/>
        <v>#DIV/0!</v>
      </c>
      <c r="N27" s="13">
        <f t="shared" si="6"/>
        <v>0</v>
      </c>
      <c r="O27" s="13">
        <f t="shared" si="7"/>
        <v>0</v>
      </c>
      <c r="Q27" s="13">
        <f>VLOOKUP(A27,'Revenues X=0.5'!$A$2:$X$180,24,FALSE)*1000</f>
        <v>23126314721.601006</v>
      </c>
      <c r="R27" s="22">
        <f t="shared" si="2"/>
        <v>0</v>
      </c>
      <c r="S27" s="14">
        <f t="shared" si="3"/>
        <v>0</v>
      </c>
      <c r="T27" s="14">
        <f t="shared" si="4"/>
        <v>0</v>
      </c>
    </row>
    <row r="28" spans="1:20" x14ac:dyDescent="0.25">
      <c r="A28" t="s">
        <v>76</v>
      </c>
      <c r="B28" t="s">
        <v>77</v>
      </c>
      <c r="C28" t="s">
        <v>18</v>
      </c>
      <c r="D28" t="s">
        <v>32</v>
      </c>
      <c r="E28" t="s">
        <v>468</v>
      </c>
      <c r="F28" s="14">
        <v>68.964152792292879</v>
      </c>
      <c r="G28" s="13">
        <v>1969341</v>
      </c>
      <c r="H28" s="13">
        <v>2347860</v>
      </c>
      <c r="I28">
        <v>96.8</v>
      </c>
      <c r="J28" s="13">
        <f>(1-(I28/100))*H28</f>
        <v>75131.520000000062</v>
      </c>
      <c r="K28" s="14">
        <v>465.34653465346537</v>
      </c>
      <c r="L28" s="13">
        <f t="shared" si="1"/>
        <v>34962192.475247554</v>
      </c>
      <c r="M28">
        <f t="shared" si="5"/>
        <v>1.8630000000000001E-2</v>
      </c>
      <c r="N28" s="13">
        <f t="shared" si="6"/>
        <v>651345.64581386198</v>
      </c>
      <c r="O28" s="13">
        <f t="shared" si="7"/>
        <v>977018.46872079303</v>
      </c>
      <c r="P28" s="13">
        <f t="shared" si="8"/>
        <v>35939210.943968348</v>
      </c>
      <c r="Q28" s="13">
        <f>VLOOKUP(A28,'Revenues X=0.5'!$A$2:$X$180,24,FALSE)*1000</f>
        <v>7119907922.7616653</v>
      </c>
      <c r="R28" s="22">
        <f t="shared" si="2"/>
        <v>5.0477072644540986E-3</v>
      </c>
      <c r="S28" s="14">
        <f t="shared" si="3"/>
        <v>1.6825690881513661E-3</v>
      </c>
      <c r="T28" s="14">
        <f t="shared" si="4"/>
        <v>1.5143121793362295E-2</v>
      </c>
    </row>
    <row r="29" spans="1:20" x14ac:dyDescent="0.25">
      <c r="A29" t="s">
        <v>78</v>
      </c>
      <c r="B29" t="s">
        <v>79</v>
      </c>
      <c r="C29" t="s">
        <v>18</v>
      </c>
      <c r="D29" t="s">
        <v>35</v>
      </c>
      <c r="E29" t="s">
        <v>469</v>
      </c>
      <c r="F29" s="14">
        <v>457.1136934673367</v>
      </c>
      <c r="G29" s="13">
        <v>195210154</v>
      </c>
      <c r="H29" s="13">
        <v>222748294</v>
      </c>
      <c r="I29">
        <v>96.9</v>
      </c>
      <c r="J29" s="13">
        <f>(1-(I29/100))*H29</f>
        <v>6905197.1139999814</v>
      </c>
      <c r="K29" s="14">
        <v>607.23378105521908</v>
      </c>
      <c r="L29" s="13">
        <f t="shared" si="1"/>
        <v>4193068952.4657955</v>
      </c>
      <c r="M29">
        <f t="shared" si="5"/>
        <v>1.8630000000000001E-2</v>
      </c>
      <c r="N29" s="13">
        <f t="shared" si="6"/>
        <v>78116874.584437773</v>
      </c>
      <c r="O29" s="13">
        <f t="shared" si="7"/>
        <v>117175311.87665667</v>
      </c>
      <c r="P29" s="13">
        <f t="shared" si="8"/>
        <v>4310244264.342452</v>
      </c>
      <c r="Q29" s="13">
        <f>VLOOKUP(A29,'Revenues X=0.5'!$A$2:$X$180,24,FALSE)*1000</f>
        <v>640547359580.34827</v>
      </c>
      <c r="R29" s="22">
        <f t="shared" si="2"/>
        <v>6.7290016887530208E-3</v>
      </c>
      <c r="S29" s="14">
        <f t="shared" si="3"/>
        <v>2.2430005629176736E-3</v>
      </c>
      <c r="T29" s="14">
        <f t="shared" si="4"/>
        <v>2.0187005066259062E-2</v>
      </c>
    </row>
    <row r="30" spans="1:20" x14ac:dyDescent="0.25">
      <c r="A30" t="s">
        <v>80</v>
      </c>
      <c r="B30" t="s">
        <v>81</v>
      </c>
      <c r="C30" t="s">
        <v>29</v>
      </c>
      <c r="D30" t="s">
        <v>26</v>
      </c>
      <c r="F30" s="14" t="e">
        <v>#N/A</v>
      </c>
      <c r="G30" s="13">
        <v>400569</v>
      </c>
      <c r="H30" s="13">
        <v>499424</v>
      </c>
      <c r="I30" t="s">
        <v>471</v>
      </c>
      <c r="K30" s="14" t="e">
        <v>#N/A</v>
      </c>
      <c r="M30" t="e">
        <f t="shared" si="5"/>
        <v>#DIV/0!</v>
      </c>
      <c r="N30" s="13">
        <f t="shared" si="6"/>
        <v>0</v>
      </c>
      <c r="O30" s="13">
        <f t="shared" si="7"/>
        <v>0</v>
      </c>
      <c r="Q30" s="13">
        <f>VLOOKUP(A30,'Revenues X=0.5'!$A$2:$X$180,24,FALSE)*1000</f>
        <v>5577939974.3454037</v>
      </c>
      <c r="R30" s="22">
        <f t="shared" si="2"/>
        <v>0</v>
      </c>
      <c r="S30" s="14">
        <f t="shared" si="3"/>
        <v>0</v>
      </c>
      <c r="T30" s="14">
        <f t="shared" si="4"/>
        <v>0</v>
      </c>
    </row>
    <row r="31" spans="1:20" x14ac:dyDescent="0.25">
      <c r="A31" t="s">
        <v>82</v>
      </c>
      <c r="B31" t="s">
        <v>83</v>
      </c>
      <c r="C31" t="s">
        <v>18</v>
      </c>
      <c r="D31" t="s">
        <v>19</v>
      </c>
      <c r="F31" s="14" t="e">
        <v>#N/A</v>
      </c>
      <c r="G31" s="13">
        <v>7395599</v>
      </c>
      <c r="H31" s="13">
        <v>6213179</v>
      </c>
      <c r="I31">
        <v>99.5</v>
      </c>
      <c r="J31" s="13">
        <f t="shared" ref="J31:J40" si="9">(1-(I31/100))*H31</f>
        <v>31065.895000000026</v>
      </c>
      <c r="K31" s="14" t="e">
        <v>#N/A</v>
      </c>
      <c r="M31" t="e">
        <f t="shared" si="5"/>
        <v>#DIV/0!</v>
      </c>
      <c r="N31" s="13">
        <f t="shared" si="6"/>
        <v>0</v>
      </c>
      <c r="O31" s="13">
        <f t="shared" si="7"/>
        <v>0</v>
      </c>
      <c r="Q31" s="13">
        <f>VLOOKUP(A31,'Revenues X=0.5'!$A$2:$X$180,24,FALSE)*1000</f>
        <v>35367906269.718597</v>
      </c>
      <c r="R31" s="22">
        <f t="shared" si="2"/>
        <v>0</v>
      </c>
      <c r="S31" s="14">
        <f t="shared" si="3"/>
        <v>0</v>
      </c>
      <c r="T31" s="14">
        <f t="shared" si="4"/>
        <v>0</v>
      </c>
    </row>
    <row r="32" spans="1:20" x14ac:dyDescent="0.25">
      <c r="A32" t="s">
        <v>84</v>
      </c>
      <c r="B32" t="s">
        <v>85</v>
      </c>
      <c r="C32" t="s">
        <v>14</v>
      </c>
      <c r="D32" t="s">
        <v>32</v>
      </c>
      <c r="E32" t="s">
        <v>468</v>
      </c>
      <c r="F32" s="14">
        <v>68.964152792292879</v>
      </c>
      <c r="G32" s="13">
        <v>15540284</v>
      </c>
      <c r="H32" s="13">
        <v>26564341</v>
      </c>
      <c r="I32">
        <v>78.2</v>
      </c>
      <c r="J32" s="13">
        <f t="shared" si="9"/>
        <v>5791026.3379999995</v>
      </c>
      <c r="K32" s="14">
        <v>32.750040134853108</v>
      </c>
      <c r="L32" s="13">
        <f t="shared" si="1"/>
        <v>189656344.99149141</v>
      </c>
      <c r="M32">
        <f t="shared" si="5"/>
        <v>1.8630000000000001E-2</v>
      </c>
      <c r="N32" s="13">
        <f t="shared" si="6"/>
        <v>3533297.707191485</v>
      </c>
      <c r="O32" s="13">
        <f t="shared" si="7"/>
        <v>5299946.5607872279</v>
      </c>
      <c r="P32" s="13">
        <f t="shared" si="8"/>
        <v>194956291.55227864</v>
      </c>
      <c r="Q32" s="13">
        <f>VLOOKUP(A32,'Revenues X=0.5'!$A$2:$X$180,24,FALSE)*1000</f>
        <v>47889806585.417519</v>
      </c>
      <c r="R32" s="22">
        <f t="shared" si="2"/>
        <v>4.0709350371785167E-3</v>
      </c>
      <c r="S32" s="14">
        <f t="shared" si="3"/>
        <v>1.3569783457261721E-3</v>
      </c>
      <c r="T32" s="14">
        <f t="shared" si="4"/>
        <v>1.221280511153555E-2</v>
      </c>
    </row>
    <row r="33" spans="1:20" x14ac:dyDescent="0.25">
      <c r="A33" t="s">
        <v>86</v>
      </c>
      <c r="B33" t="s">
        <v>87</v>
      </c>
      <c r="C33" t="s">
        <v>14</v>
      </c>
      <c r="D33" t="s">
        <v>32</v>
      </c>
      <c r="E33" t="s">
        <v>468</v>
      </c>
      <c r="F33" s="14">
        <v>68.964152792292879</v>
      </c>
      <c r="G33" s="13">
        <v>9232753</v>
      </c>
      <c r="H33" s="13">
        <v>16392402.999999998</v>
      </c>
      <c r="I33">
        <v>74.7</v>
      </c>
      <c r="J33" s="13">
        <f t="shared" si="9"/>
        <v>4147277.9589999998</v>
      </c>
      <c r="K33" s="14">
        <v>51.029818628957884</v>
      </c>
      <c r="L33" s="13">
        <f t="shared" si="1"/>
        <v>211634842.05164462</v>
      </c>
      <c r="M33">
        <f t="shared" si="5"/>
        <v>1.8630000000000001E-2</v>
      </c>
      <c r="N33" s="13">
        <f t="shared" si="6"/>
        <v>3942757.1074221395</v>
      </c>
      <c r="O33" s="13">
        <f t="shared" si="7"/>
        <v>5914135.6611332092</v>
      </c>
      <c r="P33" s="13">
        <f t="shared" si="8"/>
        <v>217548977.71277782</v>
      </c>
      <c r="Q33" s="13">
        <f>VLOOKUP(A33,'Revenues X=0.5'!$A$2:$X$180,24,FALSE)*1000</f>
        <v>28968422205.565044</v>
      </c>
      <c r="R33" s="22">
        <f t="shared" si="2"/>
        <v>7.5098663009331964E-3</v>
      </c>
      <c r="S33" s="14">
        <f t="shared" si="3"/>
        <v>2.5032887669777324E-3</v>
      </c>
      <c r="T33" s="14">
        <f t="shared" si="4"/>
        <v>2.2529598902799586E-2</v>
      </c>
    </row>
    <row r="34" spans="1:20" x14ac:dyDescent="0.25">
      <c r="A34" t="s">
        <v>88</v>
      </c>
      <c r="B34" t="s">
        <v>89</v>
      </c>
      <c r="C34" t="s">
        <v>40</v>
      </c>
      <c r="D34" t="s">
        <v>32</v>
      </c>
      <c r="E34" t="s">
        <v>468</v>
      </c>
      <c r="F34" s="14">
        <v>68.964152792292879</v>
      </c>
      <c r="G34" s="13">
        <v>487601</v>
      </c>
      <c r="H34" s="13">
        <v>576734</v>
      </c>
      <c r="I34">
        <v>88.2</v>
      </c>
      <c r="J34" s="13">
        <f t="shared" si="9"/>
        <v>68054.611999999994</v>
      </c>
      <c r="K34" s="14">
        <v>68.964152792292879</v>
      </c>
      <c r="L34" s="13">
        <f t="shared" si="1"/>
        <v>4693328.6601882083</v>
      </c>
      <c r="M34">
        <f t="shared" si="5"/>
        <v>1.8630000000000001E-2</v>
      </c>
      <c r="N34" s="13">
        <f t="shared" si="6"/>
        <v>87436.712939306322</v>
      </c>
      <c r="O34" s="13">
        <f t="shared" si="7"/>
        <v>131155.06940895948</v>
      </c>
      <c r="P34" s="13">
        <f t="shared" si="8"/>
        <v>4824483.729597168</v>
      </c>
      <c r="Q34" s="13">
        <f>VLOOKUP(A34,'Revenues X=0.5'!$A$2:$X$180,24,FALSE)*1000</f>
        <v>1280698961.00228</v>
      </c>
      <c r="R34" s="22">
        <f t="shared" si="2"/>
        <v>3.7670708546694754E-3</v>
      </c>
      <c r="S34" s="14">
        <f t="shared" si="3"/>
        <v>1.2556902848898251E-3</v>
      </c>
      <c r="T34" s="14">
        <f t="shared" si="4"/>
        <v>1.1301212564008426E-2</v>
      </c>
    </row>
    <row r="35" spans="1:20" x14ac:dyDescent="0.25">
      <c r="A35" t="s">
        <v>90</v>
      </c>
      <c r="B35" t="s">
        <v>91</v>
      </c>
      <c r="C35" t="s">
        <v>14</v>
      </c>
      <c r="D35" t="s">
        <v>26</v>
      </c>
      <c r="E35" t="s">
        <v>472</v>
      </c>
      <c r="F35" s="14">
        <v>286.39139284675775</v>
      </c>
      <c r="G35" s="13">
        <v>14364931</v>
      </c>
      <c r="H35" s="13">
        <v>19143612</v>
      </c>
      <c r="I35">
        <v>66.3</v>
      </c>
      <c r="J35" s="13">
        <f t="shared" si="9"/>
        <v>6451397.2440000018</v>
      </c>
      <c r="K35" s="14">
        <v>210.04221954161642</v>
      </c>
      <c r="L35" s="13">
        <f t="shared" si="1"/>
        <v>1355065796.2744274</v>
      </c>
      <c r="M35">
        <f t="shared" si="5"/>
        <v>1.8630000000000001E-2</v>
      </c>
      <c r="N35" s="13">
        <f t="shared" si="6"/>
        <v>25244875.784592584</v>
      </c>
      <c r="O35" s="13">
        <f t="shared" si="7"/>
        <v>37867313.676888876</v>
      </c>
      <c r="P35" s="13">
        <f t="shared" si="8"/>
        <v>1392933109.9513164</v>
      </c>
      <c r="Q35" s="13">
        <f>VLOOKUP(A35,'Revenues X=0.5'!$A$2:$X$180,24,FALSE)*1000</f>
        <v>37745799088.376343</v>
      </c>
      <c r="R35" s="22">
        <f t="shared" si="2"/>
        <v>3.6902996984908558E-2</v>
      </c>
      <c r="S35" s="14">
        <f t="shared" si="3"/>
        <v>1.2300998994969519E-2</v>
      </c>
      <c r="T35" s="14">
        <f t="shared" si="4"/>
        <v>0.11070899095472567</v>
      </c>
    </row>
    <row r="36" spans="1:20" x14ac:dyDescent="0.25">
      <c r="A36" t="s">
        <v>92</v>
      </c>
      <c r="B36" t="s">
        <v>93</v>
      </c>
      <c r="C36" t="s">
        <v>40</v>
      </c>
      <c r="D36" t="s">
        <v>32</v>
      </c>
      <c r="E36" t="s">
        <v>468</v>
      </c>
      <c r="F36" s="14">
        <v>68.964152792292879</v>
      </c>
      <c r="G36" s="13">
        <v>20624343</v>
      </c>
      <c r="H36" s="13">
        <v>33074214.999999996</v>
      </c>
      <c r="I36">
        <v>72.099999999999994</v>
      </c>
      <c r="J36" s="13">
        <f t="shared" si="9"/>
        <v>9227705.9849999994</v>
      </c>
      <c r="K36" s="14">
        <v>51.039976397698773</v>
      </c>
      <c r="L36" s="13">
        <f t="shared" si="1"/>
        <v>470981895.67930365</v>
      </c>
      <c r="M36">
        <f t="shared" si="5"/>
        <v>1.8630000000000001E-2</v>
      </c>
      <c r="N36" s="13">
        <f t="shared" si="6"/>
        <v>8774392.7165054269</v>
      </c>
      <c r="O36" s="13">
        <f t="shared" si="7"/>
        <v>13161589.07475814</v>
      </c>
      <c r="P36" s="13">
        <f t="shared" si="8"/>
        <v>484143484.75406176</v>
      </c>
      <c r="Q36" s="13">
        <f>VLOOKUP(A36,'Revenues X=0.5'!$A$2:$X$180,24,FALSE)*1000</f>
        <v>62967201216.38588</v>
      </c>
      <c r="R36" s="22">
        <f t="shared" si="2"/>
        <v>7.6888201381273029E-3</v>
      </c>
      <c r="S36" s="14">
        <f t="shared" si="3"/>
        <v>2.5629400460424343E-3</v>
      </c>
      <c r="T36" s="14">
        <f t="shared" si="4"/>
        <v>2.3066460414381911E-2</v>
      </c>
    </row>
    <row r="37" spans="1:20" x14ac:dyDescent="0.25">
      <c r="A37" t="s">
        <v>94</v>
      </c>
      <c r="B37" t="s">
        <v>95</v>
      </c>
      <c r="C37" t="s">
        <v>45</v>
      </c>
      <c r="D37" t="s">
        <v>69</v>
      </c>
      <c r="F37" s="14" t="e">
        <v>#N/A</v>
      </c>
      <c r="G37" s="13">
        <v>34005274</v>
      </c>
      <c r="H37" s="13">
        <v>40616997</v>
      </c>
      <c r="I37">
        <v>99.8</v>
      </c>
      <c r="J37" s="13">
        <f t="shared" si="9"/>
        <v>81233.994000000079</v>
      </c>
      <c r="K37" s="14" t="e">
        <v>#N/A</v>
      </c>
      <c r="M37" t="e">
        <f t="shared" si="5"/>
        <v>#DIV/0!</v>
      </c>
      <c r="N37" s="13">
        <f t="shared" si="6"/>
        <v>0</v>
      </c>
      <c r="O37" s="13">
        <f t="shared" si="7"/>
        <v>0</v>
      </c>
      <c r="Q37" s="13">
        <f>VLOOKUP(A37,'Revenues X=0.5'!$A$2:$X$180,24,FALSE)*1000</f>
        <v>329893397154.45477</v>
      </c>
      <c r="R37" s="22">
        <f t="shared" si="2"/>
        <v>0</v>
      </c>
      <c r="S37" s="14">
        <f t="shared" si="3"/>
        <v>0</v>
      </c>
      <c r="T37" s="14">
        <f t="shared" si="4"/>
        <v>0</v>
      </c>
    </row>
    <row r="38" spans="1:20" x14ac:dyDescent="0.25">
      <c r="A38" t="s">
        <v>96</v>
      </c>
      <c r="B38" t="s">
        <v>97</v>
      </c>
      <c r="C38" t="s">
        <v>29</v>
      </c>
      <c r="D38" t="s">
        <v>35</v>
      </c>
      <c r="E38" t="s">
        <v>469</v>
      </c>
      <c r="F38" s="14">
        <v>457.1136934673367</v>
      </c>
      <c r="G38" s="13">
        <v>55509</v>
      </c>
      <c r="H38" s="13">
        <v>66552</v>
      </c>
      <c r="I38">
        <v>95.6</v>
      </c>
      <c r="J38" s="13">
        <f t="shared" si="9"/>
        <v>2928.2880000000027</v>
      </c>
      <c r="K38" s="14">
        <v>457.1136934673367</v>
      </c>
      <c r="L38" s="13">
        <f t="shared" si="1"/>
        <v>1338560.5432160818</v>
      </c>
      <c r="M38">
        <f t="shared" si="5"/>
        <v>1.8630000000000001E-2</v>
      </c>
      <c r="N38" s="13">
        <f t="shared" si="6"/>
        <v>24937.382920115604</v>
      </c>
      <c r="O38" s="13">
        <f t="shared" si="7"/>
        <v>37406.074380173406</v>
      </c>
      <c r="P38" s="13">
        <f t="shared" si="8"/>
        <v>1375966.6175962551</v>
      </c>
      <c r="Q38" s="13">
        <f>VLOOKUP(A38,'Revenues X=0.5'!$A$2:$X$180,24,FALSE)*1000</f>
        <v>425852898.28499478</v>
      </c>
      <c r="R38" s="22">
        <f t="shared" si="2"/>
        <v>3.2310843090127637E-3</v>
      </c>
      <c r="S38" s="14">
        <f t="shared" si="3"/>
        <v>1.0770281030042547E-3</v>
      </c>
      <c r="T38" s="14">
        <f t="shared" si="4"/>
        <v>9.693252927038291E-3</v>
      </c>
    </row>
    <row r="39" spans="1:20" x14ac:dyDescent="0.25">
      <c r="A39" t="s">
        <v>98</v>
      </c>
      <c r="B39" t="s">
        <v>99</v>
      </c>
      <c r="C39" t="s">
        <v>14</v>
      </c>
      <c r="D39" t="s">
        <v>32</v>
      </c>
      <c r="E39" t="s">
        <v>468</v>
      </c>
      <c r="F39" s="14">
        <v>68.964152792292879</v>
      </c>
      <c r="G39" s="13">
        <v>4349921</v>
      </c>
      <c r="H39" s="13">
        <v>6318381</v>
      </c>
      <c r="I39">
        <v>67.2</v>
      </c>
      <c r="J39" s="13">
        <f t="shared" si="9"/>
        <v>2072428.9679999996</v>
      </c>
      <c r="K39" s="14">
        <v>68.964152792292879</v>
      </c>
      <c r="L39" s="13">
        <f t="shared" si="1"/>
        <v>142923308.00032583</v>
      </c>
      <c r="M39">
        <f t="shared" si="5"/>
        <v>1.8630000000000001E-2</v>
      </c>
      <c r="N39" s="13">
        <f t="shared" si="6"/>
        <v>2662661.2280460703</v>
      </c>
      <c r="O39" s="13">
        <f t="shared" si="7"/>
        <v>3993991.8420691052</v>
      </c>
      <c r="P39" s="13">
        <f t="shared" si="8"/>
        <v>146917299.84239495</v>
      </c>
      <c r="Q39" s="13">
        <f>VLOOKUP(A39,'Revenues X=0.5'!$A$2:$X$180,24,FALSE)*1000</f>
        <v>11689913718.203577</v>
      </c>
      <c r="R39" s="22">
        <f t="shared" si="2"/>
        <v>1.2567868624523275E-2</v>
      </c>
      <c r="S39" s="14">
        <f t="shared" si="3"/>
        <v>4.1892895415077576E-3</v>
      </c>
      <c r="T39" s="14">
        <f t="shared" si="4"/>
        <v>3.7703605873569822E-2</v>
      </c>
    </row>
    <row r="40" spans="1:20" x14ac:dyDescent="0.25">
      <c r="A40" t="s">
        <v>100</v>
      </c>
      <c r="B40" t="s">
        <v>101</v>
      </c>
      <c r="C40" t="s">
        <v>14</v>
      </c>
      <c r="D40" t="s">
        <v>32</v>
      </c>
      <c r="E40" t="s">
        <v>468</v>
      </c>
      <c r="F40" s="14">
        <v>68.964152792292879</v>
      </c>
      <c r="G40" s="13">
        <v>11720781</v>
      </c>
      <c r="H40" s="13">
        <v>20877527</v>
      </c>
      <c r="I40">
        <v>49.7</v>
      </c>
      <c r="J40" s="13">
        <f t="shared" si="9"/>
        <v>10501396.080999998</v>
      </c>
      <c r="K40" s="14">
        <v>67.902088231226656</v>
      </c>
      <c r="L40" s="13">
        <f t="shared" si="1"/>
        <v>713066723.24311972</v>
      </c>
      <c r="M40">
        <f t="shared" si="5"/>
        <v>1.8630000000000001E-2</v>
      </c>
      <c r="N40" s="13">
        <f t="shared" si="6"/>
        <v>13284433.054019321</v>
      </c>
      <c r="O40" s="13">
        <f t="shared" si="7"/>
        <v>19926649.581028979</v>
      </c>
      <c r="P40" s="13">
        <f t="shared" si="8"/>
        <v>732993372.82414865</v>
      </c>
      <c r="Q40" s="13">
        <f>VLOOKUP(A40,'Revenues X=0.5'!$A$2:$X$180,24,FALSE)*1000</f>
        <v>36910158684.459152</v>
      </c>
      <c r="R40" s="22">
        <f t="shared" si="2"/>
        <v>1.9858851843212802E-2</v>
      </c>
      <c r="S40" s="14">
        <f t="shared" si="3"/>
        <v>6.6196172810709343E-3</v>
      </c>
      <c r="T40" s="14">
        <f t="shared" si="4"/>
        <v>5.9576555529638406E-2</v>
      </c>
    </row>
    <row r="41" spans="1:20" x14ac:dyDescent="0.25">
      <c r="A41" t="s">
        <v>102</v>
      </c>
      <c r="B41" t="s">
        <v>103</v>
      </c>
      <c r="C41" t="s">
        <v>29</v>
      </c>
      <c r="D41" t="s">
        <v>19</v>
      </c>
      <c r="F41" s="14" t="e">
        <v>#N/A</v>
      </c>
      <c r="G41" s="13">
        <v>159518</v>
      </c>
      <c r="H41" s="13">
        <v>173587</v>
      </c>
      <c r="I41" t="s">
        <v>471</v>
      </c>
      <c r="K41" s="14" t="e">
        <v>#N/A</v>
      </c>
      <c r="M41" t="e">
        <f t="shared" si="5"/>
        <v>#DIV/0!</v>
      </c>
      <c r="N41" s="13">
        <f t="shared" si="6"/>
        <v>0</v>
      </c>
      <c r="O41" s="13">
        <f t="shared" si="7"/>
        <v>0</v>
      </c>
      <c r="Q41" s="13" t="e">
        <f>VLOOKUP(A41,'Revenues X=0.5'!$A$2:$X$180,24,FALSE)*1000</f>
        <v>#N/A</v>
      </c>
      <c r="R41" s="22" t="e">
        <f t="shared" si="2"/>
        <v>#N/A</v>
      </c>
      <c r="S41" s="14" t="e">
        <f t="shared" si="3"/>
        <v>#N/A</v>
      </c>
      <c r="T41" s="14" t="e">
        <f t="shared" si="4"/>
        <v>#N/A</v>
      </c>
    </row>
    <row r="42" spans="1:20" x14ac:dyDescent="0.25">
      <c r="A42" t="s">
        <v>104</v>
      </c>
      <c r="B42" t="s">
        <v>105</v>
      </c>
      <c r="C42" t="s">
        <v>45</v>
      </c>
      <c r="D42" t="s">
        <v>35</v>
      </c>
      <c r="E42" t="s">
        <v>469</v>
      </c>
      <c r="F42" s="14">
        <v>457.1136934673367</v>
      </c>
      <c r="G42" s="13">
        <v>17150760</v>
      </c>
      <c r="H42" s="13">
        <v>19814578</v>
      </c>
      <c r="I42">
        <v>98.2</v>
      </c>
      <c r="J42" s="13">
        <f t="shared" ref="J42:J51" si="10">(1-(I42/100))*H42</f>
        <v>356662.40400000033</v>
      </c>
      <c r="K42" s="14">
        <v>513.05683563748084</v>
      </c>
      <c r="L42" s="13">
        <f t="shared" si="1"/>
        <v>182988084.38709697</v>
      </c>
      <c r="M42">
        <f t="shared" si="5"/>
        <v>1.8630000000000001E-2</v>
      </c>
      <c r="N42" s="13">
        <f t="shared" si="6"/>
        <v>3409068.0121316169</v>
      </c>
      <c r="O42" s="13">
        <f t="shared" si="7"/>
        <v>5113602.0181974247</v>
      </c>
      <c r="P42" s="13">
        <f t="shared" si="8"/>
        <v>188101686.40529439</v>
      </c>
      <c r="Q42" s="13">
        <f>VLOOKUP(A42,'Revenues X=0.5'!$A$2:$X$180,24,FALSE)*1000</f>
        <v>74550387900.19136</v>
      </c>
      <c r="R42" s="22">
        <f t="shared" si="2"/>
        <v>2.5231483256281158E-3</v>
      </c>
      <c r="S42" s="14">
        <f t="shared" si="3"/>
        <v>8.4104944187603865E-4</v>
      </c>
      <c r="T42" s="14">
        <f t="shared" si="4"/>
        <v>7.5694449768843475E-3</v>
      </c>
    </row>
    <row r="43" spans="1:20" x14ac:dyDescent="0.25">
      <c r="A43" t="s">
        <v>106</v>
      </c>
      <c r="B43" t="s">
        <v>107</v>
      </c>
      <c r="C43" t="s">
        <v>18</v>
      </c>
      <c r="D43" t="s">
        <v>26</v>
      </c>
      <c r="E43" t="s">
        <v>473</v>
      </c>
      <c r="F43" s="14">
        <v>530.71832220241151</v>
      </c>
      <c r="G43" s="13">
        <v>1337705000</v>
      </c>
      <c r="H43" s="13">
        <v>1453297304</v>
      </c>
      <c r="I43">
        <v>91.5</v>
      </c>
      <c r="J43" s="13">
        <f t="shared" si="10"/>
        <v>123530270.83999994</v>
      </c>
      <c r="K43" s="14">
        <v>534.09353215456349</v>
      </c>
      <c r="L43" s="13">
        <f t="shared" si="1"/>
        <v>65976718680.94545</v>
      </c>
      <c r="M43">
        <f t="shared" si="5"/>
        <v>1.8630000000000001E-2</v>
      </c>
      <c r="N43" s="13">
        <f t="shared" si="6"/>
        <v>1229146269.0260139</v>
      </c>
      <c r="O43" s="13">
        <f t="shared" si="7"/>
        <v>1843719403.5390208</v>
      </c>
      <c r="P43" s="13">
        <f t="shared" si="8"/>
        <v>67820438084.484474</v>
      </c>
      <c r="Q43" s="13">
        <f>VLOOKUP(A43,'Revenues X=0.5'!$A$2:$X$180,24,FALSE)*1000</f>
        <v>7015752128692.1777</v>
      </c>
      <c r="R43" s="22">
        <f t="shared" si="2"/>
        <v>9.6668805910517588E-3</v>
      </c>
      <c r="S43" s="14">
        <f t="shared" si="3"/>
        <v>3.2222935303505866E-3</v>
      </c>
      <c r="T43" s="14">
        <f t="shared" si="4"/>
        <v>2.9000641773155277E-2</v>
      </c>
    </row>
    <row r="44" spans="1:20" x14ac:dyDescent="0.25">
      <c r="A44" t="s">
        <v>108</v>
      </c>
      <c r="B44" t="s">
        <v>109</v>
      </c>
      <c r="C44" t="s">
        <v>18</v>
      </c>
      <c r="D44" t="s">
        <v>35</v>
      </c>
      <c r="E44" t="s">
        <v>469</v>
      </c>
      <c r="F44" s="14">
        <v>457.1136934673367</v>
      </c>
      <c r="G44" s="13">
        <v>46444798</v>
      </c>
      <c r="H44" s="13">
        <v>57219408</v>
      </c>
      <c r="I44">
        <v>91</v>
      </c>
      <c r="J44" s="13">
        <f t="shared" si="10"/>
        <v>5149746.7199999979</v>
      </c>
      <c r="K44" s="14">
        <v>398.55942376950782</v>
      </c>
      <c r="L44" s="13">
        <f t="shared" si="1"/>
        <v>2052480085.2821121</v>
      </c>
      <c r="M44">
        <f t="shared" si="5"/>
        <v>1.8630000000000001E-2</v>
      </c>
      <c r="N44" s="13">
        <f t="shared" si="6"/>
        <v>38237703.988805749</v>
      </c>
      <c r="O44" s="13">
        <f t="shared" si="7"/>
        <v>57356555.983208627</v>
      </c>
      <c r="P44" s="13">
        <f t="shared" si="8"/>
        <v>2109836641.2653208</v>
      </c>
      <c r="Q44" s="13">
        <f>VLOOKUP(A44,'Revenues X=0.5'!$A$2:$X$180,24,FALSE)*1000</f>
        <v>146529512536.78873</v>
      </c>
      <c r="R44" s="22">
        <f t="shared" si="2"/>
        <v>1.4398714666682662E-2</v>
      </c>
      <c r="S44" s="14">
        <f t="shared" si="3"/>
        <v>4.7995715555608871E-3</v>
      </c>
      <c r="T44" s="14">
        <f t="shared" si="4"/>
        <v>4.3196144000047988E-2</v>
      </c>
    </row>
    <row r="45" spans="1:20" x14ac:dyDescent="0.25">
      <c r="A45" t="s">
        <v>110</v>
      </c>
      <c r="B45" t="s">
        <v>111</v>
      </c>
      <c r="C45" t="s">
        <v>14</v>
      </c>
      <c r="D45" t="s">
        <v>32</v>
      </c>
      <c r="E45" t="s">
        <v>468</v>
      </c>
      <c r="F45" s="14">
        <v>68.964152792292879</v>
      </c>
      <c r="G45" s="13">
        <v>683081</v>
      </c>
      <c r="H45" s="13">
        <v>1057197</v>
      </c>
      <c r="I45">
        <v>95.1</v>
      </c>
      <c r="J45" s="13">
        <f t="shared" si="10"/>
        <v>51802.653000000049</v>
      </c>
      <c r="K45" s="14">
        <v>268.51851851851853</v>
      </c>
      <c r="L45" s="13">
        <f t="shared" si="1"/>
        <v>13909971.638888903</v>
      </c>
      <c r="M45">
        <f t="shared" si="5"/>
        <v>1.8630000000000001E-2</v>
      </c>
      <c r="N45" s="13">
        <f t="shared" si="6"/>
        <v>259142.77163250028</v>
      </c>
      <c r="O45" s="13">
        <f t="shared" si="7"/>
        <v>388714.15744875045</v>
      </c>
      <c r="P45" s="13">
        <f t="shared" si="8"/>
        <v>14298685.796337653</v>
      </c>
      <c r="Q45" s="13">
        <f>VLOOKUP(A45,'Revenues X=0.5'!$A$2:$X$180,24,FALSE)*1000</f>
        <v>1980087314.3549585</v>
      </c>
      <c r="R45" s="22">
        <f t="shared" si="2"/>
        <v>7.2212400396068658E-3</v>
      </c>
      <c r="S45" s="14">
        <f t="shared" si="3"/>
        <v>2.4070800132022885E-3</v>
      </c>
      <c r="T45" s="14">
        <f t="shared" si="4"/>
        <v>2.16637201188206E-2</v>
      </c>
    </row>
    <row r="46" spans="1:20" x14ac:dyDescent="0.25">
      <c r="A46" t="s">
        <v>112</v>
      </c>
      <c r="B46" t="s">
        <v>113</v>
      </c>
      <c r="C46" t="s">
        <v>14</v>
      </c>
      <c r="D46" t="s">
        <v>32</v>
      </c>
      <c r="E46" t="s">
        <v>468</v>
      </c>
      <c r="F46" s="14">
        <v>68.964152792292879</v>
      </c>
      <c r="G46" s="13">
        <v>62191161</v>
      </c>
      <c r="H46" s="13">
        <v>103743184</v>
      </c>
      <c r="I46">
        <v>46</v>
      </c>
      <c r="J46" s="13">
        <f t="shared" si="10"/>
        <v>56021319.360000007</v>
      </c>
      <c r="K46" s="14">
        <v>68.964152792292879</v>
      </c>
      <c r="L46" s="13">
        <f t="shared" si="1"/>
        <v>3863462827.9688754</v>
      </c>
      <c r="M46">
        <f t="shared" si="5"/>
        <v>1.8630000000000001E-2</v>
      </c>
      <c r="N46" s="13">
        <f t="shared" si="6"/>
        <v>71976312.485060155</v>
      </c>
      <c r="O46" s="13">
        <f t="shared" si="7"/>
        <v>107964468.72759023</v>
      </c>
      <c r="P46" s="13">
        <f t="shared" si="8"/>
        <v>3971427296.6964655</v>
      </c>
      <c r="Q46" s="13">
        <f>VLOOKUP(A46,'Revenues X=0.5'!$A$2:$X$180,24,FALSE)*1000</f>
        <v>186120138410.98672</v>
      </c>
      <c r="R46" s="22">
        <f t="shared" si="2"/>
        <v>2.1337977344111147E-2</v>
      </c>
      <c r="S46" s="14">
        <f t="shared" si="3"/>
        <v>7.1126591147037148E-3</v>
      </c>
      <c r="T46" s="14">
        <f t="shared" si="4"/>
        <v>6.4013932032333451E-2</v>
      </c>
    </row>
    <row r="47" spans="1:20" x14ac:dyDescent="0.25">
      <c r="A47" t="s">
        <v>114</v>
      </c>
      <c r="B47" t="s">
        <v>115</v>
      </c>
      <c r="C47" t="s">
        <v>40</v>
      </c>
      <c r="D47" t="s">
        <v>32</v>
      </c>
      <c r="E47" t="s">
        <v>468</v>
      </c>
      <c r="F47" s="14">
        <v>68.964152792292879</v>
      </c>
      <c r="G47" s="13">
        <v>4111715</v>
      </c>
      <c r="H47" s="13">
        <v>6753771</v>
      </c>
      <c r="I47">
        <v>74.3</v>
      </c>
      <c r="J47" s="13">
        <f t="shared" si="10"/>
        <v>1735719.1470000001</v>
      </c>
      <c r="K47" s="14">
        <v>68.964152792292879</v>
      </c>
      <c r="L47" s="13">
        <f t="shared" si="1"/>
        <v>119702400.45821626</v>
      </c>
      <c r="M47">
        <f t="shared" si="5"/>
        <v>1.8630000000000001E-2</v>
      </c>
      <c r="N47" s="13">
        <f t="shared" si="6"/>
        <v>2230055.7205365691</v>
      </c>
      <c r="O47" s="13">
        <f t="shared" si="7"/>
        <v>3345083.5808048537</v>
      </c>
      <c r="P47" s="13">
        <f t="shared" si="8"/>
        <v>123047484.03902112</v>
      </c>
      <c r="Q47" s="13">
        <f>VLOOKUP(A47,'Revenues X=0.5'!$A$2:$X$180,24,FALSE)*1000</f>
        <v>13079600649.446056</v>
      </c>
      <c r="R47" s="22">
        <f t="shared" si="2"/>
        <v>9.4075872296783304E-3</v>
      </c>
      <c r="S47" s="14">
        <f t="shared" si="3"/>
        <v>3.1358624098927774E-3</v>
      </c>
      <c r="T47" s="14">
        <f t="shared" si="4"/>
        <v>2.8222761689034991E-2</v>
      </c>
    </row>
    <row r="48" spans="1:20" x14ac:dyDescent="0.25">
      <c r="A48" t="s">
        <v>116</v>
      </c>
      <c r="B48" t="s">
        <v>117</v>
      </c>
      <c r="C48" t="s">
        <v>18</v>
      </c>
      <c r="D48" t="s">
        <v>35</v>
      </c>
      <c r="E48" t="s">
        <v>469</v>
      </c>
      <c r="F48" s="14">
        <v>457.1136934673367</v>
      </c>
      <c r="G48" s="13">
        <v>4669685</v>
      </c>
      <c r="H48" s="13">
        <v>5759573</v>
      </c>
      <c r="I48">
        <v>96.3</v>
      </c>
      <c r="J48" s="13">
        <f t="shared" si="10"/>
        <v>213104.20100000018</v>
      </c>
      <c r="K48" s="14">
        <v>491.41630901287556</v>
      </c>
      <c r="L48" s="13">
        <f t="shared" si="1"/>
        <v>104722879.89055803</v>
      </c>
      <c r="M48">
        <f t="shared" si="5"/>
        <v>1.8630000000000001E-2</v>
      </c>
      <c r="N48" s="13">
        <f t="shared" si="6"/>
        <v>1950987.2523610962</v>
      </c>
      <c r="O48" s="13">
        <f t="shared" si="7"/>
        <v>2926480.8785416447</v>
      </c>
      <c r="P48" s="13">
        <f t="shared" si="8"/>
        <v>107649360.76909968</v>
      </c>
      <c r="Q48" s="13">
        <f>VLOOKUP(A48,'Revenues X=0.5'!$A$2:$X$180,24,FALSE)*1000</f>
        <v>14824436632.502686</v>
      </c>
      <c r="R48" s="22">
        <f t="shared" si="2"/>
        <v>7.2616156308481679E-3</v>
      </c>
      <c r="S48" s="14">
        <f t="shared" si="3"/>
        <v>2.4205385436160561E-3</v>
      </c>
      <c r="T48" s="14">
        <f t="shared" si="4"/>
        <v>2.1784846892544504E-2</v>
      </c>
    </row>
    <row r="49" spans="1:20" x14ac:dyDescent="0.25">
      <c r="A49" t="s">
        <v>118</v>
      </c>
      <c r="B49" t="s">
        <v>119</v>
      </c>
      <c r="C49" t="s">
        <v>40</v>
      </c>
      <c r="D49" t="s">
        <v>32</v>
      </c>
      <c r="E49" t="s">
        <v>468</v>
      </c>
      <c r="F49" s="14">
        <v>68.964152792292879</v>
      </c>
      <c r="G49" s="13">
        <v>18976588</v>
      </c>
      <c r="H49" s="13">
        <v>29227188</v>
      </c>
      <c r="I49">
        <v>79.7</v>
      </c>
      <c r="J49" s="13">
        <f t="shared" si="10"/>
        <v>5933119.1639999989</v>
      </c>
      <c r="K49" s="14">
        <v>68.964152792292879</v>
      </c>
      <c r="L49" s="13">
        <f t="shared" si="1"/>
        <v>409172536.56097692</v>
      </c>
      <c r="M49">
        <f t="shared" si="5"/>
        <v>1.8630000000000001E-2</v>
      </c>
      <c r="N49" s="13">
        <f t="shared" si="6"/>
        <v>7622884.3561310004</v>
      </c>
      <c r="O49" s="13">
        <f t="shared" si="7"/>
        <v>11434326.534196502</v>
      </c>
      <c r="P49" s="13">
        <f t="shared" si="8"/>
        <v>420606863.09517342</v>
      </c>
      <c r="Q49" s="13">
        <f>VLOOKUP(A49,'Revenues X=0.5'!$A$2:$X$180,24,FALSE)*1000</f>
        <v>55767788915.704048</v>
      </c>
      <c r="R49" s="22">
        <f t="shared" si="2"/>
        <v>7.5421111590230488E-3</v>
      </c>
      <c r="S49" s="14">
        <f t="shared" si="3"/>
        <v>2.5140370530076831E-3</v>
      </c>
      <c r="T49" s="14">
        <f t="shared" si="4"/>
        <v>2.262633347706915E-2</v>
      </c>
    </row>
    <row r="50" spans="1:20" x14ac:dyDescent="0.25">
      <c r="A50" t="s">
        <v>120</v>
      </c>
      <c r="B50" t="s">
        <v>121</v>
      </c>
      <c r="C50" t="s">
        <v>29</v>
      </c>
      <c r="D50" t="s">
        <v>19</v>
      </c>
      <c r="F50" s="14">
        <v>270.56505523889945</v>
      </c>
      <c r="G50" s="13">
        <v>4417800</v>
      </c>
      <c r="H50" s="13">
        <v>4015138</v>
      </c>
      <c r="I50">
        <v>98.5</v>
      </c>
      <c r="J50" s="13">
        <f t="shared" si="10"/>
        <v>60227.070000000051</v>
      </c>
      <c r="K50" s="14">
        <v>270.56505523889945</v>
      </c>
      <c r="L50" s="13">
        <f t="shared" si="1"/>
        <v>16295340.521427078</v>
      </c>
      <c r="M50">
        <f t="shared" si="5"/>
        <v>1.8630000000000001E-2</v>
      </c>
      <c r="N50" s="13">
        <f t="shared" si="6"/>
        <v>303582.1939141865</v>
      </c>
      <c r="O50" s="13">
        <f t="shared" si="7"/>
        <v>455373.29087127978</v>
      </c>
      <c r="P50" s="13">
        <f t="shared" si="8"/>
        <v>16750713.812298357</v>
      </c>
      <c r="Q50" s="13">
        <f>VLOOKUP(A50,'Revenues X=0.5'!$A$2:$X$180,24,FALSE)*1000</f>
        <v>18671527295.821495</v>
      </c>
      <c r="R50" s="22">
        <f t="shared" si="2"/>
        <v>8.9712606509950602E-4</v>
      </c>
      <c r="S50" s="14">
        <f t="shared" si="3"/>
        <v>2.990420216998353E-4</v>
      </c>
      <c r="T50" s="14">
        <f t="shared" si="4"/>
        <v>2.6913781952985182E-3</v>
      </c>
    </row>
    <row r="51" spans="1:20" x14ac:dyDescent="0.25">
      <c r="A51" t="s">
        <v>122</v>
      </c>
      <c r="B51" t="s">
        <v>123</v>
      </c>
      <c r="C51" t="s">
        <v>18</v>
      </c>
      <c r="D51" t="s">
        <v>35</v>
      </c>
      <c r="E51" t="s">
        <v>469</v>
      </c>
      <c r="F51" s="14">
        <v>457.1136934673367</v>
      </c>
      <c r="G51" s="13">
        <v>11281768</v>
      </c>
      <c r="H51" s="13">
        <v>10847333</v>
      </c>
      <c r="I51">
        <v>93.5</v>
      </c>
      <c r="J51" s="13">
        <f t="shared" si="10"/>
        <v>705076.64499999944</v>
      </c>
      <c r="K51" s="14">
        <v>367.28395061728395</v>
      </c>
      <c r="L51" s="13">
        <f t="shared" si="1"/>
        <v>258963335.66358003</v>
      </c>
      <c r="M51">
        <f t="shared" si="5"/>
        <v>1.8630000000000001E-2</v>
      </c>
      <c r="N51" s="13">
        <f t="shared" si="6"/>
        <v>4824486.9434124958</v>
      </c>
      <c r="O51" s="13">
        <f t="shared" si="7"/>
        <v>7236730.4151187437</v>
      </c>
      <c r="P51" s="13">
        <f t="shared" si="8"/>
        <v>266200066.07869878</v>
      </c>
      <c r="Q51" s="13">
        <f>VLOOKUP(A51,'Revenues X=0.5'!$A$2:$X$180,24,FALSE)*1000</f>
        <v>41039667663.598236</v>
      </c>
      <c r="R51" s="22">
        <f t="shared" si="2"/>
        <v>6.4864089120004135E-3</v>
      </c>
      <c r="S51" s="14">
        <f t="shared" si="3"/>
        <v>2.1621363040001378E-3</v>
      </c>
      <c r="T51" s="14">
        <f t="shared" si="4"/>
        <v>1.9459226736001242E-2</v>
      </c>
    </row>
    <row r="52" spans="1:20" x14ac:dyDescent="0.25">
      <c r="A52" t="s">
        <v>124</v>
      </c>
      <c r="B52" t="s">
        <v>125</v>
      </c>
      <c r="C52" t="s">
        <v>29</v>
      </c>
      <c r="D52" t="s">
        <v>35</v>
      </c>
      <c r="E52" t="s">
        <v>469</v>
      </c>
      <c r="F52" s="14">
        <v>457.1136934673367</v>
      </c>
      <c r="G52" s="13">
        <v>149311</v>
      </c>
      <c r="H52" s="13">
        <v>178776</v>
      </c>
      <c r="I52" t="s">
        <v>471</v>
      </c>
      <c r="K52" s="14" t="e">
        <v>#N/A</v>
      </c>
      <c r="M52" t="e">
        <f t="shared" si="5"/>
        <v>#DIV/0!</v>
      </c>
      <c r="N52" s="13">
        <f t="shared" si="6"/>
        <v>0</v>
      </c>
      <c r="O52" s="13">
        <f t="shared" si="7"/>
        <v>0</v>
      </c>
      <c r="Q52" s="13" t="e">
        <f>VLOOKUP(A52,'Revenues X=0.5'!$A$2:$X$180,24,FALSE)*1000</f>
        <v>#N/A</v>
      </c>
      <c r="R52" s="22" t="e">
        <f t="shared" si="2"/>
        <v>#N/A</v>
      </c>
      <c r="S52" s="14" t="e">
        <f t="shared" si="3"/>
        <v>#N/A</v>
      </c>
      <c r="T52" s="14" t="e">
        <f t="shared" si="4"/>
        <v>#N/A</v>
      </c>
    </row>
    <row r="53" spans="1:20" x14ac:dyDescent="0.25">
      <c r="A53" t="s">
        <v>126</v>
      </c>
      <c r="B53" t="s">
        <v>127</v>
      </c>
      <c r="C53" t="s">
        <v>29</v>
      </c>
      <c r="D53" t="s">
        <v>19</v>
      </c>
      <c r="F53" s="14" t="e">
        <v>#N/A</v>
      </c>
      <c r="G53" s="13">
        <v>1103685</v>
      </c>
      <c r="H53" s="13">
        <v>1306312</v>
      </c>
      <c r="I53">
        <v>100</v>
      </c>
      <c r="J53" s="13">
        <f>(1-(I53/100))*H53</f>
        <v>0</v>
      </c>
      <c r="K53" s="14">
        <v>0</v>
      </c>
      <c r="L53" s="13">
        <f t="shared" si="1"/>
        <v>0</v>
      </c>
      <c r="M53" t="e">
        <f t="shared" si="5"/>
        <v>#DIV/0!</v>
      </c>
      <c r="N53" s="13">
        <f t="shared" si="6"/>
        <v>0</v>
      </c>
      <c r="O53" s="13">
        <f t="shared" si="7"/>
        <v>0</v>
      </c>
      <c r="Q53" s="13">
        <f>VLOOKUP(A53,'Revenues X=0.5'!$A$2:$X$180,24,FALSE)*1000</f>
        <v>6392338489.3189993</v>
      </c>
      <c r="R53" s="22">
        <f t="shared" si="2"/>
        <v>0</v>
      </c>
      <c r="S53" s="14">
        <f t="shared" si="3"/>
        <v>0</v>
      </c>
      <c r="T53" s="14">
        <f t="shared" si="4"/>
        <v>0</v>
      </c>
    </row>
    <row r="54" spans="1:20" x14ac:dyDescent="0.25">
      <c r="A54" t="s">
        <v>128</v>
      </c>
      <c r="B54" t="s">
        <v>129</v>
      </c>
      <c r="C54" t="s">
        <v>45</v>
      </c>
      <c r="D54" t="s">
        <v>19</v>
      </c>
      <c r="F54" s="14" t="e">
        <v>#N/A</v>
      </c>
      <c r="G54" s="13">
        <v>10474410</v>
      </c>
      <c r="H54" s="13">
        <v>11053125</v>
      </c>
      <c r="I54">
        <v>99.8</v>
      </c>
      <c r="J54" s="13">
        <f>(1-(I54/100))*H54</f>
        <v>22106.250000000018</v>
      </c>
      <c r="K54" s="14" t="e">
        <v>#N/A</v>
      </c>
      <c r="M54" t="e">
        <f t="shared" si="5"/>
        <v>#DIV/0!</v>
      </c>
      <c r="N54" s="13">
        <f t="shared" si="6"/>
        <v>0</v>
      </c>
      <c r="O54" s="13">
        <f t="shared" si="7"/>
        <v>0</v>
      </c>
      <c r="Q54" s="13">
        <f>VLOOKUP(A54,'Revenues X=0.5'!$A$2:$X$180,24,FALSE)*1000</f>
        <v>78147689341.690933</v>
      </c>
      <c r="R54" s="22">
        <f t="shared" si="2"/>
        <v>0</v>
      </c>
      <c r="S54" s="14">
        <f t="shared" si="3"/>
        <v>0</v>
      </c>
      <c r="T54" s="14">
        <f t="shared" si="4"/>
        <v>0</v>
      </c>
    </row>
    <row r="55" spans="1:20" x14ac:dyDescent="0.25">
      <c r="A55" t="s">
        <v>130</v>
      </c>
      <c r="B55" t="s">
        <v>131</v>
      </c>
      <c r="C55" t="s">
        <v>45</v>
      </c>
      <c r="D55" t="s">
        <v>19</v>
      </c>
      <c r="F55" s="14" t="e">
        <v>#N/A</v>
      </c>
      <c r="G55" s="13">
        <v>5547683</v>
      </c>
      <c r="H55" s="13">
        <v>6009458</v>
      </c>
      <c r="I55">
        <v>100</v>
      </c>
      <c r="J55" s="13">
        <f>(1-(I55/100))*H55</f>
        <v>0</v>
      </c>
      <c r="K55" s="14">
        <v>0</v>
      </c>
      <c r="L55" s="13">
        <f t="shared" si="1"/>
        <v>0</v>
      </c>
      <c r="M55" t="e">
        <f t="shared" si="5"/>
        <v>#DIV/0!</v>
      </c>
      <c r="N55" s="13">
        <f t="shared" si="6"/>
        <v>0</v>
      </c>
      <c r="O55" s="13">
        <f t="shared" si="7"/>
        <v>0</v>
      </c>
      <c r="Q55" s="13">
        <f>VLOOKUP(A55,'Revenues X=0.5'!$A$2:$X$180,24,FALSE)*1000</f>
        <v>35108605895.315269</v>
      </c>
      <c r="R55" s="22">
        <f t="shared" si="2"/>
        <v>0</v>
      </c>
      <c r="S55" s="14">
        <f t="shared" si="3"/>
        <v>0</v>
      </c>
      <c r="T55" s="14">
        <f t="shared" si="4"/>
        <v>0</v>
      </c>
    </row>
    <row r="56" spans="1:20" x14ac:dyDescent="0.25">
      <c r="A56" t="s">
        <v>132</v>
      </c>
      <c r="B56" t="s">
        <v>133</v>
      </c>
      <c r="C56" t="s">
        <v>40</v>
      </c>
      <c r="D56" t="s">
        <v>22</v>
      </c>
      <c r="F56" s="14">
        <v>412.83830673143649</v>
      </c>
      <c r="G56" s="13">
        <v>834036</v>
      </c>
      <c r="H56" s="13">
        <v>1075146</v>
      </c>
      <c r="I56">
        <v>91.8</v>
      </c>
      <c r="J56" s="13">
        <f>(1-(I56/100))*H56</f>
        <v>88161.972000000082</v>
      </c>
      <c r="K56" s="14">
        <v>356.58914728682169</v>
      </c>
      <c r="L56" s="13">
        <f t="shared" si="1"/>
        <v>31437602.418604679</v>
      </c>
      <c r="M56">
        <f t="shared" si="5"/>
        <v>1.8630000000000001E-2</v>
      </c>
      <c r="N56" s="13">
        <f t="shared" si="6"/>
        <v>585682.53305860516</v>
      </c>
      <c r="O56" s="13">
        <f t="shared" si="7"/>
        <v>878523.79958790774</v>
      </c>
      <c r="P56" s="13">
        <f t="shared" si="8"/>
        <v>32316126.218192589</v>
      </c>
      <c r="Q56" s="13">
        <f>VLOOKUP(A56,'Revenues X=0.5'!$A$2:$X$180,24,FALSE)*1000</f>
        <v>2288003035.077168</v>
      </c>
      <c r="R56" s="22">
        <f t="shared" si="2"/>
        <v>1.4124162303439713E-2</v>
      </c>
      <c r="S56" s="14">
        <f t="shared" si="3"/>
        <v>4.7080541011465709E-3</v>
      </c>
      <c r="T56" s="14">
        <f t="shared" si="4"/>
        <v>4.237248691031914E-2</v>
      </c>
    </row>
    <row r="57" spans="1:20" x14ac:dyDescent="0.25">
      <c r="A57" t="s">
        <v>134</v>
      </c>
      <c r="B57" t="s">
        <v>135</v>
      </c>
      <c r="C57" t="s">
        <v>18</v>
      </c>
      <c r="D57" t="s">
        <v>35</v>
      </c>
      <c r="E57" t="s">
        <v>469</v>
      </c>
      <c r="F57" s="14">
        <v>457.1136934673367</v>
      </c>
      <c r="G57" s="13">
        <v>71167</v>
      </c>
      <c r="H57" s="13">
        <v>76952</v>
      </c>
      <c r="I57" t="s">
        <v>471</v>
      </c>
      <c r="K57" s="14" t="e">
        <v>#N/A</v>
      </c>
      <c r="M57" t="e">
        <f t="shared" si="5"/>
        <v>#DIV/0!</v>
      </c>
      <c r="N57" s="13">
        <f t="shared" si="6"/>
        <v>0</v>
      </c>
      <c r="O57" s="13">
        <f t="shared" si="7"/>
        <v>0</v>
      </c>
      <c r="Q57" s="13" t="e">
        <f>VLOOKUP(A57,'Revenues X=0.5'!$A$2:$X$180,24,FALSE)*1000</f>
        <v>#N/A</v>
      </c>
      <c r="R57" s="22" t="e">
        <f t="shared" si="2"/>
        <v>#N/A</v>
      </c>
      <c r="S57" s="14" t="e">
        <f t="shared" si="3"/>
        <v>#N/A</v>
      </c>
      <c r="T57" s="14" t="e">
        <f t="shared" si="4"/>
        <v>#N/A</v>
      </c>
    </row>
    <row r="58" spans="1:20" x14ac:dyDescent="0.25">
      <c r="A58" t="s">
        <v>136</v>
      </c>
      <c r="B58" t="s">
        <v>137</v>
      </c>
      <c r="C58" t="s">
        <v>18</v>
      </c>
      <c r="D58" t="s">
        <v>35</v>
      </c>
      <c r="E58" t="s">
        <v>469</v>
      </c>
      <c r="F58" s="14">
        <v>457.1136934673367</v>
      </c>
      <c r="G58" s="13">
        <v>10016797</v>
      </c>
      <c r="H58" s="13">
        <v>12218615</v>
      </c>
      <c r="I58">
        <v>81.8</v>
      </c>
      <c r="J58" s="13">
        <f>(1-(I58/100))*H58</f>
        <v>2223787.9300000006</v>
      </c>
      <c r="K58" s="14">
        <v>457.1136934673367</v>
      </c>
      <c r="L58" s="13">
        <f t="shared" si="1"/>
        <v>1016523914.1703835</v>
      </c>
      <c r="M58">
        <f t="shared" si="5"/>
        <v>1.8630000000000001E-2</v>
      </c>
      <c r="N58" s="13">
        <f t="shared" si="6"/>
        <v>18937840.520994246</v>
      </c>
      <c r="O58" s="13">
        <f t="shared" si="7"/>
        <v>28406760.781491369</v>
      </c>
      <c r="P58" s="13">
        <f t="shared" si="8"/>
        <v>1044930674.9518749</v>
      </c>
      <c r="Q58" s="13">
        <f>VLOOKUP(A58,'Revenues X=0.5'!$A$2:$X$180,24,FALSE)*1000</f>
        <v>33768675448.623978</v>
      </c>
      <c r="R58" s="22">
        <f t="shared" si="2"/>
        <v>3.0943786247750332E-2</v>
      </c>
      <c r="S58" s="14">
        <f t="shared" si="3"/>
        <v>1.0314595415916776E-2</v>
      </c>
      <c r="T58" s="14">
        <f t="shared" si="4"/>
        <v>9.2831358743250991E-2</v>
      </c>
    </row>
    <row r="59" spans="1:20" x14ac:dyDescent="0.25">
      <c r="A59" t="s">
        <v>138</v>
      </c>
      <c r="B59" t="s">
        <v>139</v>
      </c>
      <c r="C59" t="s">
        <v>18</v>
      </c>
      <c r="D59" t="s">
        <v>35</v>
      </c>
      <c r="E59" t="s">
        <v>469</v>
      </c>
      <c r="F59" s="14">
        <v>457.1136934673367</v>
      </c>
      <c r="G59" s="13">
        <v>15001072</v>
      </c>
      <c r="H59" s="13">
        <v>19648546</v>
      </c>
      <c r="I59">
        <v>85.3</v>
      </c>
      <c r="J59" s="13">
        <f>(1-(I59/100))*H59</f>
        <v>2888336.2620000006</v>
      </c>
      <c r="K59" s="14">
        <v>3565.9373151981076</v>
      </c>
      <c r="L59" s="13">
        <f t="shared" si="1"/>
        <v>10299626055.505619</v>
      </c>
      <c r="M59">
        <f t="shared" si="5"/>
        <v>1.8630000000000001E-2</v>
      </c>
      <c r="N59" s="13">
        <f t="shared" si="6"/>
        <v>191882033.41406968</v>
      </c>
      <c r="O59" s="13">
        <f t="shared" si="7"/>
        <v>287823050.12110454</v>
      </c>
      <c r="P59" s="13">
        <f t="shared" si="8"/>
        <v>10587449105.626724</v>
      </c>
      <c r="Q59" s="13">
        <f>VLOOKUP(A59,'Revenues X=0.5'!$A$2:$X$180,24,FALSE)*1000</f>
        <v>53214383437.429398</v>
      </c>
      <c r="R59" s="22">
        <f t="shared" si="2"/>
        <v>0.198958409770465</v>
      </c>
      <c r="S59" s="14">
        <f t="shared" si="3"/>
        <v>6.6319469923488333E-2</v>
      </c>
      <c r="T59" s="14">
        <f t="shared" si="4"/>
        <v>0.59687522931139503</v>
      </c>
    </row>
    <row r="60" spans="1:20" x14ac:dyDescent="0.25">
      <c r="A60" t="s">
        <v>140</v>
      </c>
      <c r="B60" t="s">
        <v>141</v>
      </c>
      <c r="C60" t="s">
        <v>40</v>
      </c>
      <c r="D60" t="s">
        <v>22</v>
      </c>
      <c r="E60" t="s">
        <v>467</v>
      </c>
      <c r="F60" s="14">
        <v>412.83830673143649</v>
      </c>
      <c r="G60" s="13">
        <v>78075705</v>
      </c>
      <c r="H60" s="13">
        <v>102552797</v>
      </c>
      <c r="I60">
        <v>99.3</v>
      </c>
      <c r="J60" s="13">
        <f>(1-(I60/100))*H60</f>
        <v>717869.57900000061</v>
      </c>
      <c r="K60" s="14" t="e">
        <v>#N/A</v>
      </c>
      <c r="M60" t="e">
        <f t="shared" si="5"/>
        <v>#DIV/0!</v>
      </c>
      <c r="N60" s="13">
        <f t="shared" si="6"/>
        <v>0</v>
      </c>
      <c r="O60" s="13">
        <f t="shared" si="7"/>
        <v>0</v>
      </c>
      <c r="Q60" s="13">
        <f>VLOOKUP(A60,'Revenues X=0.5'!$A$2:$X$180,24,FALSE)*1000</f>
        <v>295056703029.74115</v>
      </c>
      <c r="R60" s="22">
        <f t="shared" si="2"/>
        <v>0</v>
      </c>
      <c r="S60" s="14">
        <f t="shared" si="3"/>
        <v>0</v>
      </c>
      <c r="T60" s="14">
        <f t="shared" si="4"/>
        <v>0</v>
      </c>
    </row>
    <row r="61" spans="1:20" x14ac:dyDescent="0.25">
      <c r="A61" t="s">
        <v>142</v>
      </c>
      <c r="B61" t="s">
        <v>143</v>
      </c>
      <c r="C61" t="s">
        <v>40</v>
      </c>
      <c r="D61" t="s">
        <v>35</v>
      </c>
      <c r="E61" t="s">
        <v>469</v>
      </c>
      <c r="F61" s="14">
        <v>457.1136934673367</v>
      </c>
      <c r="G61" s="13">
        <v>6218195</v>
      </c>
      <c r="H61" s="13">
        <v>6874758</v>
      </c>
      <c r="I61">
        <v>90</v>
      </c>
      <c r="J61" s="13">
        <f>(1-(I61/100))*H61</f>
        <v>687475.79999999981</v>
      </c>
      <c r="K61" s="14">
        <v>326.61290322580646</v>
      </c>
      <c r="L61" s="13">
        <f t="shared" si="1"/>
        <v>224538466.93548381</v>
      </c>
      <c r="M61">
        <f t="shared" si="5"/>
        <v>1.8630000000000001E-2</v>
      </c>
      <c r="N61" s="13">
        <f t="shared" si="6"/>
        <v>4183151.6390080638</v>
      </c>
      <c r="O61" s="13">
        <f t="shared" si="7"/>
        <v>6274727.4585120957</v>
      </c>
      <c r="P61" s="13">
        <f t="shared" si="8"/>
        <v>230813194.39399591</v>
      </c>
      <c r="Q61" s="13">
        <f>VLOOKUP(A61,'Revenues X=0.5'!$A$2:$X$180,24,FALSE)*1000</f>
        <v>16464788671.959921</v>
      </c>
      <c r="R61" s="22">
        <f t="shared" si="2"/>
        <v>1.4018594407292844E-2</v>
      </c>
      <c r="S61" s="14">
        <f t="shared" si="3"/>
        <v>4.6728648024309477E-3</v>
      </c>
      <c r="T61" s="14">
        <f t="shared" si="4"/>
        <v>4.2055783221878536E-2</v>
      </c>
    </row>
    <row r="62" spans="1:20" x14ac:dyDescent="0.25">
      <c r="A62" t="s">
        <v>144</v>
      </c>
      <c r="B62" t="s">
        <v>145</v>
      </c>
      <c r="C62" t="s">
        <v>29</v>
      </c>
      <c r="D62" t="s">
        <v>32</v>
      </c>
      <c r="E62" t="s">
        <v>468</v>
      </c>
      <c r="F62" s="14">
        <v>68.964152792292879</v>
      </c>
      <c r="G62" s="13">
        <v>696167</v>
      </c>
      <c r="H62" s="13">
        <v>1138788</v>
      </c>
      <c r="I62" t="s">
        <v>471</v>
      </c>
      <c r="K62" s="14">
        <v>199.58419958419958</v>
      </c>
      <c r="M62" t="e">
        <f t="shared" si="5"/>
        <v>#DIV/0!</v>
      </c>
      <c r="N62" s="13">
        <f t="shared" si="6"/>
        <v>0</v>
      </c>
      <c r="O62" s="13">
        <f t="shared" si="7"/>
        <v>0</v>
      </c>
      <c r="Q62" s="13">
        <f>VLOOKUP(A62,'Revenues X=0.5'!$A$2:$X$180,24,FALSE)*1000</f>
        <v>4402106275.5288</v>
      </c>
      <c r="R62" s="22">
        <f t="shared" si="2"/>
        <v>0</v>
      </c>
      <c r="S62" s="14">
        <f t="shared" si="3"/>
        <v>0</v>
      </c>
      <c r="T62" s="14">
        <f t="shared" si="4"/>
        <v>0</v>
      </c>
    </row>
    <row r="63" spans="1:20" x14ac:dyDescent="0.25">
      <c r="A63" t="s">
        <v>146</v>
      </c>
      <c r="B63" t="s">
        <v>147</v>
      </c>
      <c r="C63" t="s">
        <v>14</v>
      </c>
      <c r="D63" t="s">
        <v>32</v>
      </c>
      <c r="E63" t="s">
        <v>468</v>
      </c>
      <c r="F63" s="14">
        <v>68.964152792292879</v>
      </c>
      <c r="G63" s="13">
        <v>5741159</v>
      </c>
      <c r="H63" s="13">
        <v>9782455</v>
      </c>
      <c r="I63" t="s">
        <v>471</v>
      </c>
      <c r="K63" s="14">
        <v>67.75170325510976</v>
      </c>
      <c r="M63" t="e">
        <f t="shared" si="5"/>
        <v>#DIV/0!</v>
      </c>
      <c r="N63" s="13">
        <f t="shared" si="6"/>
        <v>0</v>
      </c>
      <c r="O63" s="13">
        <f t="shared" si="7"/>
        <v>0</v>
      </c>
      <c r="Q63" s="13">
        <f>VLOOKUP(A63,'Revenues X=0.5'!$A$2:$X$180,24,FALSE)*1000</f>
        <v>17592983321.849911</v>
      </c>
      <c r="R63" s="22">
        <f t="shared" si="2"/>
        <v>0</v>
      </c>
      <c r="S63" s="14">
        <f t="shared" si="3"/>
        <v>0</v>
      </c>
      <c r="T63" s="14">
        <f t="shared" si="4"/>
        <v>0</v>
      </c>
    </row>
    <row r="64" spans="1:20" x14ac:dyDescent="0.25">
      <c r="A64" t="s">
        <v>148</v>
      </c>
      <c r="B64" t="s">
        <v>149</v>
      </c>
      <c r="C64" t="s">
        <v>45</v>
      </c>
      <c r="D64" t="s">
        <v>19</v>
      </c>
      <c r="F64" s="14" t="e">
        <v>#N/A</v>
      </c>
      <c r="G64" s="13">
        <v>1336887</v>
      </c>
      <c r="H64" s="13">
        <v>1212150</v>
      </c>
      <c r="I64">
        <v>99.1</v>
      </c>
      <c r="J64" s="13">
        <f>(1-(I64/100))*H64</f>
        <v>10909.350000000009</v>
      </c>
      <c r="K64" s="14" t="e">
        <v>#N/A</v>
      </c>
      <c r="M64" t="e">
        <f t="shared" si="5"/>
        <v>#DIV/0!</v>
      </c>
      <c r="N64" s="13">
        <f t="shared" si="6"/>
        <v>0</v>
      </c>
      <c r="O64" s="13">
        <f t="shared" si="7"/>
        <v>0</v>
      </c>
      <c r="Q64" s="13">
        <f>VLOOKUP(A64,'Revenues X=0.5'!$A$2:$X$180,24,FALSE)*1000</f>
        <v>11727656587.134995</v>
      </c>
      <c r="R64" s="22">
        <f t="shared" si="2"/>
        <v>0</v>
      </c>
      <c r="S64" s="14">
        <f t="shared" si="3"/>
        <v>0</v>
      </c>
      <c r="T64" s="14">
        <f t="shared" si="4"/>
        <v>0</v>
      </c>
    </row>
    <row r="65" spans="1:20" x14ac:dyDescent="0.25">
      <c r="A65" t="s">
        <v>150</v>
      </c>
      <c r="B65" t="s">
        <v>151</v>
      </c>
      <c r="C65" t="s">
        <v>14</v>
      </c>
      <c r="D65" t="s">
        <v>32</v>
      </c>
      <c r="E65" t="s">
        <v>468</v>
      </c>
      <c r="F65" s="14">
        <v>68.964152792292879</v>
      </c>
      <c r="G65" s="13">
        <v>87095281</v>
      </c>
      <c r="H65" s="13">
        <v>137669707</v>
      </c>
      <c r="I65">
        <v>47.8</v>
      </c>
      <c r="J65" s="13">
        <f>(1-(I65/100))*H65</f>
        <v>71863587.054000005</v>
      </c>
      <c r="K65" s="14">
        <v>72.395309194717711</v>
      </c>
      <c r="L65" s="13">
        <f t="shared" si="1"/>
        <v>5202586604.6158428</v>
      </c>
      <c r="M65">
        <f t="shared" si="5"/>
        <v>1.8630000000000001E-2</v>
      </c>
      <c r="N65" s="13">
        <f t="shared" si="6"/>
        <v>96924188.443993151</v>
      </c>
      <c r="O65" s="13">
        <f t="shared" si="7"/>
        <v>145386282.66598973</v>
      </c>
      <c r="P65" s="13">
        <f t="shared" si="8"/>
        <v>5347972887.2818327</v>
      </c>
      <c r="Q65" s="13">
        <f>VLOOKUP(A65,'Revenues X=0.5'!$A$2:$X$180,24,FALSE)*1000</f>
        <v>250851061464.44556</v>
      </c>
      <c r="R65" s="22">
        <f t="shared" si="2"/>
        <v>2.1319315358128667E-2</v>
      </c>
      <c r="S65" s="14">
        <f t="shared" si="3"/>
        <v>7.1064384527095561E-3</v>
      </c>
      <c r="T65" s="14">
        <f t="shared" si="4"/>
        <v>6.3957946074385999E-2</v>
      </c>
    </row>
    <row r="66" spans="1:20" x14ac:dyDescent="0.25">
      <c r="A66" t="s">
        <v>152</v>
      </c>
      <c r="B66" t="s">
        <v>153</v>
      </c>
      <c r="C66" t="s">
        <v>29</v>
      </c>
      <c r="D66" t="s">
        <v>19</v>
      </c>
      <c r="F66" s="14" t="e">
        <v>#N/A</v>
      </c>
      <c r="G66" s="13">
        <v>49581</v>
      </c>
      <c r="H66" s="13">
        <v>51875</v>
      </c>
      <c r="I66" t="s">
        <v>471</v>
      </c>
      <c r="K66" s="14" t="e">
        <v>#N/A</v>
      </c>
      <c r="M66" t="e">
        <f t="shared" si="5"/>
        <v>#DIV/0!</v>
      </c>
      <c r="N66" s="13">
        <f t="shared" si="6"/>
        <v>0</v>
      </c>
      <c r="O66" s="13">
        <f t="shared" si="7"/>
        <v>0</v>
      </c>
      <c r="Q66" s="13" t="e">
        <f>VLOOKUP(A66,'Revenues X=0.5'!$A$2:$X$180,24,FALSE)*1000</f>
        <v>#N/A</v>
      </c>
      <c r="R66" s="22" t="e">
        <f t="shared" si="2"/>
        <v>#N/A</v>
      </c>
      <c r="S66" s="14" t="e">
        <f t="shared" si="3"/>
        <v>#N/A</v>
      </c>
      <c r="T66" s="14" t="e">
        <f t="shared" si="4"/>
        <v>#N/A</v>
      </c>
    </row>
    <row r="67" spans="1:20" x14ac:dyDescent="0.25">
      <c r="A67" t="s">
        <v>154</v>
      </c>
      <c r="B67" t="s">
        <v>155</v>
      </c>
      <c r="C67" t="s">
        <v>18</v>
      </c>
      <c r="D67" t="s">
        <v>26</v>
      </c>
      <c r="E67" t="s">
        <v>474</v>
      </c>
      <c r="F67" s="14">
        <v>162.92664529511597</v>
      </c>
      <c r="G67" s="13">
        <v>860559</v>
      </c>
      <c r="H67" s="13">
        <v>939469</v>
      </c>
      <c r="I67">
        <v>96.3</v>
      </c>
      <c r="J67" s="13">
        <f t="shared" ref="J67:J85" si="11">(1-(I67/100))*H67</f>
        <v>34760.353000000032</v>
      </c>
      <c r="K67" s="14">
        <v>416.66666666666669</v>
      </c>
      <c r="L67" s="13">
        <f t="shared" ref="L67:L130" si="12">J67*K67</f>
        <v>14483480.416666681</v>
      </c>
      <c r="M67">
        <f t="shared" si="5"/>
        <v>1.8630000000000001E-2</v>
      </c>
      <c r="N67" s="13">
        <f t="shared" si="6"/>
        <v>269827.2401625003</v>
      </c>
      <c r="O67" s="13">
        <f t="shared" si="7"/>
        <v>404740.86024375045</v>
      </c>
      <c r="P67" s="13">
        <f t="shared" si="8"/>
        <v>14888221.276910432</v>
      </c>
      <c r="Q67" s="13">
        <f>VLOOKUP(A67,'Revenues X=0.5'!$A$2:$X$180,24,FALSE)*1000</f>
        <v>2476328726.8501954</v>
      </c>
      <c r="R67" s="22">
        <f t="shared" ref="R67:R130" si="13">P67/Q67</f>
        <v>6.0122152263071046E-3</v>
      </c>
      <c r="S67" s="14">
        <f t="shared" ref="S67:S130" si="14">(P67/2)/(Q67*1.5)</f>
        <v>2.0040717421023679E-3</v>
      </c>
      <c r="T67" s="14">
        <f t="shared" ref="T67:T130" si="15">(P67*1.5)/(Q67/2)</f>
        <v>1.8036645678921312E-2</v>
      </c>
    </row>
    <row r="68" spans="1:20" x14ac:dyDescent="0.25">
      <c r="A68" t="s">
        <v>156</v>
      </c>
      <c r="B68" t="s">
        <v>157</v>
      </c>
      <c r="C68" t="s">
        <v>45</v>
      </c>
      <c r="D68" t="s">
        <v>19</v>
      </c>
      <c r="F68" s="14" t="e">
        <v>#N/A</v>
      </c>
      <c r="G68" s="13">
        <v>5363352</v>
      </c>
      <c r="H68" s="13">
        <v>5649744</v>
      </c>
      <c r="I68">
        <v>100</v>
      </c>
      <c r="J68" s="13">
        <f t="shared" si="11"/>
        <v>0</v>
      </c>
      <c r="K68" s="14">
        <v>0</v>
      </c>
      <c r="L68" s="13">
        <f t="shared" si="12"/>
        <v>0</v>
      </c>
      <c r="M68" t="e">
        <f t="shared" ref="M68:M131" si="16">N68/L68</f>
        <v>#DIV/0!</v>
      </c>
      <c r="N68" s="13">
        <f t="shared" ref="N68:N131" si="17">L68*0.01863</f>
        <v>0</v>
      </c>
      <c r="O68" s="13">
        <f t="shared" ref="O68:O131" si="18">(N68/5)*7.5</f>
        <v>0</v>
      </c>
      <c r="Q68" s="13">
        <f>VLOOKUP(A68,'Revenues X=0.5'!$A$2:$X$180,24,FALSE)*1000</f>
        <v>42338739121.976273</v>
      </c>
      <c r="R68" s="22">
        <f t="shared" si="13"/>
        <v>0</v>
      </c>
      <c r="S68" s="14">
        <f t="shared" si="14"/>
        <v>0</v>
      </c>
      <c r="T68" s="14">
        <f t="shared" si="15"/>
        <v>0</v>
      </c>
    </row>
    <row r="69" spans="1:20" x14ac:dyDescent="0.25">
      <c r="A69" t="s">
        <v>158</v>
      </c>
      <c r="B69" t="s">
        <v>159</v>
      </c>
      <c r="C69" t="s">
        <v>45</v>
      </c>
      <c r="D69" t="s">
        <v>19</v>
      </c>
      <c r="F69" s="14" t="e">
        <v>#N/A</v>
      </c>
      <c r="G69" s="13">
        <v>65031235</v>
      </c>
      <c r="H69" s="13">
        <v>69286370</v>
      </c>
      <c r="I69">
        <v>100</v>
      </c>
      <c r="J69" s="13">
        <f t="shared" si="11"/>
        <v>0</v>
      </c>
      <c r="K69" s="14">
        <v>0</v>
      </c>
      <c r="L69" s="13">
        <f t="shared" si="12"/>
        <v>0</v>
      </c>
      <c r="M69" t="e">
        <f t="shared" si="16"/>
        <v>#DIV/0!</v>
      </c>
      <c r="N69" s="13">
        <f t="shared" si="17"/>
        <v>0</v>
      </c>
      <c r="O69" s="13">
        <f t="shared" si="18"/>
        <v>0</v>
      </c>
      <c r="Q69" s="13">
        <f>VLOOKUP(A69,'Revenues X=0.5'!$A$2:$X$180,24,FALSE)*1000</f>
        <v>317930710736.28735</v>
      </c>
      <c r="R69" s="22">
        <f t="shared" si="13"/>
        <v>0</v>
      </c>
      <c r="S69" s="14">
        <f t="shared" si="14"/>
        <v>0</v>
      </c>
      <c r="T69" s="14">
        <f t="shared" si="15"/>
        <v>0</v>
      </c>
    </row>
    <row r="70" spans="1:20" x14ac:dyDescent="0.25">
      <c r="A70" t="s">
        <v>160</v>
      </c>
      <c r="B70" t="s">
        <v>161</v>
      </c>
      <c r="C70" t="s">
        <v>29</v>
      </c>
      <c r="D70" t="s">
        <v>26</v>
      </c>
      <c r="E70" t="s">
        <v>474</v>
      </c>
      <c r="F70" s="14">
        <v>162.92664529511597</v>
      </c>
      <c r="G70" s="13">
        <v>268065</v>
      </c>
      <c r="H70" s="13">
        <v>318041</v>
      </c>
      <c r="I70">
        <v>100</v>
      </c>
      <c r="J70" s="13">
        <f t="shared" si="11"/>
        <v>0</v>
      </c>
      <c r="K70" s="14">
        <v>470.58823529411762</v>
      </c>
      <c r="L70" s="13">
        <f t="shared" si="12"/>
        <v>0</v>
      </c>
      <c r="M70" t="e">
        <f t="shared" si="16"/>
        <v>#DIV/0!</v>
      </c>
      <c r="N70" s="13">
        <f t="shared" si="17"/>
        <v>0</v>
      </c>
      <c r="O70" s="13">
        <f t="shared" si="18"/>
        <v>0</v>
      </c>
      <c r="P70" s="13">
        <f t="shared" ref="P70:P130" si="19">L70+O70</f>
        <v>0</v>
      </c>
      <c r="Q70" s="13">
        <f>VLOOKUP(A70,'Revenues X=0.5'!$A$2:$X$180,24,FALSE)*1000</f>
        <v>1053980774.126248</v>
      </c>
      <c r="R70" s="22">
        <f t="shared" si="13"/>
        <v>0</v>
      </c>
      <c r="S70" s="14">
        <f t="shared" si="14"/>
        <v>0</v>
      </c>
      <c r="T70" s="14">
        <f t="shared" si="15"/>
        <v>0</v>
      </c>
    </row>
    <row r="71" spans="1:20" x14ac:dyDescent="0.25">
      <c r="A71" t="s">
        <v>162</v>
      </c>
      <c r="B71" t="s">
        <v>163</v>
      </c>
      <c r="C71" t="s">
        <v>18</v>
      </c>
      <c r="D71" t="s">
        <v>32</v>
      </c>
      <c r="E71" t="s">
        <v>468</v>
      </c>
      <c r="F71" s="14">
        <v>68.964152792292879</v>
      </c>
      <c r="G71" s="13">
        <v>1556222</v>
      </c>
      <c r="H71" s="13">
        <v>2382369</v>
      </c>
      <c r="I71">
        <v>91.1</v>
      </c>
      <c r="J71" s="13">
        <f t="shared" si="11"/>
        <v>212030.84100000019</v>
      </c>
      <c r="K71" s="14">
        <v>288.34355828220856</v>
      </c>
      <c r="L71" s="13">
        <f t="shared" si="12"/>
        <v>61137727.159509249</v>
      </c>
      <c r="M71">
        <f t="shared" si="16"/>
        <v>1.8630000000000001E-2</v>
      </c>
      <c r="N71" s="13">
        <f t="shared" si="17"/>
        <v>1138995.8569816574</v>
      </c>
      <c r="O71" s="13">
        <f t="shared" si="18"/>
        <v>1708493.7854724862</v>
      </c>
      <c r="P71" s="13">
        <f t="shared" si="19"/>
        <v>62846220.944981739</v>
      </c>
      <c r="Q71" s="13">
        <f>VLOOKUP(A71,'Revenues X=0.5'!$A$2:$X$180,24,FALSE)*1000</f>
        <v>5614553222.9533796</v>
      </c>
      <c r="R71" s="22">
        <f t="shared" si="13"/>
        <v>1.1193450030548153E-2</v>
      </c>
      <c r="S71" s="14">
        <f t="shared" si="14"/>
        <v>3.7311500101827179E-3</v>
      </c>
      <c r="T71" s="14">
        <f t="shared" si="15"/>
        <v>3.3580350091644458E-2</v>
      </c>
    </row>
    <row r="72" spans="1:20" x14ac:dyDescent="0.25">
      <c r="A72" t="s">
        <v>164</v>
      </c>
      <c r="B72" t="s">
        <v>165</v>
      </c>
      <c r="C72" t="s">
        <v>14</v>
      </c>
      <c r="D72" t="s">
        <v>32</v>
      </c>
      <c r="E72" t="s">
        <v>468</v>
      </c>
      <c r="F72" s="14">
        <v>68.964152792292879</v>
      </c>
      <c r="G72" s="13">
        <v>1680640</v>
      </c>
      <c r="H72" s="13">
        <v>3056357</v>
      </c>
      <c r="I72">
        <v>88.9</v>
      </c>
      <c r="J72" s="13">
        <f t="shared" si="11"/>
        <v>339255.62699999998</v>
      </c>
      <c r="K72" s="14">
        <v>68.964152792292879</v>
      </c>
      <c r="L72" s="13">
        <f t="shared" si="12"/>
        <v>23396476.896073122</v>
      </c>
      <c r="M72">
        <f t="shared" si="16"/>
        <v>1.8630000000000001E-2</v>
      </c>
      <c r="N72" s="13">
        <f t="shared" si="17"/>
        <v>435876.36457384226</v>
      </c>
      <c r="O72" s="13">
        <f t="shared" si="18"/>
        <v>653814.54686076345</v>
      </c>
      <c r="P72" s="13">
        <f t="shared" si="19"/>
        <v>24050291.442933884</v>
      </c>
      <c r="Q72" s="13">
        <f>VLOOKUP(A72,'Revenues X=0.5'!$A$2:$X$180,24,FALSE)*1000</f>
        <v>5586889926.2180643</v>
      </c>
      <c r="R72" s="22">
        <f t="shared" si="13"/>
        <v>4.3047727377035078E-3</v>
      </c>
      <c r="S72" s="14">
        <f t="shared" si="14"/>
        <v>1.434924245901169E-3</v>
      </c>
      <c r="T72" s="14">
        <f t="shared" si="15"/>
        <v>1.2914318213110522E-2</v>
      </c>
    </row>
    <row r="73" spans="1:20" x14ac:dyDescent="0.25">
      <c r="A73" t="s">
        <v>166</v>
      </c>
      <c r="B73" t="s">
        <v>167</v>
      </c>
      <c r="C73" t="s">
        <v>40</v>
      </c>
      <c r="D73" t="s">
        <v>19</v>
      </c>
      <c r="E73" t="s">
        <v>470</v>
      </c>
      <c r="F73" s="14">
        <v>270.56505523889945</v>
      </c>
      <c r="G73" s="13">
        <v>4452800</v>
      </c>
      <c r="H73" s="13">
        <v>3953077</v>
      </c>
      <c r="I73">
        <v>97.3</v>
      </c>
      <c r="J73" s="13">
        <f t="shared" si="11"/>
        <v>106733.0790000001</v>
      </c>
      <c r="K73" s="14">
        <f>F73</f>
        <v>270.56505523889945</v>
      </c>
      <c r="L73" s="13">
        <f t="shared" si="12"/>
        <v>28878241.415452845</v>
      </c>
      <c r="M73">
        <f t="shared" si="16"/>
        <v>1.8630000000000001E-2</v>
      </c>
      <c r="N73" s="13">
        <f t="shared" si="17"/>
        <v>538001.63756988652</v>
      </c>
      <c r="O73" s="13">
        <f t="shared" si="18"/>
        <v>807002.45635482972</v>
      </c>
      <c r="P73" s="13">
        <f t="shared" si="19"/>
        <v>29685243.871807676</v>
      </c>
      <c r="Q73" s="13">
        <f>VLOOKUP(A73,'Revenues X=0.5'!$A$2:$X$180,24,FALSE)*1000</f>
        <v>11178374176.065588</v>
      </c>
      <c r="R73" s="22">
        <f t="shared" si="13"/>
        <v>2.6555958321173218E-3</v>
      </c>
      <c r="S73" s="14">
        <f t="shared" si="14"/>
        <v>8.8519861070577395E-4</v>
      </c>
      <c r="T73" s="14">
        <f t="shared" si="15"/>
        <v>7.9667874963519642E-3</v>
      </c>
    </row>
    <row r="74" spans="1:20" x14ac:dyDescent="0.25">
      <c r="A74" t="s">
        <v>168</v>
      </c>
      <c r="B74" t="s">
        <v>169</v>
      </c>
      <c r="C74" t="s">
        <v>45</v>
      </c>
      <c r="D74" t="s">
        <v>19</v>
      </c>
      <c r="F74" s="14" t="e">
        <v>#N/A</v>
      </c>
      <c r="G74" s="13">
        <v>81776930</v>
      </c>
      <c r="H74" s="13">
        <v>79551501</v>
      </c>
      <c r="I74">
        <v>100</v>
      </c>
      <c r="J74" s="13">
        <f t="shared" si="11"/>
        <v>0</v>
      </c>
      <c r="K74" s="14">
        <v>0</v>
      </c>
      <c r="L74" s="13">
        <f t="shared" si="12"/>
        <v>0</v>
      </c>
      <c r="M74" t="e">
        <f t="shared" si="16"/>
        <v>#DIV/0!</v>
      </c>
      <c r="N74" s="13">
        <f t="shared" si="17"/>
        <v>0</v>
      </c>
      <c r="O74" s="13">
        <f t="shared" si="18"/>
        <v>0</v>
      </c>
      <c r="Q74" s="13">
        <f>VLOOKUP(A74,'Revenues X=0.5'!$A$2:$X$180,24,FALSE)*1000</f>
        <v>535372425228.37231</v>
      </c>
      <c r="R74" s="22">
        <f t="shared" si="13"/>
        <v>0</v>
      </c>
      <c r="S74" s="14">
        <f t="shared" si="14"/>
        <v>0</v>
      </c>
      <c r="T74" s="14">
        <f t="shared" si="15"/>
        <v>0</v>
      </c>
    </row>
    <row r="75" spans="1:20" x14ac:dyDescent="0.25">
      <c r="A75" t="s">
        <v>170</v>
      </c>
      <c r="B75" t="s">
        <v>171</v>
      </c>
      <c r="C75" t="s">
        <v>40</v>
      </c>
      <c r="D75" t="s">
        <v>32</v>
      </c>
      <c r="E75" t="s">
        <v>468</v>
      </c>
      <c r="F75" s="14">
        <v>68.964152792292879</v>
      </c>
      <c r="G75" s="13">
        <v>24262901</v>
      </c>
      <c r="H75" s="13">
        <v>35264291</v>
      </c>
      <c r="I75">
        <v>84.7</v>
      </c>
      <c r="J75" s="13">
        <f t="shared" si="11"/>
        <v>5395436.523000001</v>
      </c>
      <c r="K75" s="14">
        <v>44.400592007893437</v>
      </c>
      <c r="L75" s="13">
        <f t="shared" si="12"/>
        <v>239560575.76221019</v>
      </c>
      <c r="M75">
        <f t="shared" si="16"/>
        <v>1.8629999999999997E-2</v>
      </c>
      <c r="N75" s="13">
        <f t="shared" si="17"/>
        <v>4463013.5264499756</v>
      </c>
      <c r="O75" s="13">
        <f t="shared" si="18"/>
        <v>6694520.2896749629</v>
      </c>
      <c r="P75" s="13">
        <f t="shared" si="19"/>
        <v>246255096.05188516</v>
      </c>
      <c r="Q75" s="13">
        <f>VLOOKUP(A75,'Revenues X=0.5'!$A$2:$X$180,24,FALSE)*1000</f>
        <v>69041605332.264694</v>
      </c>
      <c r="R75" s="22">
        <f t="shared" si="13"/>
        <v>3.5667637631943156E-3</v>
      </c>
      <c r="S75" s="14">
        <f t="shared" si="14"/>
        <v>1.1889212543981053E-3</v>
      </c>
      <c r="T75" s="14">
        <f t="shared" si="15"/>
        <v>1.0700291289582949E-2</v>
      </c>
    </row>
    <row r="76" spans="1:20" x14ac:dyDescent="0.25">
      <c r="A76" t="s">
        <v>172</v>
      </c>
      <c r="B76" t="s">
        <v>173</v>
      </c>
      <c r="C76" t="s">
        <v>45</v>
      </c>
      <c r="D76" t="s">
        <v>19</v>
      </c>
      <c r="F76" s="14" t="e">
        <v>#N/A</v>
      </c>
      <c r="G76" s="13">
        <v>11307502</v>
      </c>
      <c r="H76" s="13">
        <v>10975530</v>
      </c>
      <c r="I76">
        <v>99.8</v>
      </c>
      <c r="J76" s="13">
        <f t="shared" si="11"/>
        <v>21951.060000000019</v>
      </c>
      <c r="K76" s="14" t="e">
        <v>#N/A</v>
      </c>
      <c r="M76" t="e">
        <f t="shared" si="16"/>
        <v>#DIV/0!</v>
      </c>
      <c r="N76" s="13">
        <f t="shared" si="17"/>
        <v>0</v>
      </c>
      <c r="O76" s="13">
        <f t="shared" si="18"/>
        <v>0</v>
      </c>
      <c r="Q76" s="13">
        <f>VLOOKUP(A76,'Revenues X=0.5'!$A$2:$X$180,24,FALSE)*1000</f>
        <v>65717148408.725388</v>
      </c>
      <c r="R76" s="22">
        <f t="shared" si="13"/>
        <v>0</v>
      </c>
      <c r="S76" s="14">
        <f t="shared" si="14"/>
        <v>0</v>
      </c>
      <c r="T76" s="14">
        <f t="shared" si="15"/>
        <v>0</v>
      </c>
    </row>
    <row r="77" spans="1:20" x14ac:dyDescent="0.25">
      <c r="A77" t="s">
        <v>174</v>
      </c>
      <c r="B77" t="s">
        <v>175</v>
      </c>
      <c r="C77" t="s">
        <v>29</v>
      </c>
      <c r="D77" t="s">
        <v>19</v>
      </c>
      <c r="F77" s="14" t="e">
        <v>#N/A</v>
      </c>
      <c r="G77" s="13">
        <v>56905</v>
      </c>
      <c r="H77" s="13">
        <v>54649</v>
      </c>
      <c r="I77">
        <v>100</v>
      </c>
      <c r="J77" s="13">
        <f t="shared" si="11"/>
        <v>0</v>
      </c>
      <c r="K77" s="14">
        <v>0</v>
      </c>
      <c r="L77" s="13">
        <f t="shared" si="12"/>
        <v>0</v>
      </c>
      <c r="M77" t="e">
        <f t="shared" si="16"/>
        <v>#DIV/0!</v>
      </c>
      <c r="N77" s="13">
        <f t="shared" si="17"/>
        <v>0</v>
      </c>
      <c r="O77" s="13">
        <f t="shared" si="18"/>
        <v>0</v>
      </c>
      <c r="Q77" s="13">
        <f>VLOOKUP(A77,'Revenues X=0.5'!$A$2:$X$180,24,FALSE)*1000</f>
        <v>430320629.04568541</v>
      </c>
      <c r="R77" s="22">
        <f t="shared" si="13"/>
        <v>0</v>
      </c>
      <c r="S77" s="14">
        <f t="shared" si="14"/>
        <v>0</v>
      </c>
      <c r="T77" s="14">
        <f t="shared" si="15"/>
        <v>0</v>
      </c>
    </row>
    <row r="78" spans="1:20" x14ac:dyDescent="0.25">
      <c r="A78" t="s">
        <v>176</v>
      </c>
      <c r="B78" t="s">
        <v>177</v>
      </c>
      <c r="C78" t="s">
        <v>18</v>
      </c>
      <c r="D78" t="s">
        <v>35</v>
      </c>
      <c r="E78" t="s">
        <v>469</v>
      </c>
      <c r="F78" s="14">
        <v>457.1136934673367</v>
      </c>
      <c r="G78" s="13">
        <v>104677</v>
      </c>
      <c r="H78" s="13">
        <v>107433</v>
      </c>
      <c r="I78">
        <v>96.7</v>
      </c>
      <c r="J78" s="13">
        <f t="shared" si="11"/>
        <v>3545.2889999999911</v>
      </c>
      <c r="K78" s="14">
        <v>333.33333333333331</v>
      </c>
      <c r="L78" s="13">
        <f t="shared" si="12"/>
        <v>1181762.999999997</v>
      </c>
      <c r="M78">
        <f t="shared" si="16"/>
        <v>1.8630000000000001E-2</v>
      </c>
      <c r="N78" s="13">
        <f t="shared" si="17"/>
        <v>22016.244689999945</v>
      </c>
      <c r="O78" s="13">
        <f t="shared" si="18"/>
        <v>33024.367034999916</v>
      </c>
      <c r="P78" s="13">
        <f t="shared" si="19"/>
        <v>1214787.3670349969</v>
      </c>
      <c r="Q78" s="13" t="e">
        <f>VLOOKUP(A78,'Revenues X=0.5'!$A$2:$X$180,24,FALSE)*1000</f>
        <v>#N/A</v>
      </c>
      <c r="R78" s="22" t="e">
        <f t="shared" si="13"/>
        <v>#N/A</v>
      </c>
      <c r="S78" s="14" t="e">
        <f t="shared" si="14"/>
        <v>#N/A</v>
      </c>
      <c r="T78" s="14" t="e">
        <f t="shared" si="15"/>
        <v>#N/A</v>
      </c>
    </row>
    <row r="79" spans="1:20" x14ac:dyDescent="0.25">
      <c r="A79" t="s">
        <v>178</v>
      </c>
      <c r="B79" t="s">
        <v>179</v>
      </c>
      <c r="C79" t="s">
        <v>29</v>
      </c>
      <c r="D79" t="s">
        <v>26</v>
      </c>
      <c r="E79" t="s">
        <v>474</v>
      </c>
      <c r="F79" s="14">
        <v>162.92664529511597</v>
      </c>
      <c r="G79" s="13">
        <v>159440</v>
      </c>
      <c r="H79" s="13">
        <v>200008</v>
      </c>
      <c r="I79">
        <v>99.5</v>
      </c>
      <c r="J79" s="13">
        <f t="shared" si="11"/>
        <v>1000.0400000000009</v>
      </c>
      <c r="K79" s="14">
        <v>545.4545454545455</v>
      </c>
      <c r="L79" s="13">
        <f t="shared" si="12"/>
        <v>545476.36363636411</v>
      </c>
      <c r="M79">
        <f t="shared" si="16"/>
        <v>1.8630000000000001E-2</v>
      </c>
      <c r="N79" s="13">
        <f t="shared" si="17"/>
        <v>10162.224654545464</v>
      </c>
      <c r="O79" s="13">
        <f t="shared" si="18"/>
        <v>15243.336981818196</v>
      </c>
      <c r="P79" s="13">
        <f t="shared" si="19"/>
        <v>560719.70061818231</v>
      </c>
      <c r="Q79" s="13" t="e">
        <f>VLOOKUP(A79,'Revenues X=0.5'!$A$2:$X$180,24,FALSE)*1000</f>
        <v>#N/A</v>
      </c>
      <c r="R79" s="22" t="e">
        <f t="shared" si="13"/>
        <v>#N/A</v>
      </c>
      <c r="S79" s="14" t="e">
        <f t="shared" si="14"/>
        <v>#N/A</v>
      </c>
      <c r="T79" s="14" t="e">
        <f t="shared" si="15"/>
        <v>#N/A</v>
      </c>
    </row>
    <row r="80" spans="1:20" x14ac:dyDescent="0.25">
      <c r="A80" t="s">
        <v>180</v>
      </c>
      <c r="B80" t="s">
        <v>181</v>
      </c>
      <c r="C80" t="s">
        <v>40</v>
      </c>
      <c r="D80" t="s">
        <v>35</v>
      </c>
      <c r="E80" t="s">
        <v>469</v>
      </c>
      <c r="F80" s="14">
        <v>457.1136934673367</v>
      </c>
      <c r="G80" s="13">
        <v>14341576</v>
      </c>
      <c r="H80" s="13">
        <v>22566243</v>
      </c>
      <c r="I80">
        <v>93.2</v>
      </c>
      <c r="J80" s="13">
        <f t="shared" si="11"/>
        <v>1534504.5239999988</v>
      </c>
      <c r="K80" s="14">
        <v>371.25340599455041</v>
      </c>
      <c r="L80" s="13">
        <f t="shared" si="12"/>
        <v>569690031.04904592</v>
      </c>
      <c r="M80">
        <f t="shared" si="16"/>
        <v>1.8630000000000001E-2</v>
      </c>
      <c r="N80" s="13">
        <f t="shared" si="17"/>
        <v>10613325.278443726</v>
      </c>
      <c r="O80" s="13">
        <f t="shared" si="18"/>
        <v>15919987.91766559</v>
      </c>
      <c r="P80" s="13">
        <f t="shared" si="19"/>
        <v>585610018.96671152</v>
      </c>
      <c r="Q80" s="13">
        <f>VLOOKUP(A80,'Revenues X=0.5'!$A$2:$X$180,24,FALSE)*1000</f>
        <v>46242979699.594002</v>
      </c>
      <c r="R80" s="22">
        <f t="shared" si="13"/>
        <v>1.2663760483666518E-2</v>
      </c>
      <c r="S80" s="14">
        <f t="shared" si="14"/>
        <v>4.2212534945555063E-3</v>
      </c>
      <c r="T80" s="14">
        <f t="shared" si="15"/>
        <v>3.7991281450999552E-2</v>
      </c>
    </row>
    <row r="81" spans="1:20" x14ac:dyDescent="0.25">
      <c r="A81" t="s">
        <v>182</v>
      </c>
      <c r="B81" t="s">
        <v>183</v>
      </c>
      <c r="C81" t="s">
        <v>14</v>
      </c>
      <c r="D81" t="s">
        <v>32</v>
      </c>
      <c r="E81" t="s">
        <v>468</v>
      </c>
      <c r="F81" s="14">
        <v>68.964152792292879</v>
      </c>
      <c r="G81" s="13">
        <v>10876033</v>
      </c>
      <c r="H81" s="13">
        <v>17322136</v>
      </c>
      <c r="I81">
        <v>72.8</v>
      </c>
      <c r="J81" s="13">
        <f t="shared" si="11"/>
        <v>4711620.9920000006</v>
      </c>
      <c r="K81" s="14">
        <v>171.56398104265404</v>
      </c>
      <c r="L81" s="13">
        <f t="shared" si="12"/>
        <v>808344454.55165887</v>
      </c>
      <c r="M81">
        <f t="shared" si="16"/>
        <v>1.8630000000000001E-2</v>
      </c>
      <c r="N81" s="13">
        <f t="shared" si="17"/>
        <v>15059457.188297406</v>
      </c>
      <c r="O81" s="13">
        <f t="shared" si="18"/>
        <v>22589185.782446109</v>
      </c>
      <c r="P81" s="13">
        <f t="shared" si="19"/>
        <v>830933640.33410501</v>
      </c>
      <c r="Q81" s="13">
        <f>VLOOKUP(A81,'Revenues X=0.5'!$A$2:$X$180,24,FALSE)*1000</f>
        <v>31728564219.633987</v>
      </c>
      <c r="R81" s="22">
        <f t="shared" si="13"/>
        <v>2.6188819468229013E-2</v>
      </c>
      <c r="S81" s="14">
        <f t="shared" si="14"/>
        <v>8.7296064894096699E-3</v>
      </c>
      <c r="T81" s="14">
        <f t="shared" si="15"/>
        <v>7.856645840468704E-2</v>
      </c>
    </row>
    <row r="82" spans="1:20" x14ac:dyDescent="0.25">
      <c r="A82" t="s">
        <v>184</v>
      </c>
      <c r="B82" t="s">
        <v>185</v>
      </c>
      <c r="C82" t="s">
        <v>14</v>
      </c>
      <c r="D82" t="s">
        <v>32</v>
      </c>
      <c r="E82" t="s">
        <v>468</v>
      </c>
      <c r="F82" s="14">
        <v>68.964152792292879</v>
      </c>
      <c r="G82" s="13">
        <v>1586624</v>
      </c>
      <c r="H82" s="13">
        <v>2472642</v>
      </c>
      <c r="I82">
        <v>69.900000000000006</v>
      </c>
      <c r="J82" s="13">
        <f t="shared" si="11"/>
        <v>744265.24199999985</v>
      </c>
      <c r="K82" s="14">
        <v>166.4548919949174</v>
      </c>
      <c r="L82" s="13">
        <f t="shared" si="12"/>
        <v>123886590.47268105</v>
      </c>
      <c r="M82">
        <f t="shared" si="16"/>
        <v>1.8630000000000001E-2</v>
      </c>
      <c r="N82" s="13">
        <f t="shared" si="17"/>
        <v>2308007.1805060478</v>
      </c>
      <c r="O82" s="13">
        <f t="shared" si="18"/>
        <v>3462010.7707590717</v>
      </c>
      <c r="P82" s="13">
        <f t="shared" si="19"/>
        <v>127348601.24344012</v>
      </c>
      <c r="Q82" s="13" t="e">
        <f>VLOOKUP(A82,'Revenues X=0.5'!$A$2:$X$180,24,FALSE)*1000</f>
        <v>#N/A</v>
      </c>
      <c r="R82" s="22" t="e">
        <f t="shared" si="13"/>
        <v>#N/A</v>
      </c>
      <c r="S82" s="14" t="e">
        <f t="shared" si="14"/>
        <v>#N/A</v>
      </c>
      <c r="T82" s="14" t="e">
        <f t="shared" si="15"/>
        <v>#N/A</v>
      </c>
    </row>
    <row r="83" spans="1:20" x14ac:dyDescent="0.25">
      <c r="A83" t="s">
        <v>186</v>
      </c>
      <c r="B83" t="s">
        <v>187</v>
      </c>
      <c r="C83" t="s">
        <v>40</v>
      </c>
      <c r="D83" t="s">
        <v>35</v>
      </c>
      <c r="E83" t="s">
        <v>469</v>
      </c>
      <c r="F83" s="14">
        <v>457.1136934673367</v>
      </c>
      <c r="G83" s="13">
        <v>786126</v>
      </c>
      <c r="H83" s="13">
        <v>852670</v>
      </c>
      <c r="I83">
        <v>96.5</v>
      </c>
      <c r="J83" s="13">
        <f t="shared" si="11"/>
        <v>29843.450000000026</v>
      </c>
      <c r="K83" s="14">
        <v>228.57142857142858</v>
      </c>
      <c r="L83" s="13">
        <f t="shared" si="12"/>
        <v>6821360.0000000065</v>
      </c>
      <c r="M83">
        <f t="shared" si="16"/>
        <v>1.8630000000000001E-2</v>
      </c>
      <c r="N83" s="13">
        <f t="shared" si="17"/>
        <v>127081.93680000013</v>
      </c>
      <c r="O83" s="13">
        <f t="shared" si="18"/>
        <v>190622.90520000018</v>
      </c>
      <c r="P83" s="13">
        <f t="shared" si="19"/>
        <v>7011982.9052000064</v>
      </c>
      <c r="Q83" s="13">
        <f>VLOOKUP(A83,'Revenues X=0.5'!$A$2:$X$180,24,FALSE)*1000</f>
        <v>2518066705.9959354</v>
      </c>
      <c r="R83" s="22">
        <f t="shared" si="13"/>
        <v>2.7846692418843828E-3</v>
      </c>
      <c r="S83" s="14">
        <f t="shared" si="14"/>
        <v>9.2822308062812759E-4</v>
      </c>
      <c r="T83" s="14">
        <f t="shared" si="15"/>
        <v>8.3540077256531488E-3</v>
      </c>
    </row>
    <row r="84" spans="1:20" x14ac:dyDescent="0.25">
      <c r="A84" t="s">
        <v>188</v>
      </c>
      <c r="B84" t="s">
        <v>189</v>
      </c>
      <c r="C84" t="s">
        <v>14</v>
      </c>
      <c r="D84" t="s">
        <v>35</v>
      </c>
      <c r="E84" t="s">
        <v>469</v>
      </c>
      <c r="F84" s="14">
        <v>457.1136934673367</v>
      </c>
      <c r="G84" s="13">
        <v>9896400</v>
      </c>
      <c r="H84" s="13">
        <v>12536811</v>
      </c>
      <c r="I84">
        <v>62.4</v>
      </c>
      <c r="J84" s="13">
        <f t="shared" si="11"/>
        <v>4713840.9359999998</v>
      </c>
      <c r="K84" s="14">
        <v>219.33728981206727</v>
      </c>
      <c r="L84" s="13">
        <f t="shared" si="12"/>
        <v>1033921095.5074184</v>
      </c>
      <c r="M84">
        <f t="shared" si="16"/>
        <v>1.8630000000000001E-2</v>
      </c>
      <c r="N84" s="13">
        <f t="shared" si="17"/>
        <v>19261950.009303205</v>
      </c>
      <c r="O84" s="13">
        <f t="shared" si="18"/>
        <v>28892925.013954807</v>
      </c>
      <c r="P84" s="13">
        <f t="shared" si="19"/>
        <v>1062814020.5213732</v>
      </c>
      <c r="Q84" s="13">
        <f>VLOOKUP(A84,'Revenues X=0.5'!$A$2:$X$180,24,FALSE)*1000</f>
        <v>24650871461.238403</v>
      </c>
      <c r="R84" s="22">
        <f t="shared" si="13"/>
        <v>4.3114663195277549E-2</v>
      </c>
      <c r="S84" s="14">
        <f t="shared" si="14"/>
        <v>1.4371554398425851E-2</v>
      </c>
      <c r="T84" s="14">
        <f t="shared" si="15"/>
        <v>0.12934398958583265</v>
      </c>
    </row>
    <row r="85" spans="1:20" x14ac:dyDescent="0.25">
      <c r="A85" t="s">
        <v>190</v>
      </c>
      <c r="B85" t="s">
        <v>191</v>
      </c>
      <c r="C85" t="s">
        <v>40</v>
      </c>
      <c r="D85" t="s">
        <v>35</v>
      </c>
      <c r="E85" t="s">
        <v>469</v>
      </c>
      <c r="F85" s="14">
        <v>457.1136934673367</v>
      </c>
      <c r="G85" s="13">
        <v>7621204</v>
      </c>
      <c r="H85" s="13">
        <v>10811004</v>
      </c>
      <c r="I85">
        <v>88.2</v>
      </c>
      <c r="J85" s="13">
        <f t="shared" si="11"/>
        <v>1275698.4719999998</v>
      </c>
      <c r="K85" s="14">
        <v>394.70782800441015</v>
      </c>
      <c r="L85" s="13">
        <f t="shared" si="12"/>
        <v>503528173.07166475</v>
      </c>
      <c r="M85">
        <f t="shared" si="16"/>
        <v>1.8630000000000001E-2</v>
      </c>
      <c r="N85" s="13">
        <f t="shared" si="17"/>
        <v>9380729.8643251155</v>
      </c>
      <c r="O85" s="13">
        <f t="shared" si="18"/>
        <v>14071094.796487674</v>
      </c>
      <c r="P85" s="13">
        <f t="shared" si="19"/>
        <v>517599267.86815244</v>
      </c>
      <c r="Q85" s="13">
        <f>VLOOKUP(A85,'Revenues X=0.5'!$A$2:$X$180,24,FALSE)*1000</f>
        <v>23970349125.446362</v>
      </c>
      <c r="R85" s="22">
        <f t="shared" si="13"/>
        <v>2.1593313687645926E-2</v>
      </c>
      <c r="S85" s="14">
        <f t="shared" si="14"/>
        <v>7.1977712292153086E-3</v>
      </c>
      <c r="T85" s="14">
        <f t="shared" si="15"/>
        <v>6.4779941062937774E-2</v>
      </c>
    </row>
    <row r="86" spans="1:20" x14ac:dyDescent="0.25">
      <c r="A86" t="s">
        <v>192</v>
      </c>
      <c r="B86" t="s">
        <v>193</v>
      </c>
      <c r="C86" t="s">
        <v>29</v>
      </c>
      <c r="D86" t="s">
        <v>26</v>
      </c>
      <c r="F86" s="14">
        <v>162.92664529511597</v>
      </c>
      <c r="G86" s="13">
        <v>7024200</v>
      </c>
      <c r="H86" s="13">
        <v>7885155</v>
      </c>
      <c r="I86" t="s">
        <v>471</v>
      </c>
      <c r="K86" s="14" t="e">
        <v>#N/A</v>
      </c>
      <c r="M86" t="e">
        <f t="shared" si="16"/>
        <v>#DIV/0!</v>
      </c>
      <c r="N86" s="13">
        <f t="shared" si="17"/>
        <v>0</v>
      </c>
      <c r="O86" s="13">
        <f t="shared" si="18"/>
        <v>0</v>
      </c>
      <c r="Q86" s="13">
        <f>VLOOKUP(A86,'Revenues X=0.5'!$A$2:$X$180,24,FALSE)*1000</f>
        <v>33571217679.885895</v>
      </c>
      <c r="R86" s="22">
        <f t="shared" si="13"/>
        <v>0</v>
      </c>
      <c r="S86" s="14">
        <f t="shared" si="14"/>
        <v>0</v>
      </c>
      <c r="T86" s="14">
        <f t="shared" si="15"/>
        <v>0</v>
      </c>
    </row>
    <row r="87" spans="1:20" x14ac:dyDescent="0.25">
      <c r="A87" t="s">
        <v>194</v>
      </c>
      <c r="B87" t="s">
        <v>195</v>
      </c>
      <c r="C87" t="s">
        <v>18</v>
      </c>
      <c r="D87" t="s">
        <v>19</v>
      </c>
      <c r="F87" s="14" t="e">
        <v>#N/A</v>
      </c>
      <c r="G87" s="13">
        <v>10000023</v>
      </c>
      <c r="H87" s="13">
        <v>9525243</v>
      </c>
      <c r="I87">
        <v>100</v>
      </c>
      <c r="J87" s="13">
        <f t="shared" ref="J87:J93" si="20">(1-(I87/100))*H87</f>
        <v>0</v>
      </c>
      <c r="K87" s="14">
        <v>0</v>
      </c>
      <c r="L87" s="13">
        <f t="shared" si="12"/>
        <v>0</v>
      </c>
      <c r="M87" t="e">
        <f t="shared" si="16"/>
        <v>#DIV/0!</v>
      </c>
      <c r="N87" s="13">
        <f t="shared" si="17"/>
        <v>0</v>
      </c>
      <c r="O87" s="13">
        <f t="shared" si="18"/>
        <v>0</v>
      </c>
      <c r="Q87" s="13">
        <f>VLOOKUP(A87,'Revenues X=0.5'!$A$2:$X$180,24,FALSE)*1000</f>
        <v>44624879794.287529</v>
      </c>
      <c r="R87" s="22">
        <f t="shared" si="13"/>
        <v>0</v>
      </c>
      <c r="S87" s="14">
        <f t="shared" si="14"/>
        <v>0</v>
      </c>
      <c r="T87" s="14">
        <f t="shared" si="15"/>
        <v>0</v>
      </c>
    </row>
    <row r="88" spans="1:20" x14ac:dyDescent="0.25">
      <c r="A88" t="s">
        <v>196</v>
      </c>
      <c r="B88" t="s">
        <v>197</v>
      </c>
      <c r="C88" t="s">
        <v>45</v>
      </c>
      <c r="D88" t="s">
        <v>19</v>
      </c>
      <c r="F88" s="14" t="e">
        <v>#N/A</v>
      </c>
      <c r="G88" s="13">
        <v>318041</v>
      </c>
      <c r="H88" s="13">
        <v>383558</v>
      </c>
      <c r="I88">
        <v>100</v>
      </c>
      <c r="J88" s="13">
        <f t="shared" si="20"/>
        <v>0</v>
      </c>
      <c r="K88" s="14">
        <v>0</v>
      </c>
      <c r="L88" s="13">
        <f t="shared" si="12"/>
        <v>0</v>
      </c>
      <c r="M88" t="e">
        <f t="shared" si="16"/>
        <v>#DIV/0!</v>
      </c>
      <c r="N88" s="13">
        <f t="shared" si="17"/>
        <v>0</v>
      </c>
      <c r="O88" s="13">
        <f t="shared" si="18"/>
        <v>0</v>
      </c>
      <c r="Q88" s="13">
        <f>VLOOKUP(A88,'Revenues X=0.5'!$A$2:$X$180,24,FALSE)*1000</f>
        <v>1721788052.4107203</v>
      </c>
      <c r="R88" s="22">
        <f t="shared" si="13"/>
        <v>0</v>
      </c>
      <c r="S88" s="14">
        <f t="shared" si="14"/>
        <v>0</v>
      </c>
      <c r="T88" s="14">
        <f t="shared" si="15"/>
        <v>0</v>
      </c>
    </row>
    <row r="89" spans="1:20" x14ac:dyDescent="0.25">
      <c r="A89" t="s">
        <v>198</v>
      </c>
      <c r="B89" t="s">
        <v>199</v>
      </c>
      <c r="C89" t="s">
        <v>40</v>
      </c>
      <c r="D89" t="s">
        <v>15</v>
      </c>
      <c r="E89" t="s">
        <v>466</v>
      </c>
      <c r="F89" s="14">
        <v>25.998990717254753</v>
      </c>
      <c r="G89" s="13">
        <v>1205624648</v>
      </c>
      <c r="H89" s="13">
        <v>1476377903</v>
      </c>
      <c r="I89">
        <v>90.7</v>
      </c>
      <c r="J89" s="13">
        <f t="shared" si="20"/>
        <v>137303144.97899997</v>
      </c>
      <c r="K89" s="14">
        <v>21.495640688329189</v>
      </c>
      <c r="L89" s="13">
        <f t="shared" si="12"/>
        <v>2951419069.8461533</v>
      </c>
      <c r="M89">
        <f t="shared" si="16"/>
        <v>1.8630000000000001E-2</v>
      </c>
      <c r="N89" s="13">
        <f t="shared" si="17"/>
        <v>54984937.271233834</v>
      </c>
      <c r="O89" s="13">
        <f t="shared" si="18"/>
        <v>82477405.906850755</v>
      </c>
      <c r="P89" s="13">
        <f t="shared" si="19"/>
        <v>3033896475.7530041</v>
      </c>
      <c r="Q89" s="13">
        <f>VLOOKUP(A89,'Revenues X=0.5'!$A$2:$X$180,24,FALSE)*1000</f>
        <v>3812655474994.0684</v>
      </c>
      <c r="R89" s="22">
        <f t="shared" si="13"/>
        <v>7.9574367410098186E-4</v>
      </c>
      <c r="S89" s="14">
        <f t="shared" si="14"/>
        <v>2.6524789136699397E-4</v>
      </c>
      <c r="T89" s="14">
        <f t="shared" si="15"/>
        <v>2.3872310223029456E-3</v>
      </c>
    </row>
    <row r="90" spans="1:20" x14ac:dyDescent="0.25">
      <c r="A90" t="s">
        <v>200</v>
      </c>
      <c r="B90" t="s">
        <v>201</v>
      </c>
      <c r="C90" t="s">
        <v>40</v>
      </c>
      <c r="D90" t="s">
        <v>26</v>
      </c>
      <c r="E90" t="s">
        <v>472</v>
      </c>
      <c r="F90" s="14">
        <v>286.39139284675775</v>
      </c>
      <c r="G90" s="13">
        <v>240676485</v>
      </c>
      <c r="H90" s="13">
        <v>293482460</v>
      </c>
      <c r="I90">
        <v>83.8</v>
      </c>
      <c r="J90" s="13">
        <f t="shared" si="20"/>
        <v>47544158.520000011</v>
      </c>
      <c r="K90" s="14">
        <v>275.0961557824362</v>
      </c>
      <c r="L90" s="13">
        <f t="shared" si="12"/>
        <v>13079215238.762764</v>
      </c>
      <c r="M90">
        <f t="shared" si="16"/>
        <v>1.8630000000000001E-2</v>
      </c>
      <c r="N90" s="13">
        <f t="shared" si="17"/>
        <v>243665779.8981503</v>
      </c>
      <c r="O90" s="13">
        <f t="shared" si="18"/>
        <v>365498669.84722543</v>
      </c>
      <c r="P90" s="13">
        <f t="shared" si="19"/>
        <v>13444713908.609989</v>
      </c>
      <c r="Q90" s="13">
        <f>VLOOKUP(A90,'Revenues X=0.5'!$A$2:$X$180,24,FALSE)*1000</f>
        <v>775930213176.94263</v>
      </c>
      <c r="R90" s="22">
        <f t="shared" si="13"/>
        <v>1.7327220515827583E-2</v>
      </c>
      <c r="S90" s="14">
        <f t="shared" si="14"/>
        <v>5.7757401719425268E-3</v>
      </c>
      <c r="T90" s="14">
        <f t="shared" si="15"/>
        <v>5.1981661547482752E-2</v>
      </c>
    </row>
    <row r="91" spans="1:20" x14ac:dyDescent="0.25">
      <c r="A91" t="s">
        <v>202</v>
      </c>
      <c r="B91" t="s">
        <v>203</v>
      </c>
      <c r="C91" t="s">
        <v>18</v>
      </c>
      <c r="D91" t="s">
        <v>22</v>
      </c>
      <c r="E91" t="s">
        <v>466</v>
      </c>
      <c r="F91" s="14">
        <v>25.998990717254753</v>
      </c>
      <c r="G91" s="13">
        <v>74462314</v>
      </c>
      <c r="H91" s="13">
        <v>91336270</v>
      </c>
      <c r="I91">
        <v>95.7</v>
      </c>
      <c r="J91" s="13">
        <f t="shared" si="20"/>
        <v>3927459.6099999934</v>
      </c>
      <c r="K91" s="14">
        <v>25.998990717254753</v>
      </c>
      <c r="L91" s="13">
        <f t="shared" si="12"/>
        <v>102109985.9427828</v>
      </c>
      <c r="M91">
        <f t="shared" si="16"/>
        <v>1.8630000000000001E-2</v>
      </c>
      <c r="N91" s="13">
        <f t="shared" si="17"/>
        <v>1902309.0381140437</v>
      </c>
      <c r="O91" s="13">
        <f t="shared" si="18"/>
        <v>2853463.5571710654</v>
      </c>
      <c r="P91" s="13">
        <f t="shared" si="19"/>
        <v>104963449.49995387</v>
      </c>
      <c r="Q91" s="13">
        <f>VLOOKUP(A91,'Revenues X=0.5'!$A$2:$X$180,24,FALSE)*1000</f>
        <v>462165715869.33221</v>
      </c>
      <c r="R91" s="22">
        <f t="shared" si="13"/>
        <v>2.2711215024359381E-4</v>
      </c>
      <c r="S91" s="14">
        <f t="shared" si="14"/>
        <v>7.5704050081197943E-5</v>
      </c>
      <c r="T91" s="14">
        <f t="shared" si="15"/>
        <v>6.8133645073078142E-4</v>
      </c>
    </row>
    <row r="92" spans="1:20" x14ac:dyDescent="0.25">
      <c r="A92" t="s">
        <v>204</v>
      </c>
      <c r="B92" t="s">
        <v>205</v>
      </c>
      <c r="C92" t="s">
        <v>18</v>
      </c>
      <c r="D92" t="s">
        <v>22</v>
      </c>
      <c r="E92" t="s">
        <v>475</v>
      </c>
      <c r="F92" s="14">
        <v>463.55505996404435</v>
      </c>
      <c r="G92" s="13">
        <v>30962380</v>
      </c>
      <c r="H92" s="13">
        <v>50966609</v>
      </c>
      <c r="I92">
        <v>84.4</v>
      </c>
      <c r="J92" s="13">
        <f t="shared" si="20"/>
        <v>7950791.003999996</v>
      </c>
      <c r="K92" s="14">
        <v>412.47374668980001</v>
      </c>
      <c r="L92" s="13">
        <f t="shared" si="12"/>
        <v>3279492554.5674353</v>
      </c>
      <c r="M92">
        <f t="shared" si="16"/>
        <v>1.8630000000000001E-2</v>
      </c>
      <c r="N92" s="13">
        <f t="shared" si="17"/>
        <v>61096946.291591324</v>
      </c>
      <c r="O92" s="13">
        <f t="shared" si="18"/>
        <v>91645419.437386975</v>
      </c>
      <c r="P92" s="13">
        <f t="shared" si="19"/>
        <v>3371137974.0048223</v>
      </c>
      <c r="Q92" s="13">
        <f>VLOOKUP(A92,'Revenues X=0.5'!$A$2:$X$180,24,FALSE)*1000</f>
        <v>148941178712.57852</v>
      </c>
      <c r="R92" s="22">
        <f t="shared" si="13"/>
        <v>2.2634022391553155E-2</v>
      </c>
      <c r="S92" s="14">
        <f t="shared" si="14"/>
        <v>7.5446741305177176E-3</v>
      </c>
      <c r="T92" s="14">
        <f t="shared" si="15"/>
        <v>6.7902067174659464E-2</v>
      </c>
    </row>
    <row r="93" spans="1:20" x14ac:dyDescent="0.25">
      <c r="A93" t="s">
        <v>206</v>
      </c>
      <c r="B93" t="s">
        <v>207</v>
      </c>
      <c r="C93" t="s">
        <v>45</v>
      </c>
      <c r="D93" t="s">
        <v>19</v>
      </c>
      <c r="F93" s="14" t="e">
        <v>#N/A</v>
      </c>
      <c r="G93" s="13">
        <v>4560155</v>
      </c>
      <c r="H93" s="13">
        <v>5346841</v>
      </c>
      <c r="I93">
        <v>99.9</v>
      </c>
      <c r="J93" s="13">
        <f t="shared" si="20"/>
        <v>5346.840999999411</v>
      </c>
      <c r="K93" s="14" t="e">
        <v>#N/A</v>
      </c>
      <c r="M93" t="e">
        <f t="shared" si="16"/>
        <v>#DIV/0!</v>
      </c>
      <c r="N93" s="13">
        <f t="shared" si="17"/>
        <v>0</v>
      </c>
      <c r="O93" s="13">
        <f t="shared" si="18"/>
        <v>0</v>
      </c>
      <c r="Q93" s="13">
        <f>VLOOKUP(A93,'Revenues X=0.5'!$A$2:$X$180,24,FALSE)*1000</f>
        <v>30459181605.648571</v>
      </c>
      <c r="R93" s="22">
        <f t="shared" si="13"/>
        <v>0</v>
      </c>
      <c r="S93" s="14">
        <f t="shared" si="14"/>
        <v>0</v>
      </c>
      <c r="T93" s="14">
        <f t="shared" si="15"/>
        <v>0</v>
      </c>
    </row>
    <row r="94" spans="1:20" x14ac:dyDescent="0.25">
      <c r="A94" t="s">
        <v>208</v>
      </c>
      <c r="B94" t="s">
        <v>209</v>
      </c>
      <c r="C94" t="s">
        <v>29</v>
      </c>
      <c r="D94" t="s">
        <v>19</v>
      </c>
      <c r="F94" s="14" t="e">
        <v>#N/A</v>
      </c>
      <c r="G94" s="13">
        <v>83992</v>
      </c>
      <c r="H94" s="13">
        <v>94237</v>
      </c>
      <c r="I94" t="s">
        <v>471</v>
      </c>
      <c r="K94" s="14" t="e">
        <v>#N/A</v>
      </c>
      <c r="M94" t="e">
        <f t="shared" si="16"/>
        <v>#DIV/0!</v>
      </c>
      <c r="N94" s="13">
        <f t="shared" si="17"/>
        <v>0</v>
      </c>
      <c r="O94" s="13">
        <f t="shared" si="18"/>
        <v>0</v>
      </c>
      <c r="Q94" s="13" t="e">
        <f>VLOOKUP(A94,'Revenues X=0.5'!$A$2:$X$180,24,FALSE)*1000</f>
        <v>#N/A</v>
      </c>
      <c r="R94" s="22" t="e">
        <f t="shared" si="13"/>
        <v>#N/A</v>
      </c>
      <c r="S94" s="14" t="e">
        <f t="shared" si="14"/>
        <v>#N/A</v>
      </c>
      <c r="T94" s="14" t="e">
        <f t="shared" si="15"/>
        <v>#N/A</v>
      </c>
    </row>
    <row r="95" spans="1:20" x14ac:dyDescent="0.25">
      <c r="A95" t="s">
        <v>210</v>
      </c>
      <c r="B95" t="s">
        <v>211</v>
      </c>
      <c r="C95" t="s">
        <v>45</v>
      </c>
      <c r="D95" t="s">
        <v>22</v>
      </c>
      <c r="F95" s="14">
        <v>463.55505996404435</v>
      </c>
      <c r="G95" s="13">
        <v>7623600</v>
      </c>
      <c r="H95" s="13">
        <v>9632030</v>
      </c>
      <c r="I95">
        <v>100</v>
      </c>
      <c r="J95" s="13">
        <f t="shared" ref="J95:J104" si="21">(1-(I95/100))*H95</f>
        <v>0</v>
      </c>
      <c r="K95" s="14">
        <v>0</v>
      </c>
      <c r="L95" s="13">
        <f t="shared" si="12"/>
        <v>0</v>
      </c>
      <c r="M95" t="e">
        <f t="shared" si="16"/>
        <v>#DIV/0!</v>
      </c>
      <c r="N95" s="13">
        <f t="shared" si="17"/>
        <v>0</v>
      </c>
      <c r="O95" s="13">
        <f t="shared" si="18"/>
        <v>0</v>
      </c>
      <c r="Q95" s="13">
        <f>VLOOKUP(A95,'Revenues X=0.5'!$A$2:$X$180,24,FALSE)*1000</f>
        <v>53877511032.243668</v>
      </c>
      <c r="R95" s="22">
        <f t="shared" si="13"/>
        <v>0</v>
      </c>
      <c r="S95" s="14">
        <f t="shared" si="14"/>
        <v>0</v>
      </c>
      <c r="T95" s="14">
        <f t="shared" si="15"/>
        <v>0</v>
      </c>
    </row>
    <row r="96" spans="1:20" x14ac:dyDescent="0.25">
      <c r="A96" t="s">
        <v>212</v>
      </c>
      <c r="B96" t="s">
        <v>213</v>
      </c>
      <c r="C96" t="s">
        <v>45</v>
      </c>
      <c r="D96" t="s">
        <v>19</v>
      </c>
      <c r="F96" s="14" t="e">
        <v>#N/A</v>
      </c>
      <c r="G96" s="13">
        <v>60483385</v>
      </c>
      <c r="H96" s="13">
        <v>61211831</v>
      </c>
      <c r="I96">
        <v>100</v>
      </c>
      <c r="J96" s="13">
        <f t="shared" si="21"/>
        <v>0</v>
      </c>
      <c r="K96" s="14">
        <v>0</v>
      </c>
      <c r="L96" s="13">
        <f t="shared" si="12"/>
        <v>0</v>
      </c>
      <c r="M96" t="e">
        <f t="shared" si="16"/>
        <v>#DIV/0!</v>
      </c>
      <c r="N96" s="13">
        <f t="shared" si="17"/>
        <v>0</v>
      </c>
      <c r="O96" s="13">
        <f t="shared" si="18"/>
        <v>0</v>
      </c>
      <c r="Q96" s="13">
        <f>VLOOKUP(A96,'Revenues X=0.5'!$A$2:$X$180,24,FALSE)*1000</f>
        <v>326291440978.0415</v>
      </c>
      <c r="R96" s="22">
        <f t="shared" si="13"/>
        <v>0</v>
      </c>
      <c r="S96" s="14">
        <f t="shared" si="14"/>
        <v>0</v>
      </c>
      <c r="T96" s="14">
        <f t="shared" si="15"/>
        <v>0</v>
      </c>
    </row>
    <row r="97" spans="1:20" x14ac:dyDescent="0.25">
      <c r="A97" t="s">
        <v>214</v>
      </c>
      <c r="B97" t="s">
        <v>215</v>
      </c>
      <c r="C97" t="s">
        <v>18</v>
      </c>
      <c r="D97" t="s">
        <v>35</v>
      </c>
      <c r="E97" t="s">
        <v>469</v>
      </c>
      <c r="F97" s="14">
        <v>457.1136934673367</v>
      </c>
      <c r="G97" s="13">
        <v>2690824</v>
      </c>
      <c r="H97" s="13">
        <v>2949838</v>
      </c>
      <c r="I97">
        <v>93.1</v>
      </c>
      <c r="J97" s="13">
        <f t="shared" si="21"/>
        <v>203538.82200000019</v>
      </c>
      <c r="K97" s="14">
        <v>350.21097046413502</v>
      </c>
      <c r="L97" s="13">
        <f t="shared" si="12"/>
        <v>71281528.379746899</v>
      </c>
      <c r="M97">
        <f t="shared" si="16"/>
        <v>1.8630000000000001E-2</v>
      </c>
      <c r="N97" s="13">
        <f t="shared" si="17"/>
        <v>1327974.8737146847</v>
      </c>
      <c r="O97" s="13">
        <f t="shared" si="18"/>
        <v>1991962.3105720272</v>
      </c>
      <c r="P97" s="13">
        <f t="shared" si="19"/>
        <v>73273490.690318927</v>
      </c>
      <c r="Q97" s="13">
        <f>VLOOKUP(A97,'Revenues X=0.5'!$A$2:$X$180,24,FALSE)*1000</f>
        <v>9340598110.6603718</v>
      </c>
      <c r="R97" s="22">
        <f t="shared" si="13"/>
        <v>7.8446251323769419E-3</v>
      </c>
      <c r="S97" s="14">
        <f t="shared" si="14"/>
        <v>2.6148750441256467E-3</v>
      </c>
      <c r="T97" s="14">
        <f t="shared" si="15"/>
        <v>2.3533875397130824E-2</v>
      </c>
    </row>
    <row r="98" spans="1:20" x14ac:dyDescent="0.25">
      <c r="A98" t="s">
        <v>216</v>
      </c>
      <c r="B98" t="s">
        <v>217</v>
      </c>
      <c r="C98" t="s">
        <v>45</v>
      </c>
      <c r="D98" t="s">
        <v>26</v>
      </c>
      <c r="F98" s="14">
        <v>162.92664529511597</v>
      </c>
      <c r="G98" s="13">
        <v>127450459</v>
      </c>
      <c r="H98" s="13">
        <v>120624738</v>
      </c>
      <c r="I98">
        <v>100</v>
      </c>
      <c r="J98" s="13">
        <f t="shared" si="21"/>
        <v>0</v>
      </c>
      <c r="K98" s="14">
        <v>0</v>
      </c>
      <c r="L98" s="13">
        <f t="shared" si="12"/>
        <v>0</v>
      </c>
      <c r="M98" t="e">
        <f t="shared" si="16"/>
        <v>#DIV/0!</v>
      </c>
      <c r="N98" s="13">
        <f t="shared" si="17"/>
        <v>0</v>
      </c>
      <c r="O98" s="13">
        <f t="shared" si="18"/>
        <v>0</v>
      </c>
      <c r="Q98" s="13">
        <f>VLOOKUP(A98,'Revenues X=0.5'!$A$2:$X$180,24,FALSE)*1000</f>
        <v>833707955097.83777</v>
      </c>
      <c r="R98" s="22">
        <f t="shared" si="13"/>
        <v>0</v>
      </c>
      <c r="S98" s="14">
        <f t="shared" si="14"/>
        <v>0</v>
      </c>
      <c r="T98" s="14">
        <f t="shared" si="15"/>
        <v>0</v>
      </c>
    </row>
    <row r="99" spans="1:20" x14ac:dyDescent="0.25">
      <c r="A99" t="s">
        <v>218</v>
      </c>
      <c r="B99" t="s">
        <v>219</v>
      </c>
      <c r="C99" t="s">
        <v>18</v>
      </c>
      <c r="D99" t="s">
        <v>22</v>
      </c>
      <c r="E99" t="s">
        <v>475</v>
      </c>
      <c r="F99" s="14">
        <v>463.55505996404435</v>
      </c>
      <c r="G99" s="13">
        <v>6046000</v>
      </c>
      <c r="H99" s="13">
        <v>9355173</v>
      </c>
      <c r="I99">
        <v>96.2</v>
      </c>
      <c r="J99" s="13">
        <f t="shared" si="21"/>
        <v>355496.57399999927</v>
      </c>
      <c r="K99" s="14">
        <v>491.40401146131808</v>
      </c>
      <c r="L99" s="13">
        <f t="shared" si="12"/>
        <v>174692442.52435493</v>
      </c>
      <c r="M99">
        <f t="shared" si="16"/>
        <v>1.8630000000000001E-2</v>
      </c>
      <c r="N99" s="13">
        <f t="shared" si="17"/>
        <v>3254520.2042287327</v>
      </c>
      <c r="O99" s="13">
        <f t="shared" si="18"/>
        <v>4881780.3063430991</v>
      </c>
      <c r="P99" s="13">
        <f t="shared" si="19"/>
        <v>179574222.83069804</v>
      </c>
      <c r="Q99" s="13">
        <f>VLOOKUP(A99,'Revenues X=0.5'!$A$2:$X$180,24,FALSE)*1000</f>
        <v>27430583754.947701</v>
      </c>
      <c r="R99" s="22">
        <f t="shared" si="13"/>
        <v>6.5464965833367632E-3</v>
      </c>
      <c r="S99" s="14">
        <f t="shared" si="14"/>
        <v>2.1821655277789211E-3</v>
      </c>
      <c r="T99" s="14">
        <f t="shared" si="15"/>
        <v>1.963948975001029E-2</v>
      </c>
    </row>
    <row r="100" spans="1:20" x14ac:dyDescent="0.25">
      <c r="A100" t="s">
        <v>220</v>
      </c>
      <c r="B100" t="s">
        <v>221</v>
      </c>
      <c r="C100" t="s">
        <v>18</v>
      </c>
      <c r="D100" t="s">
        <v>19</v>
      </c>
      <c r="E100" t="s">
        <v>470</v>
      </c>
      <c r="F100" s="14">
        <v>270.56505523889945</v>
      </c>
      <c r="G100" s="13">
        <v>16321581</v>
      </c>
      <c r="H100" s="13">
        <v>18572745</v>
      </c>
      <c r="I100">
        <v>93.2</v>
      </c>
      <c r="J100" s="13">
        <f t="shared" si="21"/>
        <v>1262946.659999999</v>
      </c>
      <c r="K100" s="14">
        <v>347.89391575663029</v>
      </c>
      <c r="L100" s="13">
        <f t="shared" si="12"/>
        <v>439371458.93915725</v>
      </c>
      <c r="M100">
        <f t="shared" si="16"/>
        <v>1.8630000000000001E-2</v>
      </c>
      <c r="N100" s="13">
        <f t="shared" si="17"/>
        <v>8185490.2800364997</v>
      </c>
      <c r="O100" s="13">
        <f t="shared" si="18"/>
        <v>12278235.420054751</v>
      </c>
      <c r="P100" s="13">
        <f t="shared" si="19"/>
        <v>451649694.35921198</v>
      </c>
      <c r="Q100" s="13">
        <f>VLOOKUP(A100,'Revenues X=0.5'!$A$2:$X$180,24,FALSE)*1000</f>
        <v>161578437080.63361</v>
      </c>
      <c r="R100" s="22">
        <f t="shared" si="13"/>
        <v>2.7952349491647955E-3</v>
      </c>
      <c r="S100" s="14">
        <f t="shared" si="14"/>
        <v>9.3174498305493181E-4</v>
      </c>
      <c r="T100" s="14">
        <f t="shared" si="15"/>
        <v>8.3857048474943862E-3</v>
      </c>
    </row>
    <row r="101" spans="1:20" x14ac:dyDescent="0.25">
      <c r="A101" t="s">
        <v>222</v>
      </c>
      <c r="B101" t="s">
        <v>223</v>
      </c>
      <c r="C101" t="s">
        <v>14</v>
      </c>
      <c r="D101" t="s">
        <v>32</v>
      </c>
      <c r="E101" t="s">
        <v>468</v>
      </c>
      <c r="F101" s="14">
        <v>68.964152792292879</v>
      </c>
      <c r="G101" s="13">
        <v>40909194</v>
      </c>
      <c r="H101" s="13">
        <v>66306062.999999993</v>
      </c>
      <c r="I101">
        <v>60.1</v>
      </c>
      <c r="J101" s="13">
        <f t="shared" si="21"/>
        <v>26456119.136999998</v>
      </c>
      <c r="K101" s="14">
        <v>56.594145753119633</v>
      </c>
      <c r="L101" s="13">
        <f t="shared" si="12"/>
        <v>1497261462.5012755</v>
      </c>
      <c r="M101">
        <f t="shared" si="16"/>
        <v>1.8630000000000001E-2</v>
      </c>
      <c r="N101" s="13">
        <f t="shared" si="17"/>
        <v>27893981.046398763</v>
      </c>
      <c r="O101" s="13">
        <f t="shared" si="18"/>
        <v>41840971.569598146</v>
      </c>
      <c r="P101" s="13">
        <f t="shared" si="19"/>
        <v>1539102434.0708737</v>
      </c>
      <c r="Q101" s="13">
        <f>VLOOKUP(A101,'Revenues X=0.5'!$A$2:$X$180,24,FALSE)*1000</f>
        <v>124932907147.52812</v>
      </c>
      <c r="R101" s="22">
        <f t="shared" si="13"/>
        <v>1.2319431839150363E-2</v>
      </c>
      <c r="S101" s="14">
        <f t="shared" si="14"/>
        <v>4.1064772797167878E-3</v>
      </c>
      <c r="T101" s="14">
        <f t="shared" si="15"/>
        <v>3.6958295517451091E-2</v>
      </c>
    </row>
    <row r="102" spans="1:20" x14ac:dyDescent="0.25">
      <c r="A102" t="s">
        <v>224</v>
      </c>
      <c r="B102" t="s">
        <v>225</v>
      </c>
      <c r="C102" t="s">
        <v>40</v>
      </c>
      <c r="D102" t="s">
        <v>26</v>
      </c>
      <c r="F102" s="14">
        <v>162.92664529511597</v>
      </c>
      <c r="G102" s="13">
        <v>97743</v>
      </c>
      <c r="H102" s="13">
        <v>130715</v>
      </c>
      <c r="I102">
        <v>65.400000000000006</v>
      </c>
      <c r="J102" s="13">
        <f t="shared" si="21"/>
        <v>45227.39</v>
      </c>
      <c r="K102" s="14">
        <v>162.92664529511597</v>
      </c>
      <c r="L102" s="13">
        <f t="shared" si="12"/>
        <v>7368746.9281538753</v>
      </c>
      <c r="M102">
        <f t="shared" si="16"/>
        <v>1.8630000000000001E-2</v>
      </c>
      <c r="N102" s="13">
        <f t="shared" si="17"/>
        <v>137279.7552715067</v>
      </c>
      <c r="O102" s="13">
        <f t="shared" si="18"/>
        <v>205919.63290726003</v>
      </c>
      <c r="P102" s="13">
        <f t="shared" si="19"/>
        <v>7574666.5610611355</v>
      </c>
      <c r="Q102" s="13" t="e">
        <f>VLOOKUP(A102,'Revenues X=0.5'!$A$2:$X$180,24,FALSE)*1000</f>
        <v>#N/A</v>
      </c>
      <c r="R102" s="22" t="e">
        <f t="shared" si="13"/>
        <v>#N/A</v>
      </c>
      <c r="S102" s="14" t="e">
        <f t="shared" si="14"/>
        <v>#N/A</v>
      </c>
      <c r="T102" s="14" t="e">
        <f t="shared" si="15"/>
        <v>#N/A</v>
      </c>
    </row>
    <row r="103" spans="1:20" x14ac:dyDescent="0.25">
      <c r="A103" t="s">
        <v>226</v>
      </c>
      <c r="B103" t="s">
        <v>227</v>
      </c>
      <c r="C103" t="s">
        <v>14</v>
      </c>
      <c r="D103" t="s">
        <v>26</v>
      </c>
      <c r="F103" s="14">
        <v>530.71832220241151</v>
      </c>
      <c r="G103" s="13">
        <v>24500520</v>
      </c>
      <c r="H103" s="13">
        <v>26718625</v>
      </c>
      <c r="I103">
        <v>98.3</v>
      </c>
      <c r="J103" s="13">
        <f t="shared" si="21"/>
        <v>454216.62500000041</v>
      </c>
      <c r="K103" s="14">
        <v>530.71832220241151</v>
      </c>
      <c r="L103" s="13">
        <f t="shared" si="12"/>
        <v>241061085.13644215</v>
      </c>
      <c r="M103">
        <f t="shared" si="16"/>
        <v>1.8630000000000001E-2</v>
      </c>
      <c r="N103" s="13">
        <f t="shared" si="17"/>
        <v>4490968.0160919176</v>
      </c>
      <c r="O103" s="13">
        <f t="shared" si="18"/>
        <v>6736452.024137876</v>
      </c>
      <c r="P103" s="13">
        <f t="shared" si="19"/>
        <v>247797537.16058004</v>
      </c>
      <c r="Q103" s="13">
        <f>VLOOKUP(A103,'Revenues X=0.5'!$A$2:$X$180,24,FALSE)*1000</f>
        <v>88092711285.424408</v>
      </c>
      <c r="R103" s="22">
        <f t="shared" si="13"/>
        <v>2.8129175903975154E-3</v>
      </c>
      <c r="S103" s="14">
        <f t="shared" si="14"/>
        <v>9.3763919679917178E-4</v>
      </c>
      <c r="T103" s="14">
        <f t="shared" si="15"/>
        <v>8.4387527711925463E-3</v>
      </c>
    </row>
    <row r="104" spans="1:20" x14ac:dyDescent="0.25">
      <c r="A104" t="s">
        <v>228</v>
      </c>
      <c r="B104" t="s">
        <v>229</v>
      </c>
      <c r="C104" t="s">
        <v>45</v>
      </c>
      <c r="D104" t="s">
        <v>26</v>
      </c>
      <c r="E104" t="s">
        <v>473</v>
      </c>
      <c r="F104" s="14">
        <v>530.71832220241151</v>
      </c>
      <c r="G104" s="13">
        <v>49410366</v>
      </c>
      <c r="H104" s="13">
        <v>52190069</v>
      </c>
      <c r="I104">
        <v>97.7</v>
      </c>
      <c r="J104" s="13">
        <f t="shared" si="21"/>
        <v>1200371.587000001</v>
      </c>
      <c r="K104" s="14">
        <v>530.71832220241151</v>
      </c>
      <c r="L104" s="13">
        <f t="shared" si="12"/>
        <v>637059194.6720866</v>
      </c>
      <c r="M104">
        <f t="shared" si="16"/>
        <v>1.8630000000000001E-2</v>
      </c>
      <c r="N104" s="13">
        <f t="shared" si="17"/>
        <v>11868412.796740973</v>
      </c>
      <c r="O104" s="13">
        <f t="shared" si="18"/>
        <v>17802619.195111461</v>
      </c>
      <c r="P104" s="13">
        <f t="shared" si="19"/>
        <v>654861813.86719811</v>
      </c>
      <c r="Q104" s="13">
        <f>VLOOKUP(A104,'Revenues X=0.5'!$A$2:$X$180,24,FALSE)*1000</f>
        <v>389163144220.47589</v>
      </c>
      <c r="R104" s="22">
        <f t="shared" si="13"/>
        <v>1.6827436605769473E-3</v>
      </c>
      <c r="S104" s="14">
        <f t="shared" si="14"/>
        <v>5.6091455352564907E-4</v>
      </c>
      <c r="T104" s="14">
        <f t="shared" si="15"/>
        <v>5.0482309817308424E-3</v>
      </c>
    </row>
    <row r="105" spans="1:20" x14ac:dyDescent="0.25">
      <c r="A105" t="s">
        <v>230</v>
      </c>
      <c r="B105" t="s">
        <v>231</v>
      </c>
      <c r="C105" t="s">
        <v>40</v>
      </c>
      <c r="D105" t="s">
        <v>19</v>
      </c>
      <c r="F105" s="14" t="e">
        <v>#N/A</v>
      </c>
      <c r="G105" s="13">
        <v>1775680</v>
      </c>
      <c r="H105" s="13" t="s">
        <v>232</v>
      </c>
      <c r="I105" t="s">
        <v>471</v>
      </c>
      <c r="K105" s="14" t="e">
        <v>#N/A</v>
      </c>
      <c r="M105" t="e">
        <f t="shared" si="16"/>
        <v>#DIV/0!</v>
      </c>
      <c r="N105" s="13">
        <f t="shared" si="17"/>
        <v>0</v>
      </c>
      <c r="O105" s="13">
        <f t="shared" si="18"/>
        <v>0</v>
      </c>
      <c r="Q105" s="13" t="e">
        <f>VLOOKUP(A105,'Revenues X=0.5'!$A$2:$X$180,24,FALSE)*1000</f>
        <v>#N/A</v>
      </c>
      <c r="R105" s="22" t="e">
        <f t="shared" si="13"/>
        <v>#N/A</v>
      </c>
      <c r="S105" s="14" t="e">
        <f t="shared" si="14"/>
        <v>#N/A</v>
      </c>
      <c r="T105" s="14" t="e">
        <f t="shared" si="15"/>
        <v>#N/A</v>
      </c>
    </row>
    <row r="106" spans="1:20" x14ac:dyDescent="0.25">
      <c r="A106" t="s">
        <v>233</v>
      </c>
      <c r="B106" t="s">
        <v>234</v>
      </c>
      <c r="C106" t="s">
        <v>29</v>
      </c>
      <c r="D106" t="s">
        <v>22</v>
      </c>
      <c r="E106" t="s">
        <v>475</v>
      </c>
      <c r="F106" s="14">
        <v>463.55505996404435</v>
      </c>
      <c r="G106" s="13">
        <v>2991580</v>
      </c>
      <c r="H106" s="13">
        <v>4832793</v>
      </c>
      <c r="I106">
        <v>99</v>
      </c>
      <c r="J106" s="13">
        <f t="shared" ref="J106:J112" si="22">(1-(I106/100))*H106</f>
        <v>48327.930000000044</v>
      </c>
      <c r="K106" s="14">
        <v>575.41899441340786</v>
      </c>
      <c r="L106" s="13">
        <f t="shared" si="12"/>
        <v>27808808.88268159</v>
      </c>
      <c r="M106">
        <f t="shared" si="16"/>
        <v>1.8630000000000001E-2</v>
      </c>
      <c r="N106" s="13">
        <f t="shared" si="17"/>
        <v>518078.10948435805</v>
      </c>
      <c r="O106" s="13">
        <f t="shared" si="18"/>
        <v>777117.1642265371</v>
      </c>
      <c r="P106" s="13">
        <f t="shared" si="19"/>
        <v>28585926.046908125</v>
      </c>
      <c r="Q106" s="13">
        <f>VLOOKUP(A106,'Revenues X=0.5'!$A$2:$X$180,24,FALSE)*1000</f>
        <v>56064122906.460884</v>
      </c>
      <c r="R106" s="22">
        <f t="shared" si="13"/>
        <v>5.0987912705959513E-4</v>
      </c>
      <c r="S106" s="14">
        <f t="shared" si="14"/>
        <v>1.6995970901986503E-4</v>
      </c>
      <c r="T106" s="14">
        <f t="shared" si="15"/>
        <v>1.5296373811787853E-3</v>
      </c>
    </row>
    <row r="107" spans="1:20" x14ac:dyDescent="0.25">
      <c r="A107" t="s">
        <v>235</v>
      </c>
      <c r="B107" t="s">
        <v>236</v>
      </c>
      <c r="C107" t="s">
        <v>14</v>
      </c>
      <c r="D107" t="s">
        <v>19</v>
      </c>
      <c r="E107" t="s">
        <v>470</v>
      </c>
      <c r="F107" s="14">
        <v>270.56505523889945</v>
      </c>
      <c r="G107" s="13">
        <v>5447900</v>
      </c>
      <c r="H107" s="13">
        <v>6871058</v>
      </c>
      <c r="I107">
        <v>87.6</v>
      </c>
      <c r="J107" s="13">
        <f t="shared" si="22"/>
        <v>852011.19200000074</v>
      </c>
      <c r="K107" s="14">
        <v>270.56505523889945</v>
      </c>
      <c r="L107" s="13">
        <f t="shared" si="12"/>
        <v>230524455.22764075</v>
      </c>
      <c r="M107">
        <f t="shared" si="16"/>
        <v>1.8630000000000001E-2</v>
      </c>
      <c r="N107" s="13">
        <f t="shared" si="17"/>
        <v>4294670.6008909475</v>
      </c>
      <c r="O107" s="13">
        <f t="shared" si="18"/>
        <v>6442005.9013364213</v>
      </c>
      <c r="P107" s="13">
        <f t="shared" si="19"/>
        <v>236966461.12897718</v>
      </c>
      <c r="Q107" s="13">
        <f>VLOOKUP(A107,'Revenues X=0.5'!$A$2:$X$180,24,FALSE)*1000</f>
        <v>16172368865.610291</v>
      </c>
      <c r="R107" s="22">
        <f t="shared" si="13"/>
        <v>1.4652551094903243E-2</v>
      </c>
      <c r="S107" s="14">
        <f t="shared" si="14"/>
        <v>4.8841836983010813E-3</v>
      </c>
      <c r="T107" s="14">
        <f t="shared" si="15"/>
        <v>4.3957653284709727E-2</v>
      </c>
    </row>
    <row r="108" spans="1:20" x14ac:dyDescent="0.25">
      <c r="A108" t="s">
        <v>237</v>
      </c>
      <c r="B108" t="s">
        <v>238</v>
      </c>
      <c r="C108" t="s">
        <v>40</v>
      </c>
      <c r="D108" t="s">
        <v>26</v>
      </c>
      <c r="E108" t="s">
        <v>472</v>
      </c>
      <c r="F108" s="14">
        <v>286.39139284675775</v>
      </c>
      <c r="G108" s="13">
        <v>6395713</v>
      </c>
      <c r="H108" s="13">
        <v>8806260</v>
      </c>
      <c r="I108">
        <v>67.5</v>
      </c>
      <c r="J108" s="13">
        <f t="shared" si="22"/>
        <v>2862034.4999999995</v>
      </c>
      <c r="K108" s="14">
        <v>266.99029126213594</v>
      </c>
      <c r="L108" s="13">
        <f t="shared" si="12"/>
        <v>764135424.75728142</v>
      </c>
      <c r="M108">
        <f t="shared" si="16"/>
        <v>1.8630000000000001E-2</v>
      </c>
      <c r="N108" s="13">
        <f t="shared" si="17"/>
        <v>14235842.963228153</v>
      </c>
      <c r="O108" s="13">
        <f t="shared" si="18"/>
        <v>21353764.444842231</v>
      </c>
      <c r="P108" s="13">
        <f t="shared" si="19"/>
        <v>785489189.20212364</v>
      </c>
      <c r="Q108" s="13">
        <f>VLOOKUP(A108,'Revenues X=0.5'!$A$2:$X$180,24,FALSE)*1000</f>
        <v>17229962266.008762</v>
      </c>
      <c r="R108" s="22">
        <f t="shared" si="13"/>
        <v>4.5588561197939199E-2</v>
      </c>
      <c r="S108" s="14">
        <f t="shared" si="14"/>
        <v>1.5196187065979732E-2</v>
      </c>
      <c r="T108" s="14">
        <f t="shared" si="15"/>
        <v>0.13676568359381761</v>
      </c>
    </row>
    <row r="109" spans="1:20" x14ac:dyDescent="0.25">
      <c r="A109" t="s">
        <v>239</v>
      </c>
      <c r="B109" t="s">
        <v>240</v>
      </c>
      <c r="C109" t="s">
        <v>29</v>
      </c>
      <c r="D109" t="s">
        <v>19</v>
      </c>
      <c r="F109" s="14">
        <v>270.56505523889945</v>
      </c>
      <c r="G109" s="13">
        <v>2097555</v>
      </c>
      <c r="H109" s="13">
        <v>1855822</v>
      </c>
      <c r="I109">
        <v>98.4</v>
      </c>
      <c r="J109" s="13">
        <f t="shared" si="22"/>
        <v>29693.15199999982</v>
      </c>
      <c r="K109" s="14">
        <v>270.56505523889945</v>
      </c>
      <c r="L109" s="13">
        <f t="shared" si="12"/>
        <v>8033929.3110969886</v>
      </c>
      <c r="M109">
        <f t="shared" si="16"/>
        <v>1.8630000000000001E-2</v>
      </c>
      <c r="N109" s="13">
        <f t="shared" si="17"/>
        <v>149672.10306573691</v>
      </c>
      <c r="O109" s="13">
        <f t="shared" si="18"/>
        <v>224508.15459860538</v>
      </c>
      <c r="P109" s="13">
        <f t="shared" si="19"/>
        <v>8258437.4656955944</v>
      </c>
      <c r="Q109" s="13">
        <f>VLOOKUP(A109,'Revenues X=0.5'!$A$2:$X$180,24,FALSE)*1000</f>
        <v>7622157190.0976963</v>
      </c>
      <c r="R109" s="22">
        <f t="shared" si="13"/>
        <v>1.0834777163116656E-3</v>
      </c>
      <c r="S109" s="14">
        <f t="shared" si="14"/>
        <v>3.611592387705552E-4</v>
      </c>
      <c r="T109" s="14">
        <f t="shared" si="15"/>
        <v>3.2504331489349972E-3</v>
      </c>
    </row>
    <row r="110" spans="1:20" x14ac:dyDescent="0.25">
      <c r="A110" t="s">
        <v>241</v>
      </c>
      <c r="B110" t="s">
        <v>242</v>
      </c>
      <c r="C110" t="s">
        <v>18</v>
      </c>
      <c r="D110" t="s">
        <v>22</v>
      </c>
      <c r="E110" t="s">
        <v>475</v>
      </c>
      <c r="F110" s="14">
        <v>463.55505996404435</v>
      </c>
      <c r="G110" s="13">
        <v>4341092</v>
      </c>
      <c r="H110" s="13">
        <v>5171981</v>
      </c>
      <c r="I110">
        <v>100</v>
      </c>
      <c r="J110" s="13">
        <f t="shared" si="22"/>
        <v>0</v>
      </c>
      <c r="K110" s="14">
        <v>1162.0111731843576</v>
      </c>
      <c r="L110" s="13">
        <f t="shared" si="12"/>
        <v>0</v>
      </c>
      <c r="M110" t="e">
        <f t="shared" si="16"/>
        <v>#DIV/0!</v>
      </c>
      <c r="N110" s="13">
        <f t="shared" si="17"/>
        <v>0</v>
      </c>
      <c r="O110" s="13">
        <f t="shared" si="18"/>
        <v>0</v>
      </c>
      <c r="P110" s="13">
        <f t="shared" si="19"/>
        <v>0</v>
      </c>
      <c r="Q110" s="13">
        <f>VLOOKUP(A110,'Revenues X=0.5'!$A$2:$X$180,24,FALSE)*1000</f>
        <v>20176251917.854069</v>
      </c>
      <c r="R110" s="22">
        <f t="shared" si="13"/>
        <v>0</v>
      </c>
      <c r="S110" s="14">
        <f t="shared" si="14"/>
        <v>0</v>
      </c>
      <c r="T110" s="14">
        <f t="shared" si="15"/>
        <v>0</v>
      </c>
    </row>
    <row r="111" spans="1:20" x14ac:dyDescent="0.25">
      <c r="A111" t="s">
        <v>243</v>
      </c>
      <c r="B111" t="s">
        <v>244</v>
      </c>
      <c r="C111" t="s">
        <v>40</v>
      </c>
      <c r="D111" t="s">
        <v>32</v>
      </c>
      <c r="E111" t="s">
        <v>468</v>
      </c>
      <c r="F111" s="14">
        <v>68.964152792292879</v>
      </c>
      <c r="G111" s="13">
        <v>2008921</v>
      </c>
      <c r="H111" s="13">
        <v>2419217</v>
      </c>
      <c r="I111">
        <v>81</v>
      </c>
      <c r="J111" s="13">
        <f t="shared" si="22"/>
        <v>459651.22999999986</v>
      </c>
      <c r="K111" s="14">
        <v>146.52014652014651</v>
      </c>
      <c r="L111" s="13">
        <f t="shared" si="12"/>
        <v>67348165.567765549</v>
      </c>
      <c r="M111">
        <f t="shared" si="16"/>
        <v>1.8630000000000001E-2</v>
      </c>
      <c r="N111" s="13">
        <f t="shared" si="17"/>
        <v>1254696.3245274723</v>
      </c>
      <c r="O111" s="13">
        <f t="shared" si="18"/>
        <v>1882044.4867912084</v>
      </c>
      <c r="P111" s="13">
        <f t="shared" si="19"/>
        <v>69230210.054556757</v>
      </c>
      <c r="Q111" s="13">
        <f>VLOOKUP(A111,'Revenues X=0.5'!$A$2:$X$180,24,FALSE)*1000</f>
        <v>4607616765.7615509</v>
      </c>
      <c r="R111" s="22">
        <f t="shared" si="13"/>
        <v>1.5025166712864482E-2</v>
      </c>
      <c r="S111" s="14">
        <f t="shared" si="14"/>
        <v>5.0083889042881607E-3</v>
      </c>
      <c r="T111" s="14">
        <f t="shared" si="15"/>
        <v>4.5075500138593447E-2</v>
      </c>
    </row>
    <row r="112" spans="1:20" x14ac:dyDescent="0.25">
      <c r="A112" t="s">
        <v>245</v>
      </c>
      <c r="B112" t="s">
        <v>246</v>
      </c>
      <c r="C112" t="s">
        <v>14</v>
      </c>
      <c r="D112" t="s">
        <v>32</v>
      </c>
      <c r="E112" t="s">
        <v>468</v>
      </c>
      <c r="F112" s="14">
        <v>68.964152792292879</v>
      </c>
      <c r="G112" s="13">
        <v>3957990</v>
      </c>
      <c r="H112" s="13">
        <v>6395182</v>
      </c>
      <c r="I112">
        <v>72.3</v>
      </c>
      <c r="J112" s="13">
        <f t="shared" si="22"/>
        <v>1771465.4140000001</v>
      </c>
      <c r="K112" s="14">
        <v>46.760187040748164</v>
      </c>
      <c r="L112" s="13">
        <f t="shared" si="12"/>
        <v>82834054.094856381</v>
      </c>
      <c r="M112">
        <f t="shared" si="16"/>
        <v>1.8630000000000001E-2</v>
      </c>
      <c r="N112" s="13">
        <f t="shared" si="17"/>
        <v>1543198.4277871745</v>
      </c>
      <c r="O112" s="13">
        <f t="shared" si="18"/>
        <v>2314797.6416807617</v>
      </c>
      <c r="P112" s="13">
        <f t="shared" si="19"/>
        <v>85148851.736537144</v>
      </c>
      <c r="Q112" s="13">
        <f>VLOOKUP(A112,'Revenues X=0.5'!$A$2:$X$180,24,FALSE)*1000</f>
        <v>11855193247.715046</v>
      </c>
      <c r="R112" s="22">
        <f t="shared" si="13"/>
        <v>7.1824094265986443E-3</v>
      </c>
      <c r="S112" s="14">
        <f t="shared" si="14"/>
        <v>2.3941364755328811E-3</v>
      </c>
      <c r="T112" s="14">
        <f t="shared" si="15"/>
        <v>2.1547228279795931E-2</v>
      </c>
    </row>
    <row r="113" spans="1:20" x14ac:dyDescent="0.25">
      <c r="A113" t="s">
        <v>247</v>
      </c>
      <c r="B113" t="s">
        <v>248</v>
      </c>
      <c r="C113" t="s">
        <v>18</v>
      </c>
      <c r="D113" t="s">
        <v>22</v>
      </c>
      <c r="E113" t="s">
        <v>467</v>
      </c>
      <c r="F113" s="14">
        <v>412.83830673143649</v>
      </c>
      <c r="G113" s="13">
        <v>6040612</v>
      </c>
      <c r="H113" s="13">
        <v>7459411</v>
      </c>
      <c r="I113" t="s">
        <v>471</v>
      </c>
      <c r="K113" s="14" t="e">
        <v>#N/A</v>
      </c>
      <c r="M113" t="e">
        <f t="shared" si="16"/>
        <v>#DIV/0!</v>
      </c>
      <c r="N113" s="13">
        <f t="shared" si="17"/>
        <v>0</v>
      </c>
      <c r="O113" s="13">
        <f t="shared" si="18"/>
        <v>0</v>
      </c>
      <c r="Q113" s="13">
        <f>VLOOKUP(A113,'Revenues X=0.5'!$A$2:$X$180,24,FALSE)*1000</f>
        <v>43975721764.205353</v>
      </c>
      <c r="R113" s="22">
        <f t="shared" si="13"/>
        <v>0</v>
      </c>
      <c r="S113" s="14">
        <f t="shared" si="14"/>
        <v>0</v>
      </c>
      <c r="T113" s="14">
        <f t="shared" si="15"/>
        <v>0</v>
      </c>
    </row>
    <row r="114" spans="1:20" x14ac:dyDescent="0.25">
      <c r="A114" t="s">
        <v>249</v>
      </c>
      <c r="B114" t="s">
        <v>250</v>
      </c>
      <c r="C114" t="s">
        <v>29</v>
      </c>
      <c r="D114" t="s">
        <v>19</v>
      </c>
      <c r="F114" s="14" t="e">
        <v>#N/A</v>
      </c>
      <c r="G114" s="13">
        <v>36120</v>
      </c>
      <c r="H114" s="13">
        <v>41314</v>
      </c>
      <c r="I114" t="s">
        <v>471</v>
      </c>
      <c r="K114" s="14" t="e">
        <v>#N/A</v>
      </c>
      <c r="M114" t="e">
        <f t="shared" si="16"/>
        <v>#DIV/0!</v>
      </c>
      <c r="N114" s="13">
        <f t="shared" si="17"/>
        <v>0</v>
      </c>
      <c r="O114" s="13">
        <f t="shared" si="18"/>
        <v>0</v>
      </c>
      <c r="Q114" s="13" t="e">
        <f>VLOOKUP(A114,'Revenues X=0.5'!$A$2:$X$180,24,FALSE)*1000</f>
        <v>#N/A</v>
      </c>
      <c r="R114" s="22" t="e">
        <f t="shared" si="13"/>
        <v>#N/A</v>
      </c>
      <c r="S114" s="14" t="e">
        <f t="shared" si="14"/>
        <v>#N/A</v>
      </c>
      <c r="T114" s="14" t="e">
        <f t="shared" si="15"/>
        <v>#N/A</v>
      </c>
    </row>
    <row r="115" spans="1:20" x14ac:dyDescent="0.25">
      <c r="A115" t="s">
        <v>251</v>
      </c>
      <c r="B115" t="s">
        <v>252</v>
      </c>
      <c r="C115" t="s">
        <v>29</v>
      </c>
      <c r="D115" t="s">
        <v>19</v>
      </c>
      <c r="F115" s="14">
        <v>270.56505523889945</v>
      </c>
      <c r="G115" s="13">
        <v>3097282</v>
      </c>
      <c r="H115" s="13">
        <v>2816749</v>
      </c>
      <c r="I115">
        <v>95</v>
      </c>
      <c r="J115" s="13">
        <f>(1-(I115/100))*H115</f>
        <v>140837.45000000013</v>
      </c>
      <c r="K115" s="14">
        <v>270.56505523889945</v>
      </c>
      <c r="L115" s="13">
        <f t="shared" si="12"/>
        <v>38105692.438955776</v>
      </c>
      <c r="M115">
        <f t="shared" si="16"/>
        <v>1.8630000000000001E-2</v>
      </c>
      <c r="N115" s="13">
        <f t="shared" si="17"/>
        <v>709909.05013774615</v>
      </c>
      <c r="O115" s="13">
        <f t="shared" si="18"/>
        <v>1064863.5752066192</v>
      </c>
      <c r="P115" s="13">
        <f t="shared" si="19"/>
        <v>39170556.014162399</v>
      </c>
      <c r="Q115" s="13">
        <f>VLOOKUP(A115,'Revenues X=0.5'!$A$2:$X$180,24,FALSE)*1000</f>
        <v>12546494709.504713</v>
      </c>
      <c r="R115" s="22">
        <f t="shared" si="13"/>
        <v>3.1220318440407409E-3</v>
      </c>
      <c r="S115" s="14">
        <f t="shared" si="14"/>
        <v>1.0406772813469137E-3</v>
      </c>
      <c r="T115" s="14">
        <f t="shared" si="15"/>
        <v>9.3660955321222226E-3</v>
      </c>
    </row>
    <row r="116" spans="1:20" x14ac:dyDescent="0.25">
      <c r="A116" t="s">
        <v>253</v>
      </c>
      <c r="B116" t="s">
        <v>254</v>
      </c>
      <c r="C116" t="s">
        <v>45</v>
      </c>
      <c r="D116" t="s">
        <v>19</v>
      </c>
      <c r="F116" s="14" t="e">
        <v>#N/A</v>
      </c>
      <c r="G116" s="13">
        <v>506953</v>
      </c>
      <c r="H116" s="13">
        <v>636826</v>
      </c>
      <c r="I116">
        <v>100</v>
      </c>
      <c r="J116" s="13">
        <f>(1-(I116/100))*H116</f>
        <v>0</v>
      </c>
      <c r="K116" s="14">
        <v>0</v>
      </c>
      <c r="L116" s="13">
        <f t="shared" si="12"/>
        <v>0</v>
      </c>
      <c r="M116" t="e">
        <f t="shared" si="16"/>
        <v>#DIV/0!</v>
      </c>
      <c r="N116" s="13">
        <f t="shared" si="17"/>
        <v>0</v>
      </c>
      <c r="O116" s="13">
        <f t="shared" si="18"/>
        <v>0</v>
      </c>
      <c r="Q116" s="13">
        <f>VLOOKUP(A116,'Revenues X=0.5'!$A$2:$X$180,24,FALSE)*1000</f>
        <v>6679451765.0998955</v>
      </c>
      <c r="R116" s="22">
        <f t="shared" si="13"/>
        <v>0</v>
      </c>
      <c r="S116" s="14">
        <f t="shared" si="14"/>
        <v>0</v>
      </c>
      <c r="T116" s="14">
        <f t="shared" si="15"/>
        <v>0</v>
      </c>
    </row>
    <row r="117" spans="1:20" x14ac:dyDescent="0.25">
      <c r="A117" t="s">
        <v>255</v>
      </c>
      <c r="B117" t="s">
        <v>256</v>
      </c>
      <c r="C117" t="s">
        <v>29</v>
      </c>
      <c r="D117" t="s">
        <v>26</v>
      </c>
      <c r="F117" s="14">
        <v>162.92664529511597</v>
      </c>
      <c r="G117" s="13">
        <v>534626</v>
      </c>
      <c r="H117" s="13">
        <v>701551</v>
      </c>
      <c r="I117" t="s">
        <v>471</v>
      </c>
      <c r="K117" s="14" t="e">
        <v>#N/A</v>
      </c>
      <c r="M117" t="e">
        <f t="shared" si="16"/>
        <v>#DIV/0!</v>
      </c>
      <c r="N117" s="13">
        <f t="shared" si="17"/>
        <v>0</v>
      </c>
      <c r="O117" s="13">
        <f t="shared" si="18"/>
        <v>0</v>
      </c>
      <c r="Q117" s="13">
        <f>VLOOKUP(A117,'Revenues X=0.5'!$A$2:$X$180,24,FALSE)*1000</f>
        <v>1831731831.7470338</v>
      </c>
      <c r="R117" s="22">
        <f t="shared" si="13"/>
        <v>0</v>
      </c>
      <c r="S117" s="14">
        <f t="shared" si="14"/>
        <v>0</v>
      </c>
      <c r="T117" s="14">
        <f t="shared" si="15"/>
        <v>0</v>
      </c>
    </row>
    <row r="118" spans="1:20" x14ac:dyDescent="0.25">
      <c r="A118" t="s">
        <v>257</v>
      </c>
      <c r="B118" t="s">
        <v>258</v>
      </c>
      <c r="C118" t="s">
        <v>18</v>
      </c>
      <c r="D118" t="s">
        <v>19</v>
      </c>
      <c r="F118" s="14" t="e">
        <v>#N/A</v>
      </c>
      <c r="G118" s="13">
        <v>2102216</v>
      </c>
      <c r="H118" s="13">
        <v>2068730</v>
      </c>
      <c r="I118">
        <v>99.4</v>
      </c>
      <c r="J118" s="13">
        <f t="shared" ref="J118:J154" si="23">(1-(I118/100))*H118</f>
        <v>12412.379999999781</v>
      </c>
      <c r="K118" s="14" t="e">
        <v>#N/A</v>
      </c>
      <c r="M118" t="e">
        <f t="shared" si="16"/>
        <v>#DIV/0!</v>
      </c>
      <c r="N118" s="13">
        <f t="shared" si="17"/>
        <v>0</v>
      </c>
      <c r="O118" s="13">
        <f t="shared" si="18"/>
        <v>0</v>
      </c>
      <c r="Q118" s="13">
        <f>VLOOKUP(A118,'Revenues X=0.5'!$A$2:$X$180,24,FALSE)*1000</f>
        <v>9605813828.2535152</v>
      </c>
      <c r="R118" s="22">
        <f t="shared" si="13"/>
        <v>0</v>
      </c>
      <c r="S118" s="14">
        <f t="shared" si="14"/>
        <v>0</v>
      </c>
      <c r="T118" s="14">
        <f t="shared" si="15"/>
        <v>0</v>
      </c>
    </row>
    <row r="119" spans="1:20" x14ac:dyDescent="0.25">
      <c r="A119" t="s">
        <v>259</v>
      </c>
      <c r="B119" t="s">
        <v>260</v>
      </c>
      <c r="C119" t="s">
        <v>14</v>
      </c>
      <c r="D119" t="s">
        <v>32</v>
      </c>
      <c r="E119" t="s">
        <v>468</v>
      </c>
      <c r="F119" s="14">
        <v>68.964152792292879</v>
      </c>
      <c r="G119" s="13">
        <v>21079532</v>
      </c>
      <c r="H119" s="13">
        <v>36000163</v>
      </c>
      <c r="I119">
        <v>47.6</v>
      </c>
      <c r="J119" s="13">
        <f t="shared" si="23"/>
        <v>18864085.412</v>
      </c>
      <c r="K119" s="14">
        <v>21.121631463947558</v>
      </c>
      <c r="L119" s="13">
        <f t="shared" si="12"/>
        <v>398440259.97669333</v>
      </c>
      <c r="M119">
        <f t="shared" si="16"/>
        <v>1.8630000000000001E-2</v>
      </c>
      <c r="N119" s="13">
        <f t="shared" si="17"/>
        <v>7422942.043365797</v>
      </c>
      <c r="O119" s="13">
        <f t="shared" si="18"/>
        <v>11134413.065048695</v>
      </c>
      <c r="P119" s="13">
        <f t="shared" si="19"/>
        <v>409574673.04174203</v>
      </c>
      <c r="Q119" s="13">
        <f>VLOOKUP(A119,'Revenues X=0.5'!$A$2:$X$180,24,FALSE)*1000</f>
        <v>64776272023.070763</v>
      </c>
      <c r="R119" s="22">
        <f t="shared" si="13"/>
        <v>6.3229120826198155E-3</v>
      </c>
      <c r="S119" s="14">
        <f t="shared" si="14"/>
        <v>2.1076373608732717E-3</v>
      </c>
      <c r="T119" s="14">
        <f t="shared" si="15"/>
        <v>1.8968736247859445E-2</v>
      </c>
    </row>
    <row r="120" spans="1:20" x14ac:dyDescent="0.25">
      <c r="A120" t="s">
        <v>261</v>
      </c>
      <c r="B120" t="s">
        <v>262</v>
      </c>
      <c r="C120" t="s">
        <v>14</v>
      </c>
      <c r="D120" t="s">
        <v>32</v>
      </c>
      <c r="E120" t="s">
        <v>468</v>
      </c>
      <c r="F120" s="14">
        <v>68.964152792292879</v>
      </c>
      <c r="G120" s="13">
        <v>15013694</v>
      </c>
      <c r="H120" s="13">
        <v>25959551</v>
      </c>
      <c r="I120">
        <v>81.3</v>
      </c>
      <c r="J120" s="13">
        <f t="shared" si="23"/>
        <v>4854436.0370000014</v>
      </c>
      <c r="K120" s="14">
        <v>23.900381602731471</v>
      </c>
      <c r="L120" s="13">
        <f t="shared" si="12"/>
        <v>116022873.7503515</v>
      </c>
      <c r="M120">
        <f t="shared" si="16"/>
        <v>1.8630000000000001E-2</v>
      </c>
      <c r="N120" s="13">
        <f t="shared" si="17"/>
        <v>2161506.1379690487</v>
      </c>
      <c r="O120" s="13">
        <f t="shared" si="18"/>
        <v>3242259.206953573</v>
      </c>
      <c r="P120" s="13">
        <f t="shared" si="19"/>
        <v>119265132.95730507</v>
      </c>
      <c r="Q120" s="13">
        <f>VLOOKUP(A120,'Revenues X=0.5'!$A$2:$X$180,24,FALSE)*1000</f>
        <v>46491606087.70713</v>
      </c>
      <c r="R120" s="22">
        <f t="shared" si="13"/>
        <v>2.5653046429996323E-3</v>
      </c>
      <c r="S120" s="14">
        <f t="shared" si="14"/>
        <v>8.551015476665441E-4</v>
      </c>
      <c r="T120" s="14">
        <f t="shared" si="15"/>
        <v>7.6959139289988973E-3</v>
      </c>
    </row>
    <row r="121" spans="1:20" x14ac:dyDescent="0.25">
      <c r="A121" t="s">
        <v>263</v>
      </c>
      <c r="B121" t="s">
        <v>264</v>
      </c>
      <c r="C121" t="s">
        <v>18</v>
      </c>
      <c r="D121" t="s">
        <v>26</v>
      </c>
      <c r="E121" t="s">
        <v>472</v>
      </c>
      <c r="F121" s="14">
        <v>286.39139284675775</v>
      </c>
      <c r="G121" s="13">
        <v>28275835</v>
      </c>
      <c r="H121" s="13">
        <v>36845517</v>
      </c>
      <c r="I121">
        <v>99.6</v>
      </c>
      <c r="J121" s="13">
        <f t="shared" si="23"/>
        <v>147382.06800000014</v>
      </c>
      <c r="K121" s="14">
        <v>537.54789272030655</v>
      </c>
      <c r="L121" s="13">
        <f t="shared" si="12"/>
        <v>79224920.078161001</v>
      </c>
      <c r="M121">
        <f t="shared" si="16"/>
        <v>1.8630000000000001E-2</v>
      </c>
      <c r="N121" s="13">
        <f t="shared" si="17"/>
        <v>1475960.2610561396</v>
      </c>
      <c r="O121" s="13">
        <f t="shared" si="18"/>
        <v>2213940.3915842096</v>
      </c>
      <c r="P121" s="13">
        <f t="shared" si="19"/>
        <v>81438860.469745204</v>
      </c>
      <c r="Q121" s="13">
        <f>VLOOKUP(A121,'Revenues X=0.5'!$A$2:$X$180,24,FALSE)*1000</f>
        <v>178597845265.35992</v>
      </c>
      <c r="R121" s="22">
        <f t="shared" si="13"/>
        <v>4.559901624162581E-4</v>
      </c>
      <c r="S121" s="14">
        <f t="shared" si="14"/>
        <v>1.5199672080541937E-4</v>
      </c>
      <c r="T121" s="14">
        <f t="shared" si="15"/>
        <v>1.3679704872487741E-3</v>
      </c>
    </row>
    <row r="122" spans="1:20" x14ac:dyDescent="0.25">
      <c r="A122" t="s">
        <v>265</v>
      </c>
      <c r="B122" t="s">
        <v>266</v>
      </c>
      <c r="C122" t="s">
        <v>18</v>
      </c>
      <c r="D122" t="s">
        <v>15</v>
      </c>
      <c r="E122" t="s">
        <v>466</v>
      </c>
      <c r="F122" s="14">
        <v>25.998990717254753</v>
      </c>
      <c r="G122" s="13">
        <v>325694</v>
      </c>
      <c r="H122" s="13">
        <v>435873</v>
      </c>
      <c r="I122">
        <v>98.3</v>
      </c>
      <c r="J122" s="13">
        <f t="shared" si="23"/>
        <v>7409.8410000000067</v>
      </c>
      <c r="K122" s="14">
        <v>64.516129032258064</v>
      </c>
      <c r="L122" s="13">
        <f t="shared" si="12"/>
        <v>478054.25806451659</v>
      </c>
      <c r="M122">
        <f t="shared" si="16"/>
        <v>1.8630000000000004E-2</v>
      </c>
      <c r="N122" s="13">
        <f t="shared" si="17"/>
        <v>8906.1508277419452</v>
      </c>
      <c r="O122" s="13">
        <f t="shared" si="18"/>
        <v>13359.226241612918</v>
      </c>
      <c r="P122" s="13">
        <f t="shared" si="19"/>
        <v>491413.48430612951</v>
      </c>
      <c r="Q122" s="13">
        <f>VLOOKUP(A122,'Revenues X=0.5'!$A$2:$X$180,24,FALSE)*1000</f>
        <v>1354695644.7454119</v>
      </c>
      <c r="R122" s="22">
        <f t="shared" si="13"/>
        <v>3.6274825730209009E-4</v>
      </c>
      <c r="S122" s="14">
        <f t="shared" si="14"/>
        <v>1.2091608576736336E-4</v>
      </c>
      <c r="T122" s="14">
        <f t="shared" si="15"/>
        <v>1.0882447719062702E-3</v>
      </c>
    </row>
    <row r="123" spans="1:20" x14ac:dyDescent="0.25">
      <c r="A123" t="s">
        <v>267</v>
      </c>
      <c r="B123" t="s">
        <v>268</v>
      </c>
      <c r="C123" t="s">
        <v>14</v>
      </c>
      <c r="D123" t="s">
        <v>32</v>
      </c>
      <c r="E123" t="s">
        <v>468</v>
      </c>
      <c r="F123" s="14">
        <v>68.964152792292879</v>
      </c>
      <c r="G123" s="13">
        <v>13985961</v>
      </c>
      <c r="H123" s="13">
        <v>26034111</v>
      </c>
      <c r="I123">
        <v>63.6</v>
      </c>
      <c r="J123" s="13">
        <f t="shared" si="23"/>
        <v>9476416.4039999992</v>
      </c>
      <c r="K123" s="14">
        <v>72.586755569025613</v>
      </c>
      <c r="L123" s="13">
        <f t="shared" si="12"/>
        <v>687862321.18745255</v>
      </c>
      <c r="M123">
        <f t="shared" si="16"/>
        <v>1.8630000000000001E-2</v>
      </c>
      <c r="N123" s="13">
        <f t="shared" si="17"/>
        <v>12814875.043722242</v>
      </c>
      <c r="O123" s="13">
        <f t="shared" si="18"/>
        <v>19222312.565583363</v>
      </c>
      <c r="P123" s="13">
        <f t="shared" si="19"/>
        <v>707084633.7530359</v>
      </c>
      <c r="Q123" s="13">
        <f>VLOOKUP(A123,'Revenues X=0.5'!$A$2:$X$180,24,FALSE)*1000</f>
        <v>45657478180.642265</v>
      </c>
      <c r="R123" s="22">
        <f t="shared" si="13"/>
        <v>1.5486721166584793E-2</v>
      </c>
      <c r="S123" s="14">
        <f t="shared" si="14"/>
        <v>5.1622403888615977E-3</v>
      </c>
      <c r="T123" s="14">
        <f t="shared" si="15"/>
        <v>4.6460163499754376E-2</v>
      </c>
    </row>
    <row r="124" spans="1:20" x14ac:dyDescent="0.25">
      <c r="A124" t="s">
        <v>269</v>
      </c>
      <c r="B124" t="s">
        <v>270</v>
      </c>
      <c r="C124" t="s">
        <v>29</v>
      </c>
      <c r="D124" t="s">
        <v>22</v>
      </c>
      <c r="F124" s="14" t="e">
        <v>#N/A</v>
      </c>
      <c r="G124" s="13">
        <v>414508</v>
      </c>
      <c r="H124" s="13">
        <v>436792</v>
      </c>
      <c r="I124">
        <v>100</v>
      </c>
      <c r="J124" s="13">
        <f t="shared" si="23"/>
        <v>0</v>
      </c>
      <c r="K124" s="14">
        <v>0</v>
      </c>
      <c r="L124" s="13">
        <f t="shared" si="12"/>
        <v>0</v>
      </c>
      <c r="M124" t="e">
        <f t="shared" si="16"/>
        <v>#DIV/0!</v>
      </c>
      <c r="N124" s="13">
        <f t="shared" si="17"/>
        <v>0</v>
      </c>
      <c r="O124" s="13">
        <f t="shared" si="18"/>
        <v>0</v>
      </c>
      <c r="Q124" s="13">
        <f>VLOOKUP(A124,'Revenues X=0.5'!$A$2:$X$180,24,FALSE)*1000</f>
        <v>2164177865.7609162</v>
      </c>
      <c r="R124" s="22">
        <f t="shared" si="13"/>
        <v>0</v>
      </c>
      <c r="S124" s="14">
        <f t="shared" si="14"/>
        <v>0</v>
      </c>
      <c r="T124" s="14">
        <f t="shared" si="15"/>
        <v>0</v>
      </c>
    </row>
    <row r="125" spans="1:20" x14ac:dyDescent="0.25">
      <c r="A125" t="s">
        <v>271</v>
      </c>
      <c r="B125" t="s">
        <v>272</v>
      </c>
      <c r="C125" t="s">
        <v>18</v>
      </c>
      <c r="D125" t="s">
        <v>26</v>
      </c>
      <c r="F125" s="14">
        <v>162.92664529511597</v>
      </c>
      <c r="G125" s="13">
        <v>52428</v>
      </c>
      <c r="H125" s="13">
        <v>58101</v>
      </c>
      <c r="I125">
        <v>94.3</v>
      </c>
      <c r="J125" s="13">
        <f t="shared" si="23"/>
        <v>3311.7570000000028</v>
      </c>
      <c r="K125" s="14">
        <v>162.92664529511597</v>
      </c>
      <c r="L125" s="13">
        <f t="shared" si="12"/>
        <v>539573.45804261789</v>
      </c>
      <c r="M125">
        <f t="shared" si="16"/>
        <v>1.8630000000000001E-2</v>
      </c>
      <c r="N125" s="13">
        <f t="shared" si="17"/>
        <v>10052.253523333971</v>
      </c>
      <c r="O125" s="13">
        <f t="shared" si="18"/>
        <v>15078.380285000958</v>
      </c>
      <c r="P125" s="13">
        <f t="shared" si="19"/>
        <v>554651.8383276189</v>
      </c>
      <c r="Q125" s="13" t="e">
        <f>VLOOKUP(A125,'Revenues X=0.5'!$A$2:$X$180,24,FALSE)*1000</f>
        <v>#N/A</v>
      </c>
      <c r="R125" s="22" t="e">
        <f t="shared" si="13"/>
        <v>#N/A</v>
      </c>
      <c r="S125" s="14" t="e">
        <f t="shared" si="14"/>
        <v>#N/A</v>
      </c>
      <c r="T125" s="14" t="e">
        <f t="shared" si="15"/>
        <v>#N/A</v>
      </c>
    </row>
    <row r="126" spans="1:20" x14ac:dyDescent="0.25">
      <c r="A126" t="s">
        <v>273</v>
      </c>
      <c r="B126" t="s">
        <v>274</v>
      </c>
      <c r="C126" t="s">
        <v>40</v>
      </c>
      <c r="D126" t="s">
        <v>32</v>
      </c>
      <c r="E126" t="s">
        <v>468</v>
      </c>
      <c r="F126" s="14">
        <v>68.964152792292879</v>
      </c>
      <c r="G126" s="13">
        <v>3609420</v>
      </c>
      <c r="H126" s="13">
        <v>5640323</v>
      </c>
      <c r="I126">
        <v>49.6</v>
      </c>
      <c r="J126" s="13">
        <f t="shared" si="23"/>
        <v>2842722.7919999999</v>
      </c>
      <c r="K126" s="14">
        <v>145.5604075691412</v>
      </c>
      <c r="L126" s="13">
        <f t="shared" si="12"/>
        <v>413787888.20960701</v>
      </c>
      <c r="M126">
        <f t="shared" si="16"/>
        <v>1.8630000000000001E-2</v>
      </c>
      <c r="N126" s="13">
        <f t="shared" si="17"/>
        <v>7708868.3573449785</v>
      </c>
      <c r="O126" s="13">
        <f t="shared" si="18"/>
        <v>11563302.536017468</v>
      </c>
      <c r="P126" s="13">
        <f t="shared" si="19"/>
        <v>425351190.74562448</v>
      </c>
      <c r="Q126" s="13">
        <f>VLOOKUP(A126,'Revenues X=0.5'!$A$2:$X$180,24,FALSE)*1000</f>
        <v>11287052947.897104</v>
      </c>
      <c r="R126" s="22">
        <f t="shared" si="13"/>
        <v>3.7684875999883731E-2</v>
      </c>
      <c r="S126" s="14">
        <f t="shared" si="14"/>
        <v>1.2561625333294576E-2</v>
      </c>
      <c r="T126" s="14">
        <f t="shared" si="15"/>
        <v>0.11305462799965119</v>
      </c>
    </row>
    <row r="127" spans="1:20" x14ac:dyDescent="0.25">
      <c r="A127" t="s">
        <v>275</v>
      </c>
      <c r="B127" t="s">
        <v>276</v>
      </c>
      <c r="C127" t="s">
        <v>18</v>
      </c>
      <c r="D127" t="s">
        <v>32</v>
      </c>
      <c r="E127" t="s">
        <v>468</v>
      </c>
      <c r="F127" s="14">
        <v>68.964152792292879</v>
      </c>
      <c r="G127" s="13">
        <v>1280924</v>
      </c>
      <c r="H127" s="13">
        <v>1287944</v>
      </c>
      <c r="I127">
        <v>99.7</v>
      </c>
      <c r="J127" s="13">
        <f t="shared" si="23"/>
        <v>3863.8320000000035</v>
      </c>
      <c r="K127" s="14">
        <v>479.16666666666669</v>
      </c>
      <c r="L127" s="13">
        <f t="shared" si="12"/>
        <v>1851419.5000000019</v>
      </c>
      <c r="M127">
        <f t="shared" si="16"/>
        <v>1.8630000000000001E-2</v>
      </c>
      <c r="N127" s="13">
        <f t="shared" si="17"/>
        <v>34491.945285000038</v>
      </c>
      <c r="O127" s="13">
        <f t="shared" si="18"/>
        <v>51737.917927500057</v>
      </c>
      <c r="P127" s="13">
        <f t="shared" si="19"/>
        <v>1903157.417927502</v>
      </c>
      <c r="Q127" s="13">
        <f>VLOOKUP(A127,'Revenues X=0.5'!$A$2:$X$180,24,FALSE)*1000</f>
        <v>4627352050.5753908</v>
      </c>
      <c r="R127" s="22">
        <f t="shared" si="13"/>
        <v>4.112843365118184E-4</v>
      </c>
      <c r="S127" s="14">
        <f t="shared" si="14"/>
        <v>1.3709477883727279E-4</v>
      </c>
      <c r="T127" s="14">
        <f t="shared" si="15"/>
        <v>1.2338530095354554E-3</v>
      </c>
    </row>
    <row r="128" spans="1:20" x14ac:dyDescent="0.25">
      <c r="A128" t="s">
        <v>277</v>
      </c>
      <c r="B128" t="s">
        <v>278</v>
      </c>
      <c r="C128" t="s">
        <v>18</v>
      </c>
      <c r="D128" t="s">
        <v>35</v>
      </c>
      <c r="E128" t="s">
        <v>469</v>
      </c>
      <c r="F128" s="14">
        <v>457.1136934673367</v>
      </c>
      <c r="G128" s="13">
        <v>117886404</v>
      </c>
      <c r="H128" s="13">
        <v>143662574</v>
      </c>
      <c r="I128">
        <v>93.9</v>
      </c>
      <c r="J128" s="13">
        <f t="shared" si="23"/>
        <v>8763417.0139999911</v>
      </c>
      <c r="K128" s="14">
        <v>567.81062642133554</v>
      </c>
      <c r="L128" s="13">
        <f t="shared" si="12"/>
        <v>4975961304.3107252</v>
      </c>
      <c r="M128">
        <f t="shared" si="16"/>
        <v>1.8630000000000001E-2</v>
      </c>
      <c r="N128" s="13">
        <f t="shared" si="17"/>
        <v>92702159.099308819</v>
      </c>
      <c r="O128" s="13">
        <f t="shared" si="18"/>
        <v>139053238.64896321</v>
      </c>
      <c r="P128" s="13">
        <f t="shared" si="19"/>
        <v>5115014542.9596882</v>
      </c>
      <c r="Q128" s="13">
        <f>VLOOKUP(A128,'Revenues X=0.5'!$A$2:$X$180,24,FALSE)*1000</f>
        <v>496865520865.79071</v>
      </c>
      <c r="R128" s="22">
        <f t="shared" si="13"/>
        <v>1.0294565286089382E-2</v>
      </c>
      <c r="S128" s="14">
        <f t="shared" si="14"/>
        <v>3.4315217620297937E-3</v>
      </c>
      <c r="T128" s="14">
        <f t="shared" si="15"/>
        <v>3.0883695858268143E-2</v>
      </c>
    </row>
    <row r="129" spans="1:20" x14ac:dyDescent="0.25">
      <c r="A129" t="s">
        <v>279</v>
      </c>
      <c r="B129" t="s">
        <v>280</v>
      </c>
      <c r="C129" t="s">
        <v>40</v>
      </c>
      <c r="D129" t="s">
        <v>26</v>
      </c>
      <c r="F129" s="14">
        <v>162.92664529511597</v>
      </c>
      <c r="G129" s="13">
        <v>103619</v>
      </c>
      <c r="H129" s="13">
        <v>120664</v>
      </c>
      <c r="I129">
        <v>89.2</v>
      </c>
      <c r="J129" s="13">
        <f t="shared" si="23"/>
        <v>13031.711999999998</v>
      </c>
      <c r="K129" s="14">
        <v>162.92664529511597</v>
      </c>
      <c r="L129" s="13">
        <f t="shared" si="12"/>
        <v>2123213.118612106</v>
      </c>
      <c r="M129">
        <f t="shared" si="16"/>
        <v>1.8630000000000001E-2</v>
      </c>
      <c r="N129" s="13">
        <f t="shared" si="17"/>
        <v>39555.460399743533</v>
      </c>
      <c r="O129" s="13">
        <f t="shared" si="18"/>
        <v>59333.1905996153</v>
      </c>
      <c r="P129" s="13">
        <f t="shared" si="19"/>
        <v>2182546.3092117212</v>
      </c>
      <c r="Q129" s="13" t="e">
        <f>VLOOKUP(A129,'Revenues X=0.5'!$A$2:$X$180,24,FALSE)*1000</f>
        <v>#N/A</v>
      </c>
      <c r="R129" s="22" t="e">
        <f t="shared" si="13"/>
        <v>#N/A</v>
      </c>
      <c r="S129" s="14" t="e">
        <f t="shared" si="14"/>
        <v>#N/A</v>
      </c>
      <c r="T129" s="14" t="e">
        <f t="shared" si="15"/>
        <v>#N/A</v>
      </c>
    </row>
    <row r="130" spans="1:20" x14ac:dyDescent="0.25">
      <c r="A130" t="s">
        <v>281</v>
      </c>
      <c r="B130" t="s">
        <v>282</v>
      </c>
      <c r="C130" t="s">
        <v>40</v>
      </c>
      <c r="D130" t="s">
        <v>19</v>
      </c>
      <c r="F130" s="14">
        <v>270.56505523889945</v>
      </c>
      <c r="G130" s="13">
        <v>3562045</v>
      </c>
      <c r="H130" s="13">
        <v>3066205</v>
      </c>
      <c r="I130">
        <v>96</v>
      </c>
      <c r="J130" s="13">
        <f t="shared" si="23"/>
        <v>122648.20000000011</v>
      </c>
      <c r="K130" s="14">
        <v>270.56505523889945</v>
      </c>
      <c r="L130" s="13">
        <f t="shared" si="12"/>
        <v>33184317.007951617</v>
      </c>
      <c r="M130">
        <f t="shared" si="16"/>
        <v>1.8630000000000001E-2</v>
      </c>
      <c r="N130" s="13">
        <f t="shared" si="17"/>
        <v>618223.82585813862</v>
      </c>
      <c r="O130" s="13">
        <f t="shared" si="18"/>
        <v>927335.73878720787</v>
      </c>
      <c r="P130" s="13">
        <f t="shared" si="19"/>
        <v>34111652.746738829</v>
      </c>
      <c r="Q130" s="13">
        <f>VLOOKUP(A130,'Revenues X=0.5'!$A$2:$X$180,24,FALSE)*1000</f>
        <v>8720206971.439312</v>
      </c>
      <c r="R130" s="22">
        <f t="shared" si="13"/>
        <v>3.9117939354492799E-3</v>
      </c>
      <c r="S130" s="14">
        <f t="shared" si="14"/>
        <v>1.3039313118164266E-3</v>
      </c>
      <c r="T130" s="14">
        <f t="shared" si="15"/>
        <v>1.1735381806347839E-2</v>
      </c>
    </row>
    <row r="131" spans="1:20" x14ac:dyDescent="0.25">
      <c r="A131" t="s">
        <v>283</v>
      </c>
      <c r="B131" t="s">
        <v>284</v>
      </c>
      <c r="C131" t="s">
        <v>29</v>
      </c>
      <c r="D131" t="s">
        <v>19</v>
      </c>
      <c r="F131" s="14" t="e">
        <v>#N/A</v>
      </c>
      <c r="G131" s="13">
        <v>36845</v>
      </c>
      <c r="H131" s="13">
        <v>43857</v>
      </c>
      <c r="I131">
        <v>100</v>
      </c>
      <c r="J131" s="13">
        <f t="shared" si="23"/>
        <v>0</v>
      </c>
      <c r="K131" s="14">
        <v>0</v>
      </c>
      <c r="L131" s="13">
        <f t="shared" ref="L131:L194" si="24">J131*K131</f>
        <v>0</v>
      </c>
      <c r="M131" t="e">
        <f t="shared" si="16"/>
        <v>#DIV/0!</v>
      </c>
      <c r="N131" s="13">
        <f t="shared" si="17"/>
        <v>0</v>
      </c>
      <c r="O131" s="13">
        <f t="shared" si="18"/>
        <v>0</v>
      </c>
      <c r="Q131" s="13" t="e">
        <f>VLOOKUP(A131,'Revenues X=0.5'!$A$2:$X$180,24,FALSE)*1000</f>
        <v>#N/A</v>
      </c>
      <c r="R131" s="22" t="e">
        <f t="shared" ref="R131:R194" si="25">P131/Q131</f>
        <v>#N/A</v>
      </c>
      <c r="S131" s="14" t="e">
        <f t="shared" ref="S131:S194" si="26">(P131/2)/(Q131*1.5)</f>
        <v>#N/A</v>
      </c>
      <c r="T131" s="14" t="e">
        <f t="shared" ref="T131:T194" si="27">(P131*1.5)/(Q131/2)</f>
        <v>#N/A</v>
      </c>
    </row>
    <row r="132" spans="1:20" x14ac:dyDescent="0.25">
      <c r="A132" t="s">
        <v>285</v>
      </c>
      <c r="B132" t="s">
        <v>286</v>
      </c>
      <c r="C132" t="s">
        <v>40</v>
      </c>
      <c r="D132" t="s">
        <v>26</v>
      </c>
      <c r="E132" t="s">
        <v>473</v>
      </c>
      <c r="F132" s="14">
        <v>530.71832220241151</v>
      </c>
      <c r="G132" s="13">
        <v>2712738</v>
      </c>
      <c r="H132" s="13">
        <v>3387631</v>
      </c>
      <c r="I132">
        <v>82.3</v>
      </c>
      <c r="J132" s="13">
        <f t="shared" si="23"/>
        <v>599610.68700000015</v>
      </c>
      <c r="K132" s="14">
        <v>171.46974063400577</v>
      </c>
      <c r="L132" s="13">
        <f t="shared" si="24"/>
        <v>102815088.98126805</v>
      </c>
      <c r="M132">
        <f t="shared" ref="M132:M195" si="28">N132/L132</f>
        <v>1.8630000000000001E-2</v>
      </c>
      <c r="N132" s="13">
        <f t="shared" ref="N132:N195" si="29">L132*0.01863</f>
        <v>1915445.1077210237</v>
      </c>
      <c r="O132" s="13">
        <f t="shared" ref="O132:O195" si="30">(N132/5)*7.5</f>
        <v>2873167.6615815354</v>
      </c>
      <c r="P132" s="13">
        <f t="shared" ref="P132:P195" si="31">L132+O132</f>
        <v>105688256.64284958</v>
      </c>
      <c r="Q132" s="13">
        <f>VLOOKUP(A132,'Revenues X=0.5'!$A$2:$X$180,24,FALSE)*1000</f>
        <v>12214939337.207514</v>
      </c>
      <c r="R132" s="22">
        <f t="shared" si="25"/>
        <v>8.6523767106166591E-3</v>
      </c>
      <c r="S132" s="14">
        <f t="shared" si="26"/>
        <v>2.8841255702055529E-3</v>
      </c>
      <c r="T132" s="14">
        <f t="shared" si="27"/>
        <v>2.5957130131849977E-2</v>
      </c>
    </row>
    <row r="133" spans="1:20" x14ac:dyDescent="0.25">
      <c r="A133" t="s">
        <v>287</v>
      </c>
      <c r="B133" t="s">
        <v>288</v>
      </c>
      <c r="C133" t="s">
        <v>18</v>
      </c>
      <c r="D133" t="s">
        <v>19</v>
      </c>
      <c r="F133" s="14">
        <v>270.56505523889945</v>
      </c>
      <c r="G133" s="13">
        <v>620078</v>
      </c>
      <c r="H133" s="13">
        <v>607757</v>
      </c>
      <c r="I133">
        <v>98</v>
      </c>
      <c r="J133" s="13">
        <f t="shared" si="23"/>
        <v>12155.14000000001</v>
      </c>
      <c r="K133" s="14">
        <v>270.56505523889945</v>
      </c>
      <c r="L133" s="13">
        <f t="shared" si="24"/>
        <v>3288756.1255365591</v>
      </c>
      <c r="M133">
        <f t="shared" si="28"/>
        <v>1.8630000000000001E-2</v>
      </c>
      <c r="N133" s="13">
        <f t="shared" si="29"/>
        <v>61269.526618746102</v>
      </c>
      <c r="O133" s="13">
        <f t="shared" si="30"/>
        <v>91904.289928119149</v>
      </c>
      <c r="P133" s="13">
        <f t="shared" si="31"/>
        <v>3380660.4154646783</v>
      </c>
      <c r="Q133" s="13">
        <f>VLOOKUP(A133,'Revenues X=0.5'!$A$2:$X$180,24,FALSE)*1000</f>
        <v>2513330371.6377416</v>
      </c>
      <c r="R133" s="22">
        <f t="shared" si="25"/>
        <v>1.3450919360281973E-3</v>
      </c>
      <c r="S133" s="14">
        <f t="shared" si="26"/>
        <v>4.4836397867606571E-4</v>
      </c>
      <c r="T133" s="14">
        <f t="shared" si="27"/>
        <v>4.0352758080845919E-3</v>
      </c>
    </row>
    <row r="134" spans="1:20" x14ac:dyDescent="0.25">
      <c r="A134" t="s">
        <v>289</v>
      </c>
      <c r="B134" t="s">
        <v>290</v>
      </c>
      <c r="C134" t="s">
        <v>40</v>
      </c>
      <c r="D134" t="s">
        <v>22</v>
      </c>
      <c r="E134" t="s">
        <v>467</v>
      </c>
      <c r="F134" s="14">
        <v>412.83830673143649</v>
      </c>
      <c r="G134" s="13">
        <v>31642360</v>
      </c>
      <c r="H134" s="13">
        <v>39190274</v>
      </c>
      <c r="I134">
        <v>82.7</v>
      </c>
      <c r="J134" s="13">
        <f t="shared" si="23"/>
        <v>6779917.401999997</v>
      </c>
      <c r="K134" s="14">
        <v>282.00514138817482</v>
      </c>
      <c r="L134" s="13">
        <f t="shared" si="24"/>
        <v>1911971565.551156</v>
      </c>
      <c r="M134">
        <f t="shared" si="28"/>
        <v>1.8630000000000001E-2</v>
      </c>
      <c r="N134" s="13">
        <f t="shared" si="29"/>
        <v>35620030.266218036</v>
      </c>
      <c r="O134" s="13">
        <f t="shared" si="30"/>
        <v>53430045.399327055</v>
      </c>
      <c r="P134" s="13">
        <f t="shared" si="31"/>
        <v>1965401610.9504831</v>
      </c>
      <c r="Q134" s="13">
        <f>VLOOKUP(A134,'Revenues X=0.5'!$A$2:$X$180,24,FALSE)*1000</f>
        <v>99658331365.505661</v>
      </c>
      <c r="R134" s="22">
        <f t="shared" si="25"/>
        <v>1.9721397940551506E-2</v>
      </c>
      <c r="S134" s="14">
        <f t="shared" si="26"/>
        <v>6.5737993135171697E-3</v>
      </c>
      <c r="T134" s="14">
        <f t="shared" si="27"/>
        <v>5.9164193821654519E-2</v>
      </c>
    </row>
    <row r="135" spans="1:20" x14ac:dyDescent="0.25">
      <c r="A135" t="s">
        <v>291</v>
      </c>
      <c r="B135" t="s">
        <v>292</v>
      </c>
      <c r="C135" t="s">
        <v>14</v>
      </c>
      <c r="D135" t="s">
        <v>32</v>
      </c>
      <c r="E135" t="s">
        <v>468</v>
      </c>
      <c r="F135" s="14">
        <v>68.964152792292879</v>
      </c>
      <c r="G135" s="13">
        <v>23967265</v>
      </c>
      <c r="H135" s="13">
        <v>38875906</v>
      </c>
      <c r="I135">
        <v>47.8</v>
      </c>
      <c r="J135" s="13">
        <f t="shared" si="23"/>
        <v>20293222.932</v>
      </c>
      <c r="K135" s="14">
        <v>13.937516832749798</v>
      </c>
      <c r="L135" s="13">
        <f t="shared" si="24"/>
        <v>282837136.20549423</v>
      </c>
      <c r="M135">
        <f t="shared" si="28"/>
        <v>1.8630000000000001E-2</v>
      </c>
      <c r="N135" s="13">
        <f t="shared" si="29"/>
        <v>5269255.8475083578</v>
      </c>
      <c r="O135" s="13">
        <f t="shared" si="30"/>
        <v>7903883.7712625368</v>
      </c>
      <c r="P135" s="13">
        <f t="shared" si="31"/>
        <v>290741019.97675675</v>
      </c>
      <c r="Q135" s="13">
        <f>VLOOKUP(A135,'Revenues X=0.5'!$A$2:$X$180,24,FALSE)*1000</f>
        <v>71010677810.188354</v>
      </c>
      <c r="R135" s="22">
        <f t="shared" si="25"/>
        <v>4.0943281903871968E-3</v>
      </c>
      <c r="S135" s="14">
        <f t="shared" si="26"/>
        <v>1.364776063462399E-3</v>
      </c>
      <c r="T135" s="14">
        <f t="shared" si="27"/>
        <v>1.2282984571161589E-2</v>
      </c>
    </row>
    <row r="136" spans="1:20" x14ac:dyDescent="0.25">
      <c r="A136" t="s">
        <v>293</v>
      </c>
      <c r="B136" t="s">
        <v>294</v>
      </c>
      <c r="C136" t="s">
        <v>14</v>
      </c>
      <c r="D136" t="s">
        <v>26</v>
      </c>
      <c r="E136" t="s">
        <v>472</v>
      </c>
      <c r="F136" s="14">
        <v>286.39139284675775</v>
      </c>
      <c r="G136" s="13">
        <v>51931231</v>
      </c>
      <c r="H136" s="13">
        <v>58697747</v>
      </c>
      <c r="I136">
        <v>82.6</v>
      </c>
      <c r="J136" s="13">
        <f t="shared" si="23"/>
        <v>10213407.978000002</v>
      </c>
      <c r="K136" s="14">
        <v>246.71440224780204</v>
      </c>
      <c r="L136" s="13">
        <f t="shared" si="24"/>
        <v>2519794844.2052031</v>
      </c>
      <c r="M136">
        <f t="shared" si="28"/>
        <v>1.8630000000000001E-2</v>
      </c>
      <c r="N136" s="13">
        <f t="shared" si="29"/>
        <v>46943777.947542936</v>
      </c>
      <c r="O136" s="13">
        <f t="shared" si="30"/>
        <v>70415666.921314403</v>
      </c>
      <c r="P136" s="13">
        <f t="shared" si="31"/>
        <v>2590210511.1265173</v>
      </c>
      <c r="Q136" s="13">
        <f>VLOOKUP(A136,'Revenues X=0.5'!$A$2:$X$180,24,FALSE)*1000</f>
        <v>117601679031.16103</v>
      </c>
      <c r="R136" s="22">
        <f t="shared" si="25"/>
        <v>2.2025285118932585E-2</v>
      </c>
      <c r="S136" s="14">
        <f t="shared" si="26"/>
        <v>7.3417617063108618E-3</v>
      </c>
      <c r="T136" s="14">
        <f t="shared" si="27"/>
        <v>6.6075855356797761E-2</v>
      </c>
    </row>
    <row r="137" spans="1:20" x14ac:dyDescent="0.25">
      <c r="A137" t="s">
        <v>295</v>
      </c>
      <c r="B137" t="s">
        <v>296</v>
      </c>
      <c r="C137" t="s">
        <v>18</v>
      </c>
      <c r="D137" t="s">
        <v>32</v>
      </c>
      <c r="E137" t="s">
        <v>468</v>
      </c>
      <c r="F137" s="14">
        <v>68.964152792292879</v>
      </c>
      <c r="G137" s="13">
        <v>2178967</v>
      </c>
      <c r="H137" s="13">
        <v>3042197</v>
      </c>
      <c r="I137">
        <v>89.7</v>
      </c>
      <c r="J137" s="13">
        <f t="shared" si="23"/>
        <v>313346.29099999997</v>
      </c>
      <c r="K137" s="14">
        <v>289.01734104046244</v>
      </c>
      <c r="L137" s="13">
        <f t="shared" si="24"/>
        <v>90562511.849710971</v>
      </c>
      <c r="M137">
        <f t="shared" si="28"/>
        <v>1.8630000000000001E-2</v>
      </c>
      <c r="N137" s="13">
        <f t="shared" si="29"/>
        <v>1687179.5957601154</v>
      </c>
      <c r="O137" s="13">
        <f t="shared" si="30"/>
        <v>2530769.3936401731</v>
      </c>
      <c r="P137" s="13">
        <f t="shared" si="31"/>
        <v>93093281.243351147</v>
      </c>
      <c r="Q137" s="13">
        <f>VLOOKUP(A137,'Revenues X=0.5'!$A$2:$X$180,24,FALSE)*1000</f>
        <v>7216026759.8285151</v>
      </c>
      <c r="R137" s="22">
        <f t="shared" si="25"/>
        <v>1.2900905767367672E-2</v>
      </c>
      <c r="S137" s="14">
        <f t="shared" si="26"/>
        <v>4.3003019224558906E-3</v>
      </c>
      <c r="T137" s="14">
        <f t="shared" si="27"/>
        <v>3.8702717302103014E-2</v>
      </c>
    </row>
    <row r="138" spans="1:20" x14ac:dyDescent="0.25">
      <c r="A138" t="s">
        <v>297</v>
      </c>
      <c r="B138" t="s">
        <v>298</v>
      </c>
      <c r="C138" t="s">
        <v>14</v>
      </c>
      <c r="D138" t="s">
        <v>15</v>
      </c>
      <c r="E138" t="s">
        <v>466</v>
      </c>
      <c r="F138" s="14">
        <v>25.998990717254753</v>
      </c>
      <c r="G138" s="13">
        <v>26846016</v>
      </c>
      <c r="H138" s="13">
        <v>32853228.000000004</v>
      </c>
      <c r="I138">
        <v>86.4</v>
      </c>
      <c r="J138" s="13">
        <f t="shared" si="23"/>
        <v>4468039.0079999976</v>
      </c>
      <c r="K138" s="14">
        <v>165.93959731543623</v>
      </c>
      <c r="L138" s="13">
        <f t="shared" si="24"/>
        <v>741424593.77718079</v>
      </c>
      <c r="M138">
        <f t="shared" si="28"/>
        <v>1.8630000000000001E-2</v>
      </c>
      <c r="N138" s="13">
        <f t="shared" si="29"/>
        <v>13812740.182068879</v>
      </c>
      <c r="O138" s="13">
        <f t="shared" si="30"/>
        <v>20719110.273103319</v>
      </c>
      <c r="P138" s="13">
        <f t="shared" si="31"/>
        <v>762143704.05028415</v>
      </c>
      <c r="Q138" s="13">
        <f>VLOOKUP(A138,'Revenues X=0.5'!$A$2:$X$180,24,FALSE)*1000</f>
        <v>64131281233.982643</v>
      </c>
      <c r="R138" s="22">
        <f t="shared" si="25"/>
        <v>1.188411784990864E-2</v>
      </c>
      <c r="S138" s="14">
        <f t="shared" si="26"/>
        <v>3.9613726166362129E-3</v>
      </c>
      <c r="T138" s="14">
        <f t="shared" si="27"/>
        <v>3.5652353549725915E-2</v>
      </c>
    </row>
    <row r="139" spans="1:20" x14ac:dyDescent="0.25">
      <c r="A139" t="s">
        <v>299</v>
      </c>
      <c r="B139" t="s">
        <v>300</v>
      </c>
      <c r="C139" t="s">
        <v>45</v>
      </c>
      <c r="D139" t="s">
        <v>19</v>
      </c>
      <c r="F139" s="14" t="e">
        <v>#N/A</v>
      </c>
      <c r="G139" s="13">
        <v>16615394</v>
      </c>
      <c r="H139" s="13">
        <v>17268589</v>
      </c>
      <c r="I139">
        <v>100</v>
      </c>
      <c r="J139" s="13">
        <f t="shared" si="23"/>
        <v>0</v>
      </c>
      <c r="K139" s="14">
        <v>0</v>
      </c>
      <c r="L139" s="13">
        <f t="shared" si="24"/>
        <v>0</v>
      </c>
      <c r="M139" t="e">
        <f t="shared" si="28"/>
        <v>#DIV/0!</v>
      </c>
      <c r="N139" s="13">
        <f t="shared" si="29"/>
        <v>0</v>
      </c>
      <c r="O139" s="13">
        <f t="shared" si="30"/>
        <v>0</v>
      </c>
      <c r="Q139" s="13">
        <f>VLOOKUP(A139,'Revenues X=0.5'!$A$2:$X$180,24,FALSE)*1000</f>
        <v>125989215352.40436</v>
      </c>
      <c r="R139" s="22">
        <f t="shared" si="25"/>
        <v>0</v>
      </c>
      <c r="S139" s="14">
        <f t="shared" si="26"/>
        <v>0</v>
      </c>
      <c r="T139" s="14">
        <f t="shared" si="27"/>
        <v>0</v>
      </c>
    </row>
    <row r="140" spans="1:20" x14ac:dyDescent="0.25">
      <c r="A140" t="s">
        <v>301</v>
      </c>
      <c r="B140" t="s">
        <v>302</v>
      </c>
      <c r="C140" t="s">
        <v>29</v>
      </c>
      <c r="D140" t="s">
        <v>26</v>
      </c>
      <c r="F140" s="14">
        <v>162.92664529511597</v>
      </c>
      <c r="G140" s="13">
        <v>249992</v>
      </c>
      <c r="H140" s="13">
        <v>311623</v>
      </c>
      <c r="I140">
        <v>98</v>
      </c>
      <c r="J140" s="13">
        <f t="shared" si="23"/>
        <v>6232.4600000000055</v>
      </c>
      <c r="K140" s="14">
        <v>162.92664529511597</v>
      </c>
      <c r="L140" s="13">
        <f t="shared" si="24"/>
        <v>1015433.7997359994</v>
      </c>
      <c r="M140">
        <f t="shared" si="28"/>
        <v>1.8630000000000001E-2</v>
      </c>
      <c r="N140" s="13">
        <f t="shared" si="29"/>
        <v>18917.531689081668</v>
      </c>
      <c r="O140" s="13">
        <f t="shared" si="30"/>
        <v>28376.297533622503</v>
      </c>
      <c r="P140" s="13">
        <f t="shared" si="31"/>
        <v>1043810.0972696219</v>
      </c>
      <c r="Q140" s="13" t="e">
        <f>VLOOKUP(A140,'Revenues X=0.5'!$A$2:$X$180,24,FALSE)*1000</f>
        <v>#N/A</v>
      </c>
      <c r="R140" s="22" t="e">
        <f t="shared" si="25"/>
        <v>#N/A</v>
      </c>
      <c r="S140" s="14" t="e">
        <f t="shared" si="26"/>
        <v>#N/A</v>
      </c>
      <c r="T140" s="14" t="e">
        <f t="shared" si="27"/>
        <v>#N/A</v>
      </c>
    </row>
    <row r="141" spans="1:20" x14ac:dyDescent="0.25">
      <c r="A141" t="s">
        <v>303</v>
      </c>
      <c r="B141" t="s">
        <v>304</v>
      </c>
      <c r="C141" t="s">
        <v>45</v>
      </c>
      <c r="D141" t="s">
        <v>26</v>
      </c>
      <c r="F141" s="14">
        <v>162.92664529511597</v>
      </c>
      <c r="G141" s="13">
        <v>4367800</v>
      </c>
      <c r="H141" s="13">
        <v>5208035</v>
      </c>
      <c r="I141">
        <v>100</v>
      </c>
      <c r="J141" s="13">
        <f t="shared" si="23"/>
        <v>0</v>
      </c>
      <c r="K141" s="14">
        <v>0</v>
      </c>
      <c r="L141" s="13">
        <f t="shared" si="24"/>
        <v>0</v>
      </c>
      <c r="M141" t="e">
        <f t="shared" si="28"/>
        <v>#DIV/0!</v>
      </c>
      <c r="N141" s="13">
        <f t="shared" si="29"/>
        <v>0</v>
      </c>
      <c r="O141" s="13">
        <f t="shared" si="30"/>
        <v>0</v>
      </c>
      <c r="Q141" s="13">
        <f>VLOOKUP(A141,'Revenues X=0.5'!$A$2:$X$180,24,FALSE)*1000</f>
        <v>25883886613.760876</v>
      </c>
      <c r="R141" s="22">
        <f t="shared" si="25"/>
        <v>0</v>
      </c>
      <c r="S141" s="14">
        <f t="shared" si="26"/>
        <v>0</v>
      </c>
      <c r="T141" s="14">
        <f t="shared" si="27"/>
        <v>0</v>
      </c>
    </row>
    <row r="142" spans="1:20" x14ac:dyDescent="0.25">
      <c r="A142" t="s">
        <v>305</v>
      </c>
      <c r="B142" t="s">
        <v>306</v>
      </c>
      <c r="C142" t="s">
        <v>40</v>
      </c>
      <c r="D142" t="s">
        <v>35</v>
      </c>
      <c r="E142" t="s">
        <v>469</v>
      </c>
      <c r="F142" s="14">
        <v>457.1136934673367</v>
      </c>
      <c r="G142" s="13">
        <v>5822209</v>
      </c>
      <c r="H142" s="13">
        <v>7390914</v>
      </c>
      <c r="I142">
        <v>84.9</v>
      </c>
      <c r="J142" s="13">
        <f t="shared" si="23"/>
        <v>1116028.0139999993</v>
      </c>
      <c r="K142" s="14">
        <v>284.50920245398771</v>
      </c>
      <c r="L142" s="13">
        <f t="shared" si="24"/>
        <v>317520240.17944765</v>
      </c>
      <c r="M142">
        <f t="shared" si="28"/>
        <v>1.8630000000000001E-2</v>
      </c>
      <c r="N142" s="13">
        <f t="shared" si="29"/>
        <v>5915402.0745431101</v>
      </c>
      <c r="O142" s="13">
        <f t="shared" si="30"/>
        <v>8873103.1118146647</v>
      </c>
      <c r="P142" s="13">
        <f t="shared" si="31"/>
        <v>326393343.29126233</v>
      </c>
      <c r="Q142" s="13">
        <f>VLOOKUP(A142,'Revenues X=0.5'!$A$2:$X$180,24,FALSE)*1000</f>
        <v>16195436326.604502</v>
      </c>
      <c r="R142" s="22">
        <f t="shared" si="25"/>
        <v>2.0153414623049752E-2</v>
      </c>
      <c r="S142" s="14">
        <f t="shared" si="26"/>
        <v>6.7178048743499171E-3</v>
      </c>
      <c r="T142" s="14">
        <f t="shared" si="27"/>
        <v>6.0460243869149256E-2</v>
      </c>
    </row>
    <row r="143" spans="1:20" x14ac:dyDescent="0.25">
      <c r="A143" t="s">
        <v>307</v>
      </c>
      <c r="B143" t="s">
        <v>308</v>
      </c>
      <c r="C143" t="s">
        <v>14</v>
      </c>
      <c r="D143" t="s">
        <v>32</v>
      </c>
      <c r="E143" t="s">
        <v>468</v>
      </c>
      <c r="F143" s="14">
        <v>68.964152792292879</v>
      </c>
      <c r="G143" s="13">
        <v>15893746</v>
      </c>
      <c r="H143" s="13">
        <v>34512751</v>
      </c>
      <c r="I143">
        <v>50.5</v>
      </c>
      <c r="J143" s="13">
        <f t="shared" si="23"/>
        <v>17083811.745000001</v>
      </c>
      <c r="K143" s="14">
        <v>59.897671136203243</v>
      </c>
      <c r="L143" s="13">
        <f t="shared" si="24"/>
        <v>1023280537.6548165</v>
      </c>
      <c r="M143">
        <f t="shared" si="28"/>
        <v>1.8630000000000001E-2</v>
      </c>
      <c r="N143" s="13">
        <f t="shared" si="29"/>
        <v>19063716.416509233</v>
      </c>
      <c r="O143" s="13">
        <f t="shared" si="30"/>
        <v>28595574.62476385</v>
      </c>
      <c r="P143" s="13">
        <f t="shared" si="31"/>
        <v>1051876112.2795804</v>
      </c>
      <c r="Q143" s="13">
        <f>VLOOKUP(A143,'Revenues X=0.5'!$A$2:$X$180,24,FALSE)*1000</f>
        <v>59086634685.361351</v>
      </c>
      <c r="R143" s="22">
        <f t="shared" si="25"/>
        <v>1.7802268108191674E-2</v>
      </c>
      <c r="S143" s="14">
        <f t="shared" si="26"/>
        <v>5.9340893693972246E-3</v>
      </c>
      <c r="T143" s="14">
        <f t="shared" si="27"/>
        <v>5.3406804324575029E-2</v>
      </c>
    </row>
    <row r="144" spans="1:20" x14ac:dyDescent="0.25">
      <c r="A144" t="s">
        <v>309</v>
      </c>
      <c r="B144" t="s">
        <v>310</v>
      </c>
      <c r="C144" t="s">
        <v>40</v>
      </c>
      <c r="D144" t="s">
        <v>32</v>
      </c>
      <c r="E144" t="s">
        <v>468</v>
      </c>
      <c r="F144" s="14">
        <v>68.964152792292879</v>
      </c>
      <c r="G144" s="13">
        <v>159707780</v>
      </c>
      <c r="H144" s="13">
        <v>273120384</v>
      </c>
      <c r="I144">
        <v>62.6</v>
      </c>
      <c r="J144" s="13">
        <f t="shared" si="23"/>
        <v>102147023.616</v>
      </c>
      <c r="K144" s="14">
        <v>41.153841544527403</v>
      </c>
      <c r="L144" s="13">
        <f t="shared" si="24"/>
        <v>4203742424.1379623</v>
      </c>
      <c r="M144">
        <f t="shared" si="28"/>
        <v>1.8630000000000001E-2</v>
      </c>
      <c r="N144" s="13">
        <f t="shared" si="29"/>
        <v>78315721.361690238</v>
      </c>
      <c r="O144" s="13">
        <f t="shared" si="30"/>
        <v>117473582.04253536</v>
      </c>
      <c r="P144" s="13">
        <f t="shared" si="31"/>
        <v>4321216006.1804981</v>
      </c>
      <c r="Q144" s="13">
        <f>VLOOKUP(A144,'Revenues X=0.5'!$A$2:$X$180,24,FALSE)*1000</f>
        <v>523504444820.62311</v>
      </c>
      <c r="R144" s="22">
        <f t="shared" si="25"/>
        <v>8.2544017513760497E-3</v>
      </c>
      <c r="S144" s="14">
        <f t="shared" si="26"/>
        <v>2.7514672504586834E-3</v>
      </c>
      <c r="T144" s="14">
        <f t="shared" si="27"/>
        <v>2.4763205254128149E-2</v>
      </c>
    </row>
    <row r="145" spans="1:20" x14ac:dyDescent="0.25">
      <c r="A145" t="s">
        <v>311</v>
      </c>
      <c r="B145" t="s">
        <v>312</v>
      </c>
      <c r="C145" t="s">
        <v>29</v>
      </c>
      <c r="D145" t="s">
        <v>26</v>
      </c>
      <c r="F145" s="14">
        <v>162.92664529511597</v>
      </c>
      <c r="G145" s="13">
        <v>53860</v>
      </c>
      <c r="H145" s="13">
        <v>56623</v>
      </c>
      <c r="I145">
        <v>97.2</v>
      </c>
      <c r="J145" s="13">
        <f t="shared" si="23"/>
        <v>1585.4440000000013</v>
      </c>
      <c r="K145" s="14">
        <v>162.92664529511597</v>
      </c>
      <c r="L145" s="13">
        <f t="shared" si="24"/>
        <v>258311.07222327008</v>
      </c>
      <c r="M145">
        <f t="shared" si="28"/>
        <v>1.8630000000000001E-2</v>
      </c>
      <c r="N145" s="13">
        <f t="shared" si="29"/>
        <v>4812.3352755195219</v>
      </c>
      <c r="O145" s="13">
        <f t="shared" si="30"/>
        <v>7218.5029132792824</v>
      </c>
      <c r="P145" s="13">
        <f t="shared" si="31"/>
        <v>265529.57513654936</v>
      </c>
      <c r="Q145" s="13" t="e">
        <f>VLOOKUP(A145,'Revenues X=0.5'!$A$2:$X$180,24,FALSE)*1000</f>
        <v>#N/A</v>
      </c>
      <c r="R145" s="22" t="e">
        <f t="shared" si="25"/>
        <v>#N/A</v>
      </c>
      <c r="S145" s="14" t="e">
        <f t="shared" si="26"/>
        <v>#N/A</v>
      </c>
      <c r="T145" s="14" t="e">
        <f t="shared" si="27"/>
        <v>#N/A</v>
      </c>
    </row>
    <row r="146" spans="1:20" x14ac:dyDescent="0.25">
      <c r="A146" t="s">
        <v>314</v>
      </c>
      <c r="B146" t="s">
        <v>315</v>
      </c>
      <c r="C146" t="s">
        <v>45</v>
      </c>
      <c r="D146" t="s">
        <v>19</v>
      </c>
      <c r="F146" s="14" t="e">
        <v>#N/A</v>
      </c>
      <c r="G146" s="13">
        <v>4889252</v>
      </c>
      <c r="H146" s="13">
        <v>5837893</v>
      </c>
      <c r="I146">
        <v>100</v>
      </c>
      <c r="J146" s="13">
        <f t="shared" si="23"/>
        <v>0</v>
      </c>
      <c r="K146" s="14">
        <v>0</v>
      </c>
      <c r="L146" s="13">
        <f t="shared" si="24"/>
        <v>0</v>
      </c>
      <c r="M146" t="e">
        <f t="shared" si="28"/>
        <v>#DIV/0!</v>
      </c>
      <c r="N146" s="13">
        <f t="shared" si="29"/>
        <v>0</v>
      </c>
      <c r="O146" s="13">
        <f t="shared" si="30"/>
        <v>0</v>
      </c>
      <c r="Q146" s="13">
        <f>VLOOKUP(A146,'Revenues X=0.5'!$A$2:$X$180,24,FALSE)*1000</f>
        <v>40052188830.813614</v>
      </c>
      <c r="R146" s="22">
        <f t="shared" si="25"/>
        <v>0</v>
      </c>
      <c r="S146" s="14">
        <f t="shared" si="26"/>
        <v>0</v>
      </c>
      <c r="T146" s="14">
        <f t="shared" si="27"/>
        <v>0</v>
      </c>
    </row>
    <row r="147" spans="1:20" x14ac:dyDescent="0.25">
      <c r="A147" t="s">
        <v>316</v>
      </c>
      <c r="B147" t="s">
        <v>317</v>
      </c>
      <c r="C147" t="s">
        <v>29</v>
      </c>
      <c r="D147" t="s">
        <v>22</v>
      </c>
      <c r="E147" t="s">
        <v>475</v>
      </c>
      <c r="F147" s="14">
        <v>463.55505996404435</v>
      </c>
      <c r="G147" s="13">
        <v>2802768</v>
      </c>
      <c r="H147" s="13">
        <v>4920265</v>
      </c>
      <c r="I147">
        <v>91.5</v>
      </c>
      <c r="J147" s="13">
        <f t="shared" si="23"/>
        <v>418222.52499999985</v>
      </c>
      <c r="K147" s="14">
        <v>369.35483870967744</v>
      </c>
      <c r="L147" s="13">
        <f t="shared" si="24"/>
        <v>154472513.26612899</v>
      </c>
      <c r="M147">
        <f t="shared" si="28"/>
        <v>1.8630000000000001E-2</v>
      </c>
      <c r="N147" s="13">
        <f t="shared" si="29"/>
        <v>2877822.9221479832</v>
      </c>
      <c r="O147" s="13">
        <f t="shared" si="30"/>
        <v>4316734.3832219746</v>
      </c>
      <c r="P147" s="13">
        <f t="shared" si="31"/>
        <v>158789247.64935097</v>
      </c>
      <c r="Q147" s="13">
        <f>VLOOKUP(A147,'Revenues X=0.5'!$A$2:$X$180,24,FALSE)*1000</f>
        <v>37611946167.922745</v>
      </c>
      <c r="R147" s="22">
        <f t="shared" si="25"/>
        <v>4.2217769572576386E-3</v>
      </c>
      <c r="S147" s="14">
        <f t="shared" si="26"/>
        <v>1.407258985752546E-3</v>
      </c>
      <c r="T147" s="14">
        <f t="shared" si="27"/>
        <v>1.2665330871772913E-2</v>
      </c>
    </row>
    <row r="148" spans="1:20" x14ac:dyDescent="0.25">
      <c r="A148" t="s">
        <v>318</v>
      </c>
      <c r="B148" t="s">
        <v>319</v>
      </c>
      <c r="C148" t="s">
        <v>40</v>
      </c>
      <c r="D148" t="s">
        <v>15</v>
      </c>
      <c r="E148" t="s">
        <v>466</v>
      </c>
      <c r="F148" s="14">
        <v>25.998990717254753</v>
      </c>
      <c r="G148" s="13">
        <v>173149306</v>
      </c>
      <c r="H148" s="13">
        <v>231743898</v>
      </c>
      <c r="I148">
        <v>91.2</v>
      </c>
      <c r="J148" s="13">
        <f t="shared" si="23"/>
        <v>20393463.023999993</v>
      </c>
      <c r="K148" s="14">
        <v>28.276926468967037</v>
      </c>
      <c r="L148" s="13">
        <f t="shared" si="24"/>
        <v>576664454.3772459</v>
      </c>
      <c r="M148">
        <f t="shared" si="28"/>
        <v>1.8630000000000001E-2</v>
      </c>
      <c r="N148" s="13">
        <f t="shared" si="29"/>
        <v>10743258.785048092</v>
      </c>
      <c r="O148" s="13">
        <f t="shared" si="30"/>
        <v>16114888.177572139</v>
      </c>
      <c r="P148" s="13">
        <f t="shared" si="31"/>
        <v>592779342.55481803</v>
      </c>
      <c r="Q148" s="13">
        <f>VLOOKUP(A148,'Revenues X=0.5'!$A$2:$X$180,24,FALSE)*1000</f>
        <v>512609526250.763</v>
      </c>
      <c r="R148" s="22">
        <f t="shared" si="25"/>
        <v>1.1563954866200376E-3</v>
      </c>
      <c r="S148" s="14">
        <f t="shared" si="26"/>
        <v>3.8546516220667917E-4</v>
      </c>
      <c r="T148" s="14">
        <f t="shared" si="27"/>
        <v>3.4691864598601126E-3</v>
      </c>
    </row>
    <row r="149" spans="1:20" x14ac:dyDescent="0.25">
      <c r="A149" t="s">
        <v>320</v>
      </c>
      <c r="B149" t="s">
        <v>321</v>
      </c>
      <c r="C149" t="s">
        <v>18</v>
      </c>
      <c r="D149" t="s">
        <v>26</v>
      </c>
      <c r="F149" s="14">
        <v>162.92664529511597</v>
      </c>
      <c r="G149" s="13">
        <v>20470</v>
      </c>
      <c r="H149" s="13">
        <v>24836</v>
      </c>
      <c r="I149">
        <v>95.2</v>
      </c>
      <c r="J149" s="13">
        <f t="shared" si="23"/>
        <v>1192.1279999999983</v>
      </c>
      <c r="K149" s="14">
        <v>162.92664529511597</v>
      </c>
      <c r="L149" s="13">
        <f t="shared" si="24"/>
        <v>194229.41580237573</v>
      </c>
      <c r="M149">
        <f t="shared" si="28"/>
        <v>1.8630000000000001E-2</v>
      </c>
      <c r="N149" s="13">
        <f t="shared" si="29"/>
        <v>3618.4940163982601</v>
      </c>
      <c r="O149" s="13">
        <f t="shared" si="30"/>
        <v>5427.7410245973897</v>
      </c>
      <c r="P149" s="13">
        <f t="shared" si="31"/>
        <v>199657.15682697314</v>
      </c>
      <c r="Q149" s="13" t="e">
        <f>VLOOKUP(A149,'Revenues X=0.5'!$A$2:$X$180,24,FALSE)*1000</f>
        <v>#N/A</v>
      </c>
      <c r="R149" s="22" t="e">
        <f t="shared" si="25"/>
        <v>#N/A</v>
      </c>
      <c r="S149" s="14" t="e">
        <f t="shared" si="26"/>
        <v>#N/A</v>
      </c>
      <c r="T149" s="14" t="e">
        <f t="shared" si="27"/>
        <v>#N/A</v>
      </c>
    </row>
    <row r="150" spans="1:20" x14ac:dyDescent="0.25">
      <c r="A150" t="s">
        <v>322</v>
      </c>
      <c r="B150" t="s">
        <v>323</v>
      </c>
      <c r="C150" t="s">
        <v>18</v>
      </c>
      <c r="D150" t="s">
        <v>35</v>
      </c>
      <c r="E150" t="s">
        <v>469</v>
      </c>
      <c r="F150" s="14">
        <v>457.1136934673367</v>
      </c>
      <c r="G150" s="13">
        <v>3678128</v>
      </c>
      <c r="H150" s="13">
        <v>4882047</v>
      </c>
      <c r="I150">
        <v>93.9</v>
      </c>
      <c r="J150" s="13">
        <f t="shared" si="23"/>
        <v>297804.86699999974</v>
      </c>
      <c r="K150" s="14">
        <v>555.55555555555554</v>
      </c>
      <c r="L150" s="13">
        <f t="shared" si="24"/>
        <v>165447148.33333319</v>
      </c>
      <c r="M150">
        <f t="shared" si="28"/>
        <v>1.8630000000000001E-2</v>
      </c>
      <c r="N150" s="13">
        <f t="shared" si="29"/>
        <v>3082280.3734499975</v>
      </c>
      <c r="O150" s="13">
        <f t="shared" si="30"/>
        <v>4623420.560174996</v>
      </c>
      <c r="P150" s="13">
        <f t="shared" si="31"/>
        <v>170070568.8935082</v>
      </c>
      <c r="Q150" s="13">
        <f>VLOOKUP(A150,'Revenues X=0.5'!$A$2:$X$180,24,FALSE)*1000</f>
        <v>13968903520.897657</v>
      </c>
      <c r="R150" s="22">
        <f t="shared" si="25"/>
        <v>1.2174940476829871E-2</v>
      </c>
      <c r="S150" s="14">
        <f t="shared" si="26"/>
        <v>4.058313492276624E-3</v>
      </c>
      <c r="T150" s="14">
        <f t="shared" si="27"/>
        <v>3.6524821430489615E-2</v>
      </c>
    </row>
    <row r="151" spans="1:20" x14ac:dyDescent="0.25">
      <c r="A151" t="s">
        <v>324</v>
      </c>
      <c r="B151" t="s">
        <v>325</v>
      </c>
      <c r="C151" t="s">
        <v>40</v>
      </c>
      <c r="D151" t="s">
        <v>26</v>
      </c>
      <c r="E151" t="s">
        <v>474</v>
      </c>
      <c r="F151" s="14">
        <v>162.92664529511597</v>
      </c>
      <c r="G151" s="13">
        <v>6858945</v>
      </c>
      <c r="H151" s="13">
        <v>10044486</v>
      </c>
      <c r="I151">
        <v>38.799999999999997</v>
      </c>
      <c r="J151" s="13">
        <f t="shared" si="23"/>
        <v>6147225.432000001</v>
      </c>
      <c r="K151" s="14">
        <v>154.48471350475805</v>
      </c>
      <c r="L151" s="13">
        <f t="shared" si="24"/>
        <v>949652359.71168268</v>
      </c>
      <c r="M151">
        <f t="shared" si="28"/>
        <v>1.8630000000000001E-2</v>
      </c>
      <c r="N151" s="13">
        <f t="shared" si="29"/>
        <v>17692023.46142865</v>
      </c>
      <c r="O151" s="13">
        <f t="shared" si="30"/>
        <v>26538035.192142975</v>
      </c>
      <c r="P151" s="13">
        <f t="shared" si="31"/>
        <v>976190394.90382564</v>
      </c>
      <c r="Q151" s="13">
        <f>VLOOKUP(A151,'Revenues X=0.5'!$A$2:$X$180,24,FALSE)*1000</f>
        <v>19927347288.138615</v>
      </c>
      <c r="R151" s="22">
        <f t="shared" si="25"/>
        <v>4.8987473384622796E-2</v>
      </c>
      <c r="S151" s="14">
        <f t="shared" si="26"/>
        <v>1.6329157794874264E-2</v>
      </c>
      <c r="T151" s="14">
        <f t="shared" si="27"/>
        <v>0.14696242015386837</v>
      </c>
    </row>
    <row r="152" spans="1:20" x14ac:dyDescent="0.25">
      <c r="A152" t="s">
        <v>326</v>
      </c>
      <c r="B152" t="s">
        <v>327</v>
      </c>
      <c r="C152" t="s">
        <v>40</v>
      </c>
      <c r="D152" t="s">
        <v>35</v>
      </c>
      <c r="E152" t="s">
        <v>469</v>
      </c>
      <c r="F152" s="14">
        <v>457.1136934673367</v>
      </c>
      <c r="G152" s="13">
        <v>6459721</v>
      </c>
      <c r="H152" s="13">
        <v>8693133</v>
      </c>
      <c r="I152">
        <v>91.2</v>
      </c>
      <c r="J152" s="13">
        <f t="shared" si="23"/>
        <v>764995.70399999968</v>
      </c>
      <c r="K152" s="14">
        <v>272.85415212840195</v>
      </c>
      <c r="L152" s="13">
        <f t="shared" si="24"/>
        <v>208732254.19678986</v>
      </c>
      <c r="M152">
        <f t="shared" si="28"/>
        <v>1.8630000000000001E-2</v>
      </c>
      <c r="N152" s="13">
        <f t="shared" si="29"/>
        <v>3888681.8956861952</v>
      </c>
      <c r="O152" s="13">
        <f t="shared" si="30"/>
        <v>5833022.8435292933</v>
      </c>
      <c r="P152" s="13">
        <f t="shared" si="31"/>
        <v>214565277.04031914</v>
      </c>
      <c r="Q152" s="13">
        <f>VLOOKUP(A152,'Revenues X=0.5'!$A$2:$X$180,24,FALSE)*1000</f>
        <v>18715906842.255733</v>
      </c>
      <c r="R152" s="22">
        <f t="shared" si="25"/>
        <v>1.1464327048042663E-2</v>
      </c>
      <c r="S152" s="14">
        <f t="shared" si="26"/>
        <v>3.8214423493475543E-3</v>
      </c>
      <c r="T152" s="14">
        <f t="shared" si="27"/>
        <v>3.4392981144127983E-2</v>
      </c>
    </row>
    <row r="153" spans="1:20" x14ac:dyDescent="0.25">
      <c r="A153" t="s">
        <v>328</v>
      </c>
      <c r="B153" t="s">
        <v>329</v>
      </c>
      <c r="C153" t="s">
        <v>18</v>
      </c>
      <c r="D153" t="s">
        <v>35</v>
      </c>
      <c r="E153" t="s">
        <v>469</v>
      </c>
      <c r="F153" s="14">
        <v>457.1136934673367</v>
      </c>
      <c r="G153" s="13">
        <v>29262830</v>
      </c>
      <c r="H153" s="13">
        <v>36513996</v>
      </c>
      <c r="I153">
        <v>85.9</v>
      </c>
      <c r="J153" s="13">
        <f t="shared" si="23"/>
        <v>5148473.435999996</v>
      </c>
      <c r="K153" s="14">
        <v>399.69372128637059</v>
      </c>
      <c r="L153" s="13">
        <f t="shared" si="24"/>
        <v>2057812506.5788651</v>
      </c>
      <c r="M153">
        <f t="shared" si="28"/>
        <v>1.8630000000000001E-2</v>
      </c>
      <c r="N153" s="13">
        <f t="shared" si="29"/>
        <v>38337046.997564256</v>
      </c>
      <c r="O153" s="13">
        <f t="shared" si="30"/>
        <v>57505570.496346384</v>
      </c>
      <c r="P153" s="13">
        <f t="shared" si="31"/>
        <v>2115318077.0752115</v>
      </c>
      <c r="Q153" s="13">
        <f>VLOOKUP(A153,'Revenues X=0.5'!$A$2:$X$180,24,FALSE)*1000</f>
        <v>98022544008.317047</v>
      </c>
      <c r="R153" s="22">
        <f t="shared" si="25"/>
        <v>2.1579914074620735E-2</v>
      </c>
      <c r="S153" s="14">
        <f t="shared" si="26"/>
        <v>7.1933046915402445E-3</v>
      </c>
      <c r="T153" s="14">
        <f t="shared" si="27"/>
        <v>6.4739742223862209E-2</v>
      </c>
    </row>
    <row r="154" spans="1:20" x14ac:dyDescent="0.25">
      <c r="A154" t="s">
        <v>330</v>
      </c>
      <c r="B154" t="s">
        <v>331</v>
      </c>
      <c r="C154" t="s">
        <v>40</v>
      </c>
      <c r="D154" t="s">
        <v>26</v>
      </c>
      <c r="E154" t="s">
        <v>472</v>
      </c>
      <c r="F154" s="14">
        <v>286.39139284675775</v>
      </c>
      <c r="G154" s="13">
        <v>93444322</v>
      </c>
      <c r="H154" s="13">
        <v>127797234</v>
      </c>
      <c r="I154">
        <v>91.8</v>
      </c>
      <c r="J154" s="13">
        <f t="shared" si="23"/>
        <v>10479373.188000008</v>
      </c>
      <c r="K154" s="14">
        <v>409.5428762095429</v>
      </c>
      <c r="L154" s="13">
        <f t="shared" si="24"/>
        <v>4291752636.2866902</v>
      </c>
      <c r="M154">
        <f t="shared" si="28"/>
        <v>1.8630000000000001E-2</v>
      </c>
      <c r="N154" s="13">
        <f t="shared" si="29"/>
        <v>79955351.614021048</v>
      </c>
      <c r="O154" s="13">
        <f t="shared" si="30"/>
        <v>119933027.42103156</v>
      </c>
      <c r="P154" s="13">
        <f t="shared" si="31"/>
        <v>4411685663.7077217</v>
      </c>
      <c r="Q154" s="13">
        <f>VLOOKUP(A154,'Revenues X=0.5'!$A$2:$X$180,24,FALSE)*1000</f>
        <v>277887147606.34857</v>
      </c>
      <c r="R154" s="22">
        <f t="shared" si="25"/>
        <v>1.5875817581737388E-2</v>
      </c>
      <c r="S154" s="14">
        <f t="shared" si="26"/>
        <v>5.2919391939124632E-3</v>
      </c>
      <c r="T154" s="14">
        <f t="shared" si="27"/>
        <v>4.762745274521217E-2</v>
      </c>
    </row>
    <row r="155" spans="1:20" x14ac:dyDescent="0.25">
      <c r="A155" t="s">
        <v>332</v>
      </c>
      <c r="B155" t="s">
        <v>333</v>
      </c>
      <c r="C155" t="s">
        <v>45</v>
      </c>
      <c r="D155" t="s">
        <v>19</v>
      </c>
      <c r="F155" s="14" t="e">
        <v>#N/A</v>
      </c>
      <c r="G155" s="13">
        <v>38183683</v>
      </c>
      <c r="H155" s="13">
        <v>37447642</v>
      </c>
      <c r="I155" t="s">
        <v>471</v>
      </c>
      <c r="K155" s="14" t="e">
        <v>#N/A</v>
      </c>
      <c r="M155" t="e">
        <f t="shared" si="28"/>
        <v>#DIV/0!</v>
      </c>
      <c r="N155" s="13">
        <f t="shared" si="29"/>
        <v>0</v>
      </c>
      <c r="O155" s="13">
        <f t="shared" si="30"/>
        <v>0</v>
      </c>
      <c r="Q155" s="13">
        <f>VLOOKUP(A155,'Revenues X=0.5'!$A$2:$X$180,24,FALSE)*1000</f>
        <v>234873938601.05487</v>
      </c>
      <c r="R155" s="22">
        <f t="shared" si="25"/>
        <v>0</v>
      </c>
      <c r="S155" s="14">
        <f t="shared" si="26"/>
        <v>0</v>
      </c>
      <c r="T155" s="14">
        <f t="shared" si="27"/>
        <v>0</v>
      </c>
    </row>
    <row r="156" spans="1:20" x14ac:dyDescent="0.25">
      <c r="A156" t="s">
        <v>334</v>
      </c>
      <c r="B156" t="s">
        <v>335</v>
      </c>
      <c r="C156" t="s">
        <v>45</v>
      </c>
      <c r="D156" t="s">
        <v>19</v>
      </c>
      <c r="F156" s="14" t="e">
        <v>#N/A</v>
      </c>
      <c r="G156" s="13">
        <v>10573100</v>
      </c>
      <c r="H156" s="13">
        <v>10432816</v>
      </c>
      <c r="I156">
        <v>99.5</v>
      </c>
      <c r="J156" s="13">
        <f>(1-(I156/100))*H156</f>
        <v>52164.080000000045</v>
      </c>
      <c r="K156" s="14" t="e">
        <v>#N/A</v>
      </c>
      <c r="M156" t="e">
        <f t="shared" si="28"/>
        <v>#DIV/0!</v>
      </c>
      <c r="N156" s="13">
        <f t="shared" si="29"/>
        <v>0</v>
      </c>
      <c r="O156" s="13">
        <f t="shared" si="30"/>
        <v>0</v>
      </c>
      <c r="Q156" s="13">
        <f>VLOOKUP(A156,'Revenues X=0.5'!$A$2:$X$180,24,FALSE)*1000</f>
        <v>47179281861.477859</v>
      </c>
      <c r="R156" s="22">
        <f t="shared" si="25"/>
        <v>0</v>
      </c>
      <c r="S156" s="14">
        <f t="shared" si="26"/>
        <v>0</v>
      </c>
      <c r="T156" s="14">
        <f t="shared" si="27"/>
        <v>0</v>
      </c>
    </row>
    <row r="157" spans="1:20" x14ac:dyDescent="0.25">
      <c r="A157" t="s">
        <v>336</v>
      </c>
      <c r="B157" t="s">
        <v>337</v>
      </c>
      <c r="C157" t="s">
        <v>29</v>
      </c>
      <c r="D157" t="s">
        <v>35</v>
      </c>
      <c r="E157" t="s">
        <v>469</v>
      </c>
      <c r="F157" s="14">
        <v>457.1136934673367</v>
      </c>
      <c r="G157" s="13">
        <v>3721208</v>
      </c>
      <c r="H157" s="13">
        <v>3703707</v>
      </c>
      <c r="I157" t="s">
        <v>471</v>
      </c>
      <c r="K157" s="14" t="e">
        <v>#N/A</v>
      </c>
      <c r="M157" t="e">
        <f t="shared" si="28"/>
        <v>#DIV/0!</v>
      </c>
      <c r="N157" s="13">
        <f t="shared" si="29"/>
        <v>0</v>
      </c>
      <c r="O157" s="13">
        <f t="shared" si="30"/>
        <v>0</v>
      </c>
      <c r="Q157" s="13" t="e">
        <f>VLOOKUP(A157,'Revenues X=0.5'!$A$2:$X$180,24,FALSE)*1000</f>
        <v>#N/A</v>
      </c>
      <c r="R157" s="22" t="e">
        <f t="shared" si="25"/>
        <v>#N/A</v>
      </c>
      <c r="S157" s="14" t="e">
        <f t="shared" si="26"/>
        <v>#N/A</v>
      </c>
      <c r="T157" s="14" t="e">
        <f t="shared" si="27"/>
        <v>#N/A</v>
      </c>
    </row>
    <row r="158" spans="1:20" x14ac:dyDescent="0.25">
      <c r="A158" t="s">
        <v>338</v>
      </c>
      <c r="B158" t="s">
        <v>339</v>
      </c>
      <c r="C158" t="s">
        <v>29</v>
      </c>
      <c r="D158" t="s">
        <v>22</v>
      </c>
      <c r="E158" t="s">
        <v>475</v>
      </c>
      <c r="F158" s="14">
        <v>463.55505996404435</v>
      </c>
      <c r="G158" s="13">
        <v>1749713</v>
      </c>
      <c r="H158" s="13">
        <v>2760329</v>
      </c>
      <c r="I158">
        <v>100</v>
      </c>
      <c r="J158" s="13">
        <f>(1-(I158/100))*H158</f>
        <v>0</v>
      </c>
      <c r="K158" s="14">
        <v>573.77049180327867</v>
      </c>
      <c r="L158" s="13">
        <f t="shared" si="24"/>
        <v>0</v>
      </c>
      <c r="M158" t="e">
        <f t="shared" si="28"/>
        <v>#DIV/0!</v>
      </c>
      <c r="N158" s="13">
        <f t="shared" si="29"/>
        <v>0</v>
      </c>
      <c r="O158" s="13">
        <f t="shared" si="30"/>
        <v>0</v>
      </c>
      <c r="P158" s="13">
        <f t="shared" si="31"/>
        <v>0</v>
      </c>
      <c r="Q158" s="13">
        <f>VLOOKUP(A158,'Revenues X=0.5'!$A$2:$X$180,24,FALSE)*1000</f>
        <v>40655310777.34977</v>
      </c>
      <c r="R158" s="22">
        <f t="shared" si="25"/>
        <v>0</v>
      </c>
      <c r="S158" s="14">
        <f t="shared" si="26"/>
        <v>0</v>
      </c>
      <c r="T158" s="14">
        <f t="shared" si="27"/>
        <v>0</v>
      </c>
    </row>
    <row r="159" spans="1:20" x14ac:dyDescent="0.25">
      <c r="A159" t="s">
        <v>340</v>
      </c>
      <c r="B159" t="s">
        <v>341</v>
      </c>
      <c r="C159" t="s">
        <v>18</v>
      </c>
      <c r="D159" t="s">
        <v>19</v>
      </c>
      <c r="F159" s="14" t="e">
        <v>#N/A</v>
      </c>
      <c r="G159" s="13">
        <v>20246871</v>
      </c>
      <c r="H159" s="13">
        <v>20232088</v>
      </c>
      <c r="I159" t="s">
        <v>471</v>
      </c>
      <c r="K159" s="14" t="e">
        <v>#N/A</v>
      </c>
      <c r="M159" t="e">
        <f t="shared" si="28"/>
        <v>#DIV/0!</v>
      </c>
      <c r="N159" s="13">
        <f t="shared" si="29"/>
        <v>0</v>
      </c>
      <c r="O159" s="13">
        <f t="shared" si="30"/>
        <v>0</v>
      </c>
      <c r="Q159" s="13">
        <f>VLOOKUP(A159,'Revenues X=0.5'!$A$2:$X$180,24,FALSE)*1000</f>
        <v>79848608352.372406</v>
      </c>
      <c r="R159" s="22">
        <f t="shared" si="25"/>
        <v>0</v>
      </c>
      <c r="S159" s="14">
        <f t="shared" si="26"/>
        <v>0</v>
      </c>
      <c r="T159" s="14">
        <f t="shared" si="27"/>
        <v>0</v>
      </c>
    </row>
    <row r="160" spans="1:20" x14ac:dyDescent="0.25">
      <c r="A160" t="s">
        <v>342</v>
      </c>
      <c r="B160" t="s">
        <v>343</v>
      </c>
      <c r="C160" t="s">
        <v>29</v>
      </c>
      <c r="D160" t="s">
        <v>19</v>
      </c>
      <c r="F160" s="14">
        <v>270.56505523889945</v>
      </c>
      <c r="G160" s="13">
        <v>142389000</v>
      </c>
      <c r="H160" s="13">
        <v>133556108</v>
      </c>
      <c r="I160">
        <v>97</v>
      </c>
      <c r="J160" s="13">
        <f>(1-(I160/100))*H160</f>
        <v>4006683.2400000035</v>
      </c>
      <c r="K160" s="14">
        <v>270.56505523889945</v>
      </c>
      <c r="L160" s="13">
        <f t="shared" si="24"/>
        <v>1084068472.1553736</v>
      </c>
      <c r="M160">
        <f t="shared" si="28"/>
        <v>1.8630000000000001E-2</v>
      </c>
      <c r="N160" s="13">
        <f t="shared" si="29"/>
        <v>20196195.636254609</v>
      </c>
      <c r="O160" s="13">
        <f t="shared" si="30"/>
        <v>30294293.454381913</v>
      </c>
      <c r="P160" s="13">
        <f t="shared" si="31"/>
        <v>1114362765.6097555</v>
      </c>
      <c r="Q160" s="13">
        <f>VLOOKUP(A160,'Revenues X=0.5'!$A$2:$X$180,24,FALSE)*1000</f>
        <v>1148556114451.2766</v>
      </c>
      <c r="R160" s="22">
        <f t="shared" si="25"/>
        <v>9.7022927446792015E-4</v>
      </c>
      <c r="S160" s="14">
        <f t="shared" si="26"/>
        <v>3.2340975815597337E-4</v>
      </c>
      <c r="T160" s="14">
        <f t="shared" si="27"/>
        <v>2.9106878234037604E-3</v>
      </c>
    </row>
    <row r="161" spans="1:20" x14ac:dyDescent="0.25">
      <c r="A161" t="s">
        <v>344</v>
      </c>
      <c r="B161" t="s">
        <v>345</v>
      </c>
      <c r="C161" t="s">
        <v>14</v>
      </c>
      <c r="D161" t="s">
        <v>32</v>
      </c>
      <c r="E161" t="s">
        <v>468</v>
      </c>
      <c r="F161" s="14">
        <v>68.964152792292879</v>
      </c>
      <c r="G161" s="13">
        <v>10836732</v>
      </c>
      <c r="H161" s="13">
        <v>17771249</v>
      </c>
      <c r="I161">
        <v>70.099999999999994</v>
      </c>
      <c r="J161" s="13">
        <f>(1-(I161/100))*H161</f>
        <v>5313603.4510000004</v>
      </c>
      <c r="K161" s="14">
        <v>40.861072353996413</v>
      </c>
      <c r="L161" s="13">
        <f t="shared" si="24"/>
        <v>217119535.07175604</v>
      </c>
      <c r="M161">
        <f t="shared" si="28"/>
        <v>1.8630000000000001E-2</v>
      </c>
      <c r="N161" s="13">
        <f t="shared" si="29"/>
        <v>4044936.9383868151</v>
      </c>
      <c r="O161" s="13">
        <f t="shared" si="30"/>
        <v>6067405.4075802229</v>
      </c>
      <c r="P161" s="13">
        <f t="shared" si="31"/>
        <v>223186940.47933626</v>
      </c>
      <c r="Q161" s="13">
        <f>VLOOKUP(A161,'Revenues X=0.5'!$A$2:$X$180,24,FALSE)*1000</f>
        <v>32026404121.541813</v>
      </c>
      <c r="R161" s="22">
        <f t="shared" si="25"/>
        <v>6.9688416980042654E-3</v>
      </c>
      <c r="S161" s="14">
        <f t="shared" si="26"/>
        <v>2.3229472326680885E-3</v>
      </c>
      <c r="T161" s="14">
        <f t="shared" si="27"/>
        <v>2.0906525094012796E-2</v>
      </c>
    </row>
    <row r="162" spans="1:20" x14ac:dyDescent="0.25">
      <c r="A162" t="s">
        <v>346</v>
      </c>
      <c r="B162" t="s">
        <v>347</v>
      </c>
      <c r="C162" t="s">
        <v>40</v>
      </c>
      <c r="D162" t="s">
        <v>26</v>
      </c>
      <c r="E162" t="s">
        <v>474</v>
      </c>
      <c r="F162" s="14">
        <v>162.92664529511597</v>
      </c>
      <c r="G162" s="13">
        <v>186029</v>
      </c>
      <c r="H162" s="13">
        <v>211105</v>
      </c>
      <c r="I162">
        <v>97.6</v>
      </c>
      <c r="J162" s="13">
        <f>(1-(I162/100))*H162</f>
        <v>5066.5200000000041</v>
      </c>
      <c r="K162" s="14">
        <v>1000</v>
      </c>
      <c r="L162" s="13">
        <f t="shared" si="24"/>
        <v>5066520.0000000037</v>
      </c>
      <c r="M162">
        <f t="shared" si="28"/>
        <v>1.8630000000000001E-2</v>
      </c>
      <c r="N162" s="13">
        <f t="shared" si="29"/>
        <v>94389.267600000079</v>
      </c>
      <c r="O162" s="13">
        <f t="shared" si="30"/>
        <v>141583.90140000012</v>
      </c>
      <c r="P162" s="13">
        <f t="shared" si="31"/>
        <v>5208103.9014000036</v>
      </c>
      <c r="Q162" s="13" t="e">
        <f>VLOOKUP(A162,'Revenues X=0.5'!$A$2:$X$180,24,FALSE)*1000</f>
        <v>#N/A</v>
      </c>
      <c r="R162" s="22" t="e">
        <f t="shared" si="25"/>
        <v>#N/A</v>
      </c>
      <c r="S162" s="14" t="e">
        <f t="shared" si="26"/>
        <v>#N/A</v>
      </c>
      <c r="T162" s="14" t="e">
        <f t="shared" si="27"/>
        <v>#N/A</v>
      </c>
    </row>
    <row r="163" spans="1:20" x14ac:dyDescent="0.25">
      <c r="A163" t="s">
        <v>348</v>
      </c>
      <c r="B163" t="s">
        <v>349</v>
      </c>
      <c r="C163" t="s">
        <v>29</v>
      </c>
      <c r="D163" t="s">
        <v>19</v>
      </c>
      <c r="F163" s="14" t="e">
        <v>#N/A</v>
      </c>
      <c r="G163" s="13">
        <v>30861</v>
      </c>
      <c r="H163" s="13">
        <v>33108</v>
      </c>
      <c r="I163" t="s">
        <v>471</v>
      </c>
      <c r="K163" s="14" t="e">
        <v>#N/A</v>
      </c>
      <c r="M163" t="e">
        <f t="shared" si="28"/>
        <v>#DIV/0!</v>
      </c>
      <c r="N163" s="13">
        <f t="shared" si="29"/>
        <v>0</v>
      </c>
      <c r="O163" s="13">
        <f t="shared" si="30"/>
        <v>0</v>
      </c>
      <c r="Q163" s="13" t="e">
        <f>VLOOKUP(A163,'Revenues X=0.5'!$A$2:$X$180,24,FALSE)*1000</f>
        <v>#N/A</v>
      </c>
      <c r="R163" s="22" t="e">
        <f t="shared" si="25"/>
        <v>#N/A</v>
      </c>
      <c r="S163" s="14" t="e">
        <f t="shared" si="26"/>
        <v>#N/A</v>
      </c>
      <c r="T163" s="14" t="e">
        <f t="shared" si="27"/>
        <v>#N/A</v>
      </c>
    </row>
    <row r="164" spans="1:20" x14ac:dyDescent="0.25">
      <c r="A164" t="s">
        <v>350</v>
      </c>
      <c r="B164" t="s">
        <v>351</v>
      </c>
      <c r="C164" t="s">
        <v>40</v>
      </c>
      <c r="D164" t="s">
        <v>32</v>
      </c>
      <c r="E164" t="s">
        <v>468</v>
      </c>
      <c r="F164" s="14">
        <v>68.964152792292879</v>
      </c>
      <c r="G164" s="13">
        <v>178228</v>
      </c>
      <c r="H164" s="13">
        <v>278192</v>
      </c>
      <c r="I164">
        <v>95.3</v>
      </c>
      <c r="J164" s="13">
        <f t="shared" ref="J164:J170" si="32">(1-(I164/100))*H164</f>
        <v>13075.024000000012</v>
      </c>
      <c r="K164" s="14">
        <v>68.964152792292879</v>
      </c>
      <c r="L164" s="13">
        <f t="shared" si="24"/>
        <v>901707.95289889723</v>
      </c>
      <c r="M164">
        <f t="shared" si="28"/>
        <v>1.8630000000000001E-2</v>
      </c>
      <c r="N164" s="13">
        <f t="shared" si="29"/>
        <v>16798.819162506457</v>
      </c>
      <c r="O164" s="13">
        <f t="shared" si="30"/>
        <v>25198.228743759686</v>
      </c>
      <c r="P164" s="13">
        <f t="shared" si="31"/>
        <v>926906.18164265691</v>
      </c>
      <c r="Q164" s="13" t="e">
        <f>VLOOKUP(A164,'Revenues X=0.5'!$A$2:$X$180,24,FALSE)*1000</f>
        <v>#N/A</v>
      </c>
      <c r="R164" s="22" t="e">
        <f t="shared" si="25"/>
        <v>#N/A</v>
      </c>
      <c r="S164" s="14" t="e">
        <f t="shared" si="26"/>
        <v>#N/A</v>
      </c>
      <c r="T164" s="14" t="e">
        <f t="shared" si="27"/>
        <v>#N/A</v>
      </c>
    </row>
    <row r="165" spans="1:20" x14ac:dyDescent="0.25">
      <c r="A165" t="s">
        <v>352</v>
      </c>
      <c r="B165" t="s">
        <v>353</v>
      </c>
      <c r="C165" t="s">
        <v>29</v>
      </c>
      <c r="D165" t="s">
        <v>22</v>
      </c>
      <c r="E165" t="s">
        <v>475</v>
      </c>
      <c r="F165" s="14">
        <v>463.55505996404435</v>
      </c>
      <c r="G165" s="13">
        <v>27258387</v>
      </c>
      <c r="H165" s="13">
        <v>35634201</v>
      </c>
      <c r="I165">
        <v>97</v>
      </c>
      <c r="J165" s="13">
        <f t="shared" si="32"/>
        <v>1069026.030000001</v>
      </c>
      <c r="K165" s="14">
        <v>470.43752463539613</v>
      </c>
      <c r="L165" s="13">
        <f t="shared" si="24"/>
        <v>502909959.32400519</v>
      </c>
      <c r="M165">
        <f t="shared" si="28"/>
        <v>1.8630000000000001E-2</v>
      </c>
      <c r="N165" s="13">
        <f t="shared" si="29"/>
        <v>9369212.5422062166</v>
      </c>
      <c r="O165" s="13">
        <f t="shared" si="30"/>
        <v>14053818.813309325</v>
      </c>
      <c r="P165" s="13">
        <f t="shared" si="31"/>
        <v>516963778.1373145</v>
      </c>
      <c r="Q165" s="13">
        <f>VLOOKUP(A165,'Revenues X=0.5'!$A$2:$X$180,24,FALSE)*1000</f>
        <v>301614704903.01538</v>
      </c>
      <c r="R165" s="22">
        <f t="shared" si="25"/>
        <v>1.7139873147217571E-3</v>
      </c>
      <c r="S165" s="14">
        <f t="shared" si="26"/>
        <v>5.7132910490725235E-4</v>
      </c>
      <c r="T165" s="14">
        <f t="shared" si="27"/>
        <v>5.1419619441652707E-3</v>
      </c>
    </row>
    <row r="166" spans="1:20" x14ac:dyDescent="0.25">
      <c r="A166" t="s">
        <v>354</v>
      </c>
      <c r="B166" t="s">
        <v>355</v>
      </c>
      <c r="C166" t="s">
        <v>40</v>
      </c>
      <c r="D166" t="s">
        <v>32</v>
      </c>
      <c r="E166" t="s">
        <v>468</v>
      </c>
      <c r="F166" s="14">
        <v>68.964152792292879</v>
      </c>
      <c r="G166" s="13">
        <v>12950564</v>
      </c>
      <c r="H166" s="13">
        <v>21855703</v>
      </c>
      <c r="I166">
        <v>72.8</v>
      </c>
      <c r="J166" s="13">
        <f t="shared" si="32"/>
        <v>5944751.216</v>
      </c>
      <c r="K166" s="14">
        <v>108.27181525648305</v>
      </c>
      <c r="L166" s="13">
        <f t="shared" si="24"/>
        <v>643649005.40450501</v>
      </c>
      <c r="M166">
        <f t="shared" si="28"/>
        <v>1.8630000000000001E-2</v>
      </c>
      <c r="N166" s="13">
        <f t="shared" si="29"/>
        <v>11991180.970685929</v>
      </c>
      <c r="O166" s="13">
        <f t="shared" si="30"/>
        <v>17986771.456028894</v>
      </c>
      <c r="P166" s="13">
        <f t="shared" si="31"/>
        <v>661635776.86053395</v>
      </c>
      <c r="Q166" s="13">
        <f>VLOOKUP(A166,'Revenues X=0.5'!$A$2:$X$180,24,FALSE)*1000</f>
        <v>42369709647.531334</v>
      </c>
      <c r="R166" s="22">
        <f t="shared" si="25"/>
        <v>1.5615773210734856E-2</v>
      </c>
      <c r="S166" s="14">
        <f t="shared" si="26"/>
        <v>5.205257736911619E-3</v>
      </c>
      <c r="T166" s="14">
        <f t="shared" si="27"/>
        <v>4.6847319632204565E-2</v>
      </c>
    </row>
    <row r="167" spans="1:20" x14ac:dyDescent="0.25">
      <c r="A167" t="s">
        <v>356</v>
      </c>
      <c r="B167" t="s">
        <v>357</v>
      </c>
      <c r="C167" t="s">
        <v>18</v>
      </c>
      <c r="D167" t="s">
        <v>19</v>
      </c>
      <c r="F167" s="14" t="e">
        <v>#N/A</v>
      </c>
      <c r="G167" s="13">
        <v>7291436</v>
      </c>
      <c r="H167" s="13">
        <v>8582256</v>
      </c>
      <c r="I167">
        <v>99.2</v>
      </c>
      <c r="J167" s="13">
        <f t="shared" si="32"/>
        <v>68658.048000000068</v>
      </c>
      <c r="K167" s="14" t="e">
        <v>#N/A</v>
      </c>
      <c r="M167" t="e">
        <f t="shared" si="28"/>
        <v>#DIV/0!</v>
      </c>
      <c r="N167" s="13">
        <f t="shared" si="29"/>
        <v>0</v>
      </c>
      <c r="O167" s="13">
        <f t="shared" si="30"/>
        <v>0</v>
      </c>
      <c r="Q167" s="13">
        <f>VLOOKUP(A167,'Revenues X=0.5'!$A$2:$X$180,24,FALSE)*1000</f>
        <v>39646568118.747429</v>
      </c>
      <c r="R167" s="22">
        <f t="shared" si="25"/>
        <v>0</v>
      </c>
      <c r="S167" s="14">
        <f t="shared" si="26"/>
        <v>0</v>
      </c>
      <c r="T167" s="14">
        <f t="shared" si="27"/>
        <v>0</v>
      </c>
    </row>
    <row r="168" spans="1:20" x14ac:dyDescent="0.25">
      <c r="A168" t="s">
        <v>358</v>
      </c>
      <c r="B168" t="s">
        <v>359</v>
      </c>
      <c r="C168" t="s">
        <v>18</v>
      </c>
      <c r="D168" t="s">
        <v>32</v>
      </c>
      <c r="E168" t="s">
        <v>468</v>
      </c>
      <c r="F168" s="14">
        <v>68.964152792292879</v>
      </c>
      <c r="G168" s="13">
        <v>89770</v>
      </c>
      <c r="H168" s="13">
        <v>98416</v>
      </c>
      <c r="I168">
        <v>96.3</v>
      </c>
      <c r="J168" s="13">
        <f t="shared" si="32"/>
        <v>3641.392000000003</v>
      </c>
      <c r="K168" s="14">
        <v>68.964152792292879</v>
      </c>
      <c r="L168" s="13">
        <f t="shared" si="24"/>
        <v>251125.51426463315</v>
      </c>
      <c r="M168">
        <f t="shared" si="28"/>
        <v>1.8630000000000001E-2</v>
      </c>
      <c r="N168" s="13">
        <f t="shared" si="29"/>
        <v>4678.4683307501155</v>
      </c>
      <c r="O168" s="13">
        <f t="shared" si="30"/>
        <v>7017.7024961251736</v>
      </c>
      <c r="P168" s="13">
        <f t="shared" si="31"/>
        <v>258143.21676075831</v>
      </c>
      <c r="Q168" s="13">
        <f>VLOOKUP(A168,'Revenues X=0.5'!$A$2:$X$180,24,FALSE)*1000</f>
        <v>547513282.19917202</v>
      </c>
      <c r="R168" s="22">
        <f t="shared" si="25"/>
        <v>4.7148302178877936E-4</v>
      </c>
      <c r="S168" s="14">
        <f t="shared" si="26"/>
        <v>1.5716100726292643E-4</v>
      </c>
      <c r="T168" s="14">
        <f t="shared" si="27"/>
        <v>1.4144490653663379E-3</v>
      </c>
    </row>
    <row r="169" spans="1:20" x14ac:dyDescent="0.25">
      <c r="A169" t="s">
        <v>360</v>
      </c>
      <c r="B169" t="s">
        <v>361</v>
      </c>
      <c r="C169" t="s">
        <v>14</v>
      </c>
      <c r="D169" t="s">
        <v>32</v>
      </c>
      <c r="E169" t="s">
        <v>468</v>
      </c>
      <c r="F169" s="14">
        <v>68.964152792292879</v>
      </c>
      <c r="G169" s="13">
        <v>5751976</v>
      </c>
      <c r="H169" s="13">
        <v>8057580</v>
      </c>
      <c r="I169">
        <v>57.9</v>
      </c>
      <c r="J169" s="13">
        <f t="shared" si="32"/>
        <v>3392241.18</v>
      </c>
      <c r="K169" s="14">
        <v>70.468796655718123</v>
      </c>
      <c r="L169" s="13">
        <f t="shared" si="24"/>
        <v>239047153.92057332</v>
      </c>
      <c r="M169">
        <f t="shared" si="28"/>
        <v>1.8630000000000001E-2</v>
      </c>
      <c r="N169" s="13">
        <f t="shared" si="29"/>
        <v>4453448.4775402816</v>
      </c>
      <c r="O169" s="13">
        <f t="shared" si="30"/>
        <v>6680172.7163104229</v>
      </c>
      <c r="P169" s="13">
        <f t="shared" si="31"/>
        <v>245727326.63688374</v>
      </c>
      <c r="Q169" s="13">
        <f>VLOOKUP(A169,'Revenues X=0.5'!$A$2:$X$180,24,FALSE)*1000</f>
        <v>15194387734.145548</v>
      </c>
      <c r="R169" s="22">
        <f t="shared" si="25"/>
        <v>1.6172242734379724E-2</v>
      </c>
      <c r="S169" s="14">
        <f t="shared" si="26"/>
        <v>5.3907475781265748E-3</v>
      </c>
      <c r="T169" s="14">
        <f t="shared" si="27"/>
        <v>4.8516728203139174E-2</v>
      </c>
    </row>
    <row r="170" spans="1:20" x14ac:dyDescent="0.25">
      <c r="A170" t="s">
        <v>362</v>
      </c>
      <c r="B170" t="s">
        <v>363</v>
      </c>
      <c r="C170" t="s">
        <v>29</v>
      </c>
      <c r="D170" t="s">
        <v>26</v>
      </c>
      <c r="E170" t="s">
        <v>472</v>
      </c>
      <c r="F170" s="14">
        <v>286.39139284675775</v>
      </c>
      <c r="G170" s="13">
        <v>5076700</v>
      </c>
      <c r="H170" s="13">
        <v>6577884</v>
      </c>
      <c r="I170">
        <v>100</v>
      </c>
      <c r="J170" s="13">
        <f t="shared" si="32"/>
        <v>0</v>
      </c>
      <c r="K170" s="14">
        <v>576.5765765765766</v>
      </c>
      <c r="L170" s="13">
        <f t="shared" si="24"/>
        <v>0</v>
      </c>
      <c r="M170" t="e">
        <f t="shared" si="28"/>
        <v>#DIV/0!</v>
      </c>
      <c r="N170" s="13">
        <f t="shared" si="29"/>
        <v>0</v>
      </c>
      <c r="O170" s="13">
        <f t="shared" si="30"/>
        <v>0</v>
      </c>
      <c r="P170" s="13">
        <f t="shared" si="31"/>
        <v>0</v>
      </c>
      <c r="Q170" s="13">
        <f>VLOOKUP(A170,'Revenues X=0.5'!$A$2:$X$180,24,FALSE)*1000</f>
        <v>19155375862.568665</v>
      </c>
      <c r="R170" s="22">
        <f t="shared" si="25"/>
        <v>0</v>
      </c>
      <c r="S170" s="14">
        <f t="shared" si="26"/>
        <v>0</v>
      </c>
      <c r="T170" s="14">
        <f t="shared" si="27"/>
        <v>0</v>
      </c>
    </row>
    <row r="171" spans="1:20" x14ac:dyDescent="0.25">
      <c r="A171" t="s">
        <v>364</v>
      </c>
      <c r="B171" t="s">
        <v>365</v>
      </c>
      <c r="C171" t="s">
        <v>29</v>
      </c>
      <c r="D171" t="s">
        <v>35</v>
      </c>
      <c r="E171" t="s">
        <v>469</v>
      </c>
      <c r="F171" s="14">
        <v>457.1136934673367</v>
      </c>
      <c r="G171" s="13">
        <v>37850</v>
      </c>
      <c r="H171" s="13">
        <v>56791</v>
      </c>
      <c r="I171" t="s">
        <v>471</v>
      </c>
      <c r="K171" s="14" t="e">
        <v>#N/A</v>
      </c>
      <c r="M171" t="e">
        <f t="shared" si="28"/>
        <v>#DIV/0!</v>
      </c>
      <c r="N171" s="13">
        <f t="shared" si="29"/>
        <v>0</v>
      </c>
      <c r="O171" s="13">
        <f t="shared" si="30"/>
        <v>0</v>
      </c>
      <c r="Q171" s="13" t="e">
        <f>VLOOKUP(A171,'Revenues X=0.5'!$A$2:$X$180,24,FALSE)*1000</f>
        <v>#N/A</v>
      </c>
      <c r="R171" s="22" t="e">
        <f t="shared" si="25"/>
        <v>#N/A</v>
      </c>
      <c r="S171" s="14" t="e">
        <f t="shared" si="26"/>
        <v>#N/A</v>
      </c>
      <c r="T171" s="14" t="e">
        <f t="shared" si="27"/>
        <v>#N/A</v>
      </c>
    </row>
    <row r="172" spans="1:20" x14ac:dyDescent="0.25">
      <c r="A172" t="s">
        <v>366</v>
      </c>
      <c r="B172" t="s">
        <v>367</v>
      </c>
      <c r="C172" t="s">
        <v>45</v>
      </c>
      <c r="D172" t="s">
        <v>19</v>
      </c>
      <c r="F172" s="14" t="e">
        <v>#N/A</v>
      </c>
      <c r="G172" s="13">
        <v>5391428</v>
      </c>
      <c r="H172" s="13">
        <v>5395535</v>
      </c>
      <c r="I172">
        <v>100</v>
      </c>
      <c r="J172" s="13">
        <f>(1-(I172/100))*H172</f>
        <v>0</v>
      </c>
      <c r="K172" s="14">
        <v>0</v>
      </c>
      <c r="L172" s="13">
        <f t="shared" si="24"/>
        <v>0</v>
      </c>
      <c r="M172" t="e">
        <f t="shared" si="28"/>
        <v>#DIV/0!</v>
      </c>
      <c r="N172" s="13">
        <f t="shared" si="29"/>
        <v>0</v>
      </c>
      <c r="O172" s="13">
        <f t="shared" si="30"/>
        <v>0</v>
      </c>
      <c r="Q172" s="13">
        <f>VLOOKUP(A172,'Revenues X=0.5'!$A$2:$X$180,24,FALSE)*1000</f>
        <v>28928866418.790268</v>
      </c>
      <c r="R172" s="22">
        <f t="shared" si="25"/>
        <v>0</v>
      </c>
      <c r="S172" s="14">
        <f t="shared" si="26"/>
        <v>0</v>
      </c>
      <c r="T172" s="14">
        <f t="shared" si="27"/>
        <v>0</v>
      </c>
    </row>
    <row r="173" spans="1:20" x14ac:dyDescent="0.25">
      <c r="A173" t="s">
        <v>368</v>
      </c>
      <c r="B173" t="s">
        <v>369</v>
      </c>
      <c r="C173" t="s">
        <v>45</v>
      </c>
      <c r="D173" t="s">
        <v>19</v>
      </c>
      <c r="F173" s="14" t="e">
        <v>#N/A</v>
      </c>
      <c r="G173" s="13">
        <v>2048583</v>
      </c>
      <c r="H173" s="13">
        <v>2086065.9999999998</v>
      </c>
      <c r="I173">
        <v>99.6</v>
      </c>
      <c r="J173" s="13">
        <f>(1-(I173/100))*H173</f>
        <v>8344.2640000000065</v>
      </c>
      <c r="K173" s="14" t="e">
        <v>#N/A</v>
      </c>
      <c r="M173" t="e">
        <f t="shared" si="28"/>
        <v>#DIV/0!</v>
      </c>
      <c r="N173" s="13">
        <f t="shared" si="29"/>
        <v>0</v>
      </c>
      <c r="O173" s="13">
        <f t="shared" si="30"/>
        <v>0</v>
      </c>
      <c r="Q173" s="13">
        <f>VLOOKUP(A173,'Revenues X=0.5'!$A$2:$X$180,24,FALSE)*1000</f>
        <v>11864310109.21987</v>
      </c>
      <c r="R173" s="22">
        <f t="shared" si="25"/>
        <v>0</v>
      </c>
      <c r="S173" s="14">
        <f t="shared" si="26"/>
        <v>0</v>
      </c>
      <c r="T173" s="14">
        <f t="shared" si="27"/>
        <v>0</v>
      </c>
    </row>
    <row r="174" spans="1:20" x14ac:dyDescent="0.25">
      <c r="A174" t="s">
        <v>370</v>
      </c>
      <c r="B174" t="s">
        <v>371</v>
      </c>
      <c r="C174" t="s">
        <v>40</v>
      </c>
      <c r="D174" t="s">
        <v>26</v>
      </c>
      <c r="E174" t="s">
        <v>474</v>
      </c>
      <c r="F174" s="14">
        <v>162.92664529511597</v>
      </c>
      <c r="G174" s="13">
        <v>526447</v>
      </c>
      <c r="H174" s="13">
        <v>764146</v>
      </c>
      <c r="I174">
        <v>80.400000000000006</v>
      </c>
      <c r="J174" s="13">
        <f>(1-(I174/100))*H174</f>
        <v>149772.61599999995</v>
      </c>
      <c r="K174" s="14">
        <v>176.47058823529412</v>
      </c>
      <c r="L174" s="13">
        <f t="shared" si="24"/>
        <v>26430461.647058815</v>
      </c>
      <c r="M174">
        <f t="shared" si="28"/>
        <v>1.8630000000000001E-2</v>
      </c>
      <c r="N174" s="13">
        <f t="shared" si="29"/>
        <v>492399.50048470573</v>
      </c>
      <c r="O174" s="13">
        <f t="shared" si="30"/>
        <v>738599.25072705862</v>
      </c>
      <c r="P174" s="13">
        <f t="shared" si="31"/>
        <v>27169060.897785872</v>
      </c>
      <c r="Q174" s="13" t="e">
        <f>VLOOKUP(A174,'Revenues X=0.5'!$A$2:$X$180,24,FALSE)*1000</f>
        <v>#N/A</v>
      </c>
      <c r="R174" s="22" t="e">
        <f t="shared" si="25"/>
        <v>#N/A</v>
      </c>
      <c r="S174" s="14" t="e">
        <f t="shared" si="26"/>
        <v>#N/A</v>
      </c>
      <c r="T174" s="14" t="e">
        <f t="shared" si="27"/>
        <v>#N/A</v>
      </c>
    </row>
    <row r="175" spans="1:20" x14ac:dyDescent="0.25">
      <c r="A175" t="s">
        <v>372</v>
      </c>
      <c r="B175" t="s">
        <v>373</v>
      </c>
      <c r="C175" t="s">
        <v>14</v>
      </c>
      <c r="D175" t="s">
        <v>32</v>
      </c>
      <c r="E175" t="s">
        <v>468</v>
      </c>
      <c r="F175" s="14">
        <v>68.964152792292879</v>
      </c>
      <c r="G175" s="13">
        <v>9636173</v>
      </c>
      <c r="H175" s="13">
        <v>16880129</v>
      </c>
      <c r="I175">
        <v>31.5</v>
      </c>
      <c r="J175" s="13">
        <f>(1-(I175/100))*H175</f>
        <v>11562888.365</v>
      </c>
      <c r="K175" s="14">
        <v>72.418529154700963</v>
      </c>
      <c r="L175" s="13">
        <f t="shared" si="24"/>
        <v>837367368.17330503</v>
      </c>
      <c r="M175">
        <f t="shared" si="28"/>
        <v>1.8630000000000001E-2</v>
      </c>
      <c r="N175" s="13">
        <f t="shared" si="29"/>
        <v>15600154.069068674</v>
      </c>
      <c r="O175" s="13">
        <f t="shared" si="30"/>
        <v>23400231.103603013</v>
      </c>
      <c r="P175" s="13">
        <f t="shared" si="31"/>
        <v>860767599.27690804</v>
      </c>
      <c r="Q175" s="13">
        <f>VLOOKUP(A175,'Revenues X=0.5'!$A$2:$X$180,24,FALSE)*1000</f>
        <v>30055624046.319607</v>
      </c>
      <c r="R175" s="22">
        <f t="shared" si="25"/>
        <v>2.8639152457801367E-2</v>
      </c>
      <c r="S175" s="14">
        <f t="shared" si="26"/>
        <v>9.5463841526004563E-3</v>
      </c>
      <c r="T175" s="14">
        <f t="shared" si="27"/>
        <v>8.5917457373404102E-2</v>
      </c>
    </row>
    <row r="176" spans="1:20" x14ac:dyDescent="0.25">
      <c r="A176" t="s">
        <v>374</v>
      </c>
      <c r="B176" t="s">
        <v>375</v>
      </c>
      <c r="C176" t="s">
        <v>18</v>
      </c>
      <c r="D176" t="s">
        <v>32</v>
      </c>
      <c r="E176" t="s">
        <v>468</v>
      </c>
      <c r="F176" s="14">
        <v>68.964152792292879</v>
      </c>
      <c r="G176" s="13">
        <v>50895698</v>
      </c>
      <c r="H176" s="13">
        <v>58095501</v>
      </c>
      <c r="I176">
        <v>93.8</v>
      </c>
      <c r="J176" s="13">
        <f>(1-(I176/100))*H176</f>
        <v>3601921.0620000032</v>
      </c>
      <c r="K176" s="14">
        <v>289.36017253774264</v>
      </c>
      <c r="L176" s="13">
        <f t="shared" si="24"/>
        <v>1042252499.9676502</v>
      </c>
      <c r="M176">
        <f t="shared" si="28"/>
        <v>1.8630000000000001E-2</v>
      </c>
      <c r="N176" s="13">
        <f t="shared" si="29"/>
        <v>19417164.074397322</v>
      </c>
      <c r="O176" s="13">
        <f t="shared" si="30"/>
        <v>29125746.111595985</v>
      </c>
      <c r="P176" s="13">
        <f t="shared" si="31"/>
        <v>1071378246.0792462</v>
      </c>
      <c r="Q176" s="13">
        <f>VLOOKUP(A176,'Revenues X=0.5'!$A$2:$X$180,24,FALSE)*1000</f>
        <v>344484412929.09589</v>
      </c>
      <c r="R176" s="22">
        <f t="shared" si="25"/>
        <v>3.1100920850655862E-3</v>
      </c>
      <c r="S176" s="14">
        <f t="shared" si="26"/>
        <v>1.0366973616885288E-3</v>
      </c>
      <c r="T176" s="14">
        <f t="shared" si="27"/>
        <v>9.330276255196758E-3</v>
      </c>
    </row>
    <row r="177" spans="1:20" x14ac:dyDescent="0.25">
      <c r="A177" t="s">
        <v>376</v>
      </c>
      <c r="B177" t="s">
        <v>377</v>
      </c>
      <c r="C177" t="s">
        <v>14</v>
      </c>
      <c r="D177" t="s">
        <v>32</v>
      </c>
      <c r="E177" t="s">
        <v>468</v>
      </c>
      <c r="F177" s="14">
        <v>68.964152792292879</v>
      </c>
      <c r="G177" s="13">
        <v>9940929</v>
      </c>
      <c r="H177" s="13">
        <v>17296842</v>
      </c>
      <c r="I177" t="s">
        <v>471</v>
      </c>
      <c r="K177" s="14" t="e">
        <v>#N/A</v>
      </c>
      <c r="M177" t="e">
        <f t="shared" si="28"/>
        <v>#DIV/0!</v>
      </c>
      <c r="N177" s="13">
        <f t="shared" si="29"/>
        <v>0</v>
      </c>
      <c r="O177" s="13">
        <f t="shared" si="30"/>
        <v>0</v>
      </c>
      <c r="Q177" s="13" t="e">
        <f>VLOOKUP(A177,'Revenues X=0.5'!$A$2:$X$180,24,FALSE)*1000</f>
        <v>#N/A</v>
      </c>
      <c r="R177" s="22" t="e">
        <f t="shared" si="25"/>
        <v>#N/A</v>
      </c>
      <c r="S177" s="14" t="e">
        <f t="shared" si="26"/>
        <v>#N/A</v>
      </c>
      <c r="T177" s="14" t="e">
        <f t="shared" si="27"/>
        <v>#N/A</v>
      </c>
    </row>
    <row r="178" spans="1:20" x14ac:dyDescent="0.25">
      <c r="A178" t="s">
        <v>378</v>
      </c>
      <c r="B178" t="s">
        <v>379</v>
      </c>
      <c r="C178" t="s">
        <v>45</v>
      </c>
      <c r="D178" t="s">
        <v>19</v>
      </c>
      <c r="F178" s="14" t="e">
        <v>#N/A</v>
      </c>
      <c r="G178" s="13">
        <v>46576897</v>
      </c>
      <c r="H178" s="13">
        <v>48235492</v>
      </c>
      <c r="I178">
        <v>100</v>
      </c>
      <c r="J178" s="13">
        <f>(1-(I178/100))*H178</f>
        <v>0</v>
      </c>
      <c r="K178" s="14">
        <v>0</v>
      </c>
      <c r="L178" s="13">
        <f t="shared" si="24"/>
        <v>0</v>
      </c>
      <c r="M178" t="e">
        <f t="shared" si="28"/>
        <v>#DIV/0!</v>
      </c>
      <c r="N178" s="13">
        <f t="shared" si="29"/>
        <v>0</v>
      </c>
      <c r="O178" s="13">
        <f t="shared" si="30"/>
        <v>0</v>
      </c>
      <c r="Q178" s="13">
        <f>VLOOKUP(A178,'Revenues X=0.5'!$A$2:$X$180,24,FALSE)*1000</f>
        <v>231099519121.84424</v>
      </c>
      <c r="R178" s="22">
        <f t="shared" si="25"/>
        <v>0</v>
      </c>
      <c r="S178" s="14">
        <f t="shared" si="26"/>
        <v>0</v>
      </c>
      <c r="T178" s="14">
        <f t="shared" si="27"/>
        <v>0</v>
      </c>
    </row>
    <row r="179" spans="1:20" x14ac:dyDescent="0.25">
      <c r="A179" t="s">
        <v>380</v>
      </c>
      <c r="B179" t="s">
        <v>381</v>
      </c>
      <c r="C179" t="s">
        <v>40</v>
      </c>
      <c r="D179" t="s">
        <v>15</v>
      </c>
      <c r="E179" t="s">
        <v>466</v>
      </c>
      <c r="F179" s="14">
        <v>25.998990717254753</v>
      </c>
      <c r="G179" s="13">
        <v>20653000</v>
      </c>
      <c r="H179" s="13">
        <v>23271183</v>
      </c>
      <c r="I179">
        <v>91.4</v>
      </c>
      <c r="J179" s="13">
        <f>(1-(I179/100))*H179</f>
        <v>2001321.7379999992</v>
      </c>
      <c r="K179" s="14">
        <v>21.428571428571427</v>
      </c>
      <c r="L179" s="13">
        <f t="shared" si="24"/>
        <v>42885465.814285696</v>
      </c>
      <c r="M179">
        <f t="shared" si="28"/>
        <v>1.8630000000000001E-2</v>
      </c>
      <c r="N179" s="13">
        <f t="shared" si="29"/>
        <v>798956.22812014259</v>
      </c>
      <c r="O179" s="13">
        <f t="shared" si="30"/>
        <v>1198434.3421802139</v>
      </c>
      <c r="P179" s="13">
        <f t="shared" si="31"/>
        <v>44083900.15646591</v>
      </c>
      <c r="Q179" s="13">
        <f>VLOOKUP(A179,'Revenues X=0.5'!$A$2:$X$180,24,FALSE)*1000</f>
        <v>51280658408.494263</v>
      </c>
      <c r="R179" s="22">
        <f t="shared" si="25"/>
        <v>8.596594022896503E-4</v>
      </c>
      <c r="S179" s="14">
        <f t="shared" si="26"/>
        <v>2.865531340965501E-4</v>
      </c>
      <c r="T179" s="14">
        <f t="shared" si="27"/>
        <v>2.5789782068689508E-3</v>
      </c>
    </row>
    <row r="180" spans="1:20" x14ac:dyDescent="0.25">
      <c r="A180" t="s">
        <v>382</v>
      </c>
      <c r="B180" t="s">
        <v>383</v>
      </c>
      <c r="C180" t="s">
        <v>29</v>
      </c>
      <c r="D180" t="s">
        <v>35</v>
      </c>
      <c r="E180" t="s">
        <v>469</v>
      </c>
      <c r="F180" s="14">
        <v>457.1136934673367</v>
      </c>
      <c r="G180" s="13">
        <v>52352</v>
      </c>
      <c r="H180" s="13">
        <v>62581</v>
      </c>
      <c r="I180">
        <v>98.3</v>
      </c>
      <c r="J180" s="13">
        <f>(1-(I180/100))*H180</f>
        <v>1063.8770000000009</v>
      </c>
      <c r="K180" s="14">
        <v>457.1136934673367</v>
      </c>
      <c r="L180" s="13">
        <f t="shared" si="24"/>
        <v>486312.74486495019</v>
      </c>
      <c r="M180">
        <f t="shared" si="28"/>
        <v>1.8630000000000001E-2</v>
      </c>
      <c r="N180" s="13">
        <f t="shared" si="29"/>
        <v>9060.0064368340227</v>
      </c>
      <c r="O180" s="13">
        <f t="shared" si="30"/>
        <v>13590.009655251033</v>
      </c>
      <c r="P180" s="13">
        <f t="shared" si="31"/>
        <v>499902.75452020124</v>
      </c>
      <c r="Q180" s="13" t="e">
        <f>VLOOKUP(A180,'Revenues X=0.5'!$A$2:$X$180,24,FALSE)*1000</f>
        <v>#N/A</v>
      </c>
      <c r="R180" s="22" t="e">
        <f t="shared" si="25"/>
        <v>#N/A</v>
      </c>
      <c r="S180" s="14" t="e">
        <f t="shared" si="26"/>
        <v>#N/A</v>
      </c>
      <c r="T180" s="14" t="e">
        <f t="shared" si="27"/>
        <v>#N/A</v>
      </c>
    </row>
    <row r="181" spans="1:20" x14ac:dyDescent="0.25">
      <c r="A181" t="s">
        <v>384</v>
      </c>
      <c r="B181" t="s">
        <v>385</v>
      </c>
      <c r="C181" t="s">
        <v>18</v>
      </c>
      <c r="D181" t="s">
        <v>35</v>
      </c>
      <c r="E181" t="s">
        <v>469</v>
      </c>
      <c r="F181" s="14">
        <v>457.1136934673367</v>
      </c>
      <c r="G181" s="13">
        <v>177397</v>
      </c>
      <c r="H181" s="13">
        <v>201817</v>
      </c>
      <c r="I181">
        <v>93.8</v>
      </c>
      <c r="J181" s="13">
        <f>(1-(I181/100))*H181</f>
        <v>12512.654000000011</v>
      </c>
      <c r="K181" s="14">
        <v>457.1136934673367</v>
      </c>
      <c r="L181" s="13">
        <f t="shared" si="24"/>
        <v>5719705.4850188494</v>
      </c>
      <c r="M181">
        <f t="shared" si="28"/>
        <v>1.8630000000000001E-2</v>
      </c>
      <c r="N181" s="13">
        <f t="shared" si="29"/>
        <v>106558.11318590117</v>
      </c>
      <c r="O181" s="13">
        <f t="shared" si="30"/>
        <v>159837.16977885173</v>
      </c>
      <c r="P181" s="13">
        <f t="shared" si="31"/>
        <v>5879542.6547977012</v>
      </c>
      <c r="Q181" s="13" t="e">
        <f>VLOOKUP(A181,'Revenues X=0.5'!$A$2:$X$180,24,FALSE)*1000</f>
        <v>#N/A</v>
      </c>
      <c r="R181" s="22" t="e">
        <f t="shared" si="25"/>
        <v>#N/A</v>
      </c>
      <c r="S181" s="14" t="e">
        <f t="shared" si="26"/>
        <v>#N/A</v>
      </c>
      <c r="T181" s="14" t="e">
        <f t="shared" si="27"/>
        <v>#N/A</v>
      </c>
    </row>
    <row r="182" spans="1:20" x14ac:dyDescent="0.25">
      <c r="A182" t="s">
        <v>386</v>
      </c>
      <c r="B182" t="s">
        <v>387</v>
      </c>
      <c r="C182" t="s">
        <v>29</v>
      </c>
      <c r="D182" t="s">
        <v>35</v>
      </c>
      <c r="E182" t="s">
        <v>469</v>
      </c>
      <c r="F182" s="14">
        <v>457.1136934673367</v>
      </c>
      <c r="G182" s="13">
        <v>30235</v>
      </c>
      <c r="H182" s="13" t="s">
        <v>232</v>
      </c>
      <c r="I182" t="s">
        <v>471</v>
      </c>
      <c r="K182" s="14" t="e">
        <v>#N/A</v>
      </c>
      <c r="M182" t="e">
        <f t="shared" si="28"/>
        <v>#DIV/0!</v>
      </c>
      <c r="N182" s="13">
        <f t="shared" si="29"/>
        <v>0</v>
      </c>
      <c r="O182" s="13">
        <f t="shared" si="30"/>
        <v>0</v>
      </c>
      <c r="Q182" s="13" t="e">
        <f>VLOOKUP(A182,'Revenues X=0.5'!$A$2:$X$180,24,FALSE)*1000</f>
        <v>#N/A</v>
      </c>
      <c r="R182" s="22" t="e">
        <f t="shared" si="25"/>
        <v>#N/A</v>
      </c>
      <c r="S182" s="14" t="e">
        <f t="shared" si="26"/>
        <v>#N/A</v>
      </c>
      <c r="T182" s="14" t="e">
        <f t="shared" si="27"/>
        <v>#N/A</v>
      </c>
    </row>
    <row r="183" spans="1:20" x14ac:dyDescent="0.25">
      <c r="A183" t="s">
        <v>388</v>
      </c>
      <c r="B183" t="s">
        <v>389</v>
      </c>
      <c r="C183" t="s">
        <v>18</v>
      </c>
      <c r="D183" t="s">
        <v>35</v>
      </c>
      <c r="E183" t="s">
        <v>469</v>
      </c>
      <c r="F183" s="14">
        <v>457.1136934673367</v>
      </c>
      <c r="G183" s="13">
        <v>109316</v>
      </c>
      <c r="H183" s="13">
        <v>110012</v>
      </c>
      <c r="I183">
        <v>95.1</v>
      </c>
      <c r="J183" s="13">
        <f t="shared" ref="J183:J199" si="33">(1-(I183/100))*H183</f>
        <v>5390.5880000000052</v>
      </c>
      <c r="K183" s="14">
        <v>457.1136934673367</v>
      </c>
      <c r="L183" s="13">
        <f t="shared" si="24"/>
        <v>2464111.590640706</v>
      </c>
      <c r="M183">
        <f t="shared" si="28"/>
        <v>1.8630000000000001E-2</v>
      </c>
      <c r="N183" s="13">
        <f t="shared" si="29"/>
        <v>45906.398933636352</v>
      </c>
      <c r="O183" s="13">
        <f t="shared" si="30"/>
        <v>68859.598400454532</v>
      </c>
      <c r="P183" s="13">
        <f t="shared" si="31"/>
        <v>2532971.1890411605</v>
      </c>
      <c r="Q183" s="13" t="e">
        <f>VLOOKUP(A183,'Revenues X=0.5'!$A$2:$X$180,24,FALSE)*1000</f>
        <v>#N/A</v>
      </c>
      <c r="R183" s="22" t="e">
        <f t="shared" si="25"/>
        <v>#N/A</v>
      </c>
      <c r="S183" s="14" t="e">
        <f t="shared" si="26"/>
        <v>#N/A</v>
      </c>
      <c r="T183" s="14" t="e">
        <f t="shared" si="27"/>
        <v>#N/A</v>
      </c>
    </row>
    <row r="184" spans="1:20" x14ac:dyDescent="0.25">
      <c r="A184" t="s">
        <v>390</v>
      </c>
      <c r="B184" t="s">
        <v>391</v>
      </c>
      <c r="C184" t="s">
        <v>40</v>
      </c>
      <c r="D184" t="s">
        <v>32</v>
      </c>
      <c r="E184" t="s">
        <v>468</v>
      </c>
      <c r="F184" s="14">
        <v>68.964152792292879</v>
      </c>
      <c r="G184" s="13">
        <v>35652002</v>
      </c>
      <c r="H184" s="13">
        <v>55077835</v>
      </c>
      <c r="I184">
        <v>54.9</v>
      </c>
      <c r="J184" s="13">
        <f t="shared" si="33"/>
        <v>24840103.585000005</v>
      </c>
      <c r="K184" s="14">
        <v>106.13249776186213</v>
      </c>
      <c r="L184" s="13">
        <f t="shared" si="24"/>
        <v>2636342238.1394362</v>
      </c>
      <c r="M184">
        <f t="shared" si="28"/>
        <v>1.8630000000000001E-2</v>
      </c>
      <c r="N184" s="13">
        <f t="shared" si="29"/>
        <v>49115055.896537699</v>
      </c>
      <c r="O184" s="13">
        <f t="shared" si="30"/>
        <v>73672583.844806537</v>
      </c>
      <c r="P184" s="13">
        <f t="shared" si="31"/>
        <v>2710014821.9842429</v>
      </c>
      <c r="Q184" s="13">
        <f>VLOOKUP(A184,'Revenues X=0.5'!$A$2:$X$180,24,FALSE)*1000</f>
        <v>106668286549.71858</v>
      </c>
      <c r="R184" s="22">
        <f t="shared" si="25"/>
        <v>2.5406003130284582E-2</v>
      </c>
      <c r="S184" s="14">
        <f t="shared" si="26"/>
        <v>8.4686677100948606E-3</v>
      </c>
      <c r="T184" s="14">
        <f t="shared" si="27"/>
        <v>7.6218009390853741E-2</v>
      </c>
    </row>
    <row r="185" spans="1:20" x14ac:dyDescent="0.25">
      <c r="A185" t="s">
        <v>392</v>
      </c>
      <c r="B185" t="s">
        <v>393</v>
      </c>
      <c r="C185" t="s">
        <v>18</v>
      </c>
      <c r="D185" t="s">
        <v>35</v>
      </c>
      <c r="E185" t="s">
        <v>469</v>
      </c>
      <c r="F185" s="14">
        <v>457.1136934673367</v>
      </c>
      <c r="G185" s="13">
        <v>524960</v>
      </c>
      <c r="H185" s="13">
        <v>603805</v>
      </c>
      <c r="I185">
        <v>94.3</v>
      </c>
      <c r="J185" s="13">
        <f t="shared" si="33"/>
        <v>34416.885000000031</v>
      </c>
      <c r="K185" s="14">
        <v>406.77966101694915</v>
      </c>
      <c r="L185" s="13">
        <f t="shared" si="24"/>
        <v>14000088.813559335</v>
      </c>
      <c r="M185">
        <f t="shared" si="28"/>
        <v>1.8630000000000001E-2</v>
      </c>
      <c r="N185" s="13">
        <f t="shared" si="29"/>
        <v>260821.6545966104</v>
      </c>
      <c r="O185" s="13">
        <f t="shared" si="30"/>
        <v>391232.48189491557</v>
      </c>
      <c r="P185" s="13">
        <f t="shared" si="31"/>
        <v>14391321.295454251</v>
      </c>
      <c r="Q185" s="13">
        <f>VLOOKUP(A185,'Revenues X=0.5'!$A$2:$X$180,24,FALSE)*1000</f>
        <v>2365245558.1015267</v>
      </c>
      <c r="R185" s="22">
        <f t="shared" si="25"/>
        <v>6.084493530137099E-3</v>
      </c>
      <c r="S185" s="14">
        <f t="shared" si="26"/>
        <v>2.0281645100456995E-3</v>
      </c>
      <c r="T185" s="14">
        <f t="shared" si="27"/>
        <v>1.8253480590411295E-2</v>
      </c>
    </row>
    <row r="186" spans="1:20" x14ac:dyDescent="0.25">
      <c r="A186" t="s">
        <v>394</v>
      </c>
      <c r="B186" t="s">
        <v>395</v>
      </c>
      <c r="C186" t="s">
        <v>40</v>
      </c>
      <c r="D186" t="s">
        <v>32</v>
      </c>
      <c r="E186" t="s">
        <v>468</v>
      </c>
      <c r="F186" s="14">
        <v>68.964152792292879</v>
      </c>
      <c r="G186" s="13">
        <v>1193148</v>
      </c>
      <c r="H186" s="13">
        <v>1515527</v>
      </c>
      <c r="I186">
        <v>70.3</v>
      </c>
      <c r="J186" s="13">
        <f t="shared" si="33"/>
        <v>450111.51900000009</v>
      </c>
      <c r="K186" s="14">
        <v>234.74178403755869</v>
      </c>
      <c r="L186" s="13">
        <f t="shared" si="24"/>
        <v>105659980.98591551</v>
      </c>
      <c r="M186">
        <f t="shared" si="28"/>
        <v>1.8630000000000001E-2</v>
      </c>
      <c r="N186" s="13">
        <f t="shared" si="29"/>
        <v>1968445.4457676061</v>
      </c>
      <c r="O186" s="13">
        <f t="shared" si="30"/>
        <v>2952668.1686514094</v>
      </c>
      <c r="P186" s="13">
        <f t="shared" si="31"/>
        <v>108612649.15456691</v>
      </c>
      <c r="Q186" s="13">
        <f>VLOOKUP(A186,'Revenues X=0.5'!$A$2:$X$180,24,FALSE)*1000</f>
        <v>3366838886.8918247</v>
      </c>
      <c r="R186" s="22">
        <f t="shared" si="25"/>
        <v>3.2259532696212616E-2</v>
      </c>
      <c r="S186" s="14">
        <f t="shared" si="26"/>
        <v>1.0753177565404205E-2</v>
      </c>
      <c r="T186" s="14">
        <f t="shared" si="27"/>
        <v>9.6778598088637854E-2</v>
      </c>
    </row>
    <row r="187" spans="1:20" x14ac:dyDescent="0.25">
      <c r="A187" t="s">
        <v>396</v>
      </c>
      <c r="B187" t="s">
        <v>397</v>
      </c>
      <c r="C187" t="s">
        <v>45</v>
      </c>
      <c r="D187" t="s">
        <v>19</v>
      </c>
      <c r="F187" s="14" t="e">
        <v>#N/A</v>
      </c>
      <c r="G187" s="13">
        <v>9378126</v>
      </c>
      <c r="H187" s="13">
        <v>10690986</v>
      </c>
      <c r="I187">
        <v>100</v>
      </c>
      <c r="J187" s="13">
        <f t="shared" si="33"/>
        <v>0</v>
      </c>
      <c r="K187" s="14">
        <v>0</v>
      </c>
      <c r="L187" s="13">
        <f t="shared" si="24"/>
        <v>0</v>
      </c>
      <c r="M187" t="e">
        <f t="shared" si="28"/>
        <v>#DIV/0!</v>
      </c>
      <c r="N187" s="13">
        <f t="shared" si="29"/>
        <v>0</v>
      </c>
      <c r="O187" s="13">
        <f t="shared" si="30"/>
        <v>0</v>
      </c>
      <c r="Q187" s="13">
        <f>VLOOKUP(A187,'Revenues X=0.5'!$A$2:$X$180,24,FALSE)*1000</f>
        <v>47126719923.738014</v>
      </c>
      <c r="R187" s="22">
        <f t="shared" si="25"/>
        <v>0</v>
      </c>
      <c r="S187" s="14">
        <f t="shared" si="26"/>
        <v>0</v>
      </c>
      <c r="T187" s="14">
        <f t="shared" si="27"/>
        <v>0</v>
      </c>
    </row>
    <row r="188" spans="1:20" x14ac:dyDescent="0.25">
      <c r="A188" t="s">
        <v>398</v>
      </c>
      <c r="B188" t="s">
        <v>399</v>
      </c>
      <c r="C188" t="s">
        <v>45</v>
      </c>
      <c r="D188" t="s">
        <v>19</v>
      </c>
      <c r="F188" s="14" t="e">
        <v>#N/A</v>
      </c>
      <c r="G188" s="13">
        <v>7824909</v>
      </c>
      <c r="H188" s="13">
        <v>9477452</v>
      </c>
      <c r="I188">
        <v>100</v>
      </c>
      <c r="J188" s="13">
        <f t="shared" si="33"/>
        <v>0</v>
      </c>
      <c r="K188" s="14">
        <v>0</v>
      </c>
      <c r="L188" s="13">
        <f t="shared" si="24"/>
        <v>0</v>
      </c>
      <c r="M188" t="e">
        <f t="shared" si="28"/>
        <v>#DIV/0!</v>
      </c>
      <c r="N188" s="13">
        <f t="shared" si="29"/>
        <v>0</v>
      </c>
      <c r="O188" s="13">
        <f t="shared" si="30"/>
        <v>0</v>
      </c>
      <c r="Q188" s="13">
        <f>VLOOKUP(A188,'Revenues X=0.5'!$A$2:$X$180,24,FALSE)*1000</f>
        <v>37602208540.814835</v>
      </c>
      <c r="R188" s="22">
        <f t="shared" si="25"/>
        <v>0</v>
      </c>
      <c r="S188" s="14">
        <f t="shared" si="26"/>
        <v>0</v>
      </c>
      <c r="T188" s="14">
        <f t="shared" si="27"/>
        <v>0</v>
      </c>
    </row>
    <row r="189" spans="1:20" x14ac:dyDescent="0.25">
      <c r="A189" t="s">
        <v>400</v>
      </c>
      <c r="B189" t="s">
        <v>401</v>
      </c>
      <c r="C189" t="s">
        <v>40</v>
      </c>
      <c r="D189" t="s">
        <v>22</v>
      </c>
      <c r="E189" t="s">
        <v>475</v>
      </c>
      <c r="F189" s="14">
        <v>463.55505996404435</v>
      </c>
      <c r="G189" s="13">
        <v>21532647</v>
      </c>
      <c r="H189" s="13">
        <v>29933865</v>
      </c>
      <c r="I189">
        <v>89.7</v>
      </c>
      <c r="J189" s="13">
        <f t="shared" si="33"/>
        <v>3083188.0949999993</v>
      </c>
      <c r="K189" s="14">
        <v>463.55505996404435</v>
      </c>
      <c r="L189" s="13">
        <f t="shared" si="24"/>
        <v>1429227442.2581522</v>
      </c>
      <c r="M189">
        <f t="shared" si="28"/>
        <v>1.8630000000000001E-2</v>
      </c>
      <c r="N189" s="13">
        <f t="shared" si="29"/>
        <v>26626507.249269377</v>
      </c>
      <c r="O189" s="13">
        <f t="shared" si="30"/>
        <v>39939760.873904064</v>
      </c>
      <c r="P189" s="13">
        <f t="shared" si="31"/>
        <v>1469167203.1320562</v>
      </c>
      <c r="Q189" s="13">
        <f>VLOOKUP(A189,'Revenues X=0.5'!$A$2:$X$180,24,FALSE)*1000</f>
        <v>86536359923.658691</v>
      </c>
      <c r="R189" s="22">
        <f t="shared" si="25"/>
        <v>1.6977455539245439E-2</v>
      </c>
      <c r="S189" s="14">
        <f t="shared" si="26"/>
        <v>5.6591518464151466E-3</v>
      </c>
      <c r="T189" s="14">
        <f t="shared" si="27"/>
        <v>5.0932366617736313E-2</v>
      </c>
    </row>
    <row r="190" spans="1:20" x14ac:dyDescent="0.25">
      <c r="A190" t="s">
        <v>402</v>
      </c>
      <c r="B190" t="s">
        <v>403</v>
      </c>
      <c r="C190" t="s">
        <v>14</v>
      </c>
      <c r="D190" t="s">
        <v>19</v>
      </c>
      <c r="E190" t="s">
        <v>470</v>
      </c>
      <c r="F190" s="14">
        <v>270.56505523889945</v>
      </c>
      <c r="G190" s="13">
        <v>7627326</v>
      </c>
      <c r="H190" s="13">
        <v>11407028</v>
      </c>
      <c r="I190">
        <v>69.7</v>
      </c>
      <c r="J190" s="13">
        <f t="shared" si="33"/>
        <v>3456329.4839999992</v>
      </c>
      <c r="K190" s="14">
        <v>203.28478462968701</v>
      </c>
      <c r="L190" s="13">
        <f t="shared" si="24"/>
        <v>702619194.76417708</v>
      </c>
      <c r="M190">
        <f t="shared" si="28"/>
        <v>1.8630000000000001E-2</v>
      </c>
      <c r="N190" s="13">
        <f t="shared" si="29"/>
        <v>13089795.598456619</v>
      </c>
      <c r="O190" s="13">
        <f t="shared" si="30"/>
        <v>19634693.397684928</v>
      </c>
      <c r="P190" s="13">
        <f t="shared" si="31"/>
        <v>722253888.16186202</v>
      </c>
      <c r="Q190" s="13">
        <f>VLOOKUP(A190,'Revenues X=0.5'!$A$2:$X$180,24,FALSE)*1000</f>
        <v>22188200681.155506</v>
      </c>
      <c r="R190" s="22">
        <f t="shared" si="25"/>
        <v>3.2551259948503802E-2</v>
      </c>
      <c r="S190" s="14">
        <f t="shared" si="26"/>
        <v>1.08504199828346E-2</v>
      </c>
      <c r="T190" s="14">
        <f t="shared" si="27"/>
        <v>9.7653779845511407E-2</v>
      </c>
    </row>
    <row r="191" spans="1:20" x14ac:dyDescent="0.25">
      <c r="A191" t="s">
        <v>404</v>
      </c>
      <c r="B191" t="s">
        <v>405</v>
      </c>
      <c r="C191" t="s">
        <v>14</v>
      </c>
      <c r="D191" t="s">
        <v>32</v>
      </c>
      <c r="E191" t="s">
        <v>468</v>
      </c>
      <c r="F191" s="14">
        <v>68.964152792292879</v>
      </c>
      <c r="G191" s="13">
        <v>44973330</v>
      </c>
      <c r="H191" s="13">
        <v>79354326</v>
      </c>
      <c r="I191">
        <v>53.4</v>
      </c>
      <c r="J191" s="13">
        <f t="shared" si="33"/>
        <v>36979115.916000001</v>
      </c>
      <c r="K191" s="14">
        <v>68.964152792292879</v>
      </c>
      <c r="L191" s="13">
        <f t="shared" si="24"/>
        <v>2550233400.1549335</v>
      </c>
      <c r="M191">
        <f t="shared" si="28"/>
        <v>1.8630000000000001E-2</v>
      </c>
      <c r="N191" s="13">
        <f t="shared" si="29"/>
        <v>47510848.244886413</v>
      </c>
      <c r="O191" s="13">
        <f t="shared" si="30"/>
        <v>71266272.367329627</v>
      </c>
      <c r="P191" s="13">
        <f t="shared" si="31"/>
        <v>2621499672.5222631</v>
      </c>
      <c r="Q191" s="13">
        <f>VLOOKUP(A191,'Revenues X=0.5'!$A$2:$X$180,24,FALSE)*1000</f>
        <v>143110326298.11447</v>
      </c>
      <c r="R191" s="22">
        <f t="shared" si="25"/>
        <v>1.8318032949358191E-2</v>
      </c>
      <c r="S191" s="14">
        <f t="shared" si="26"/>
        <v>6.1060109831193978E-3</v>
      </c>
      <c r="T191" s="14">
        <f t="shared" si="27"/>
        <v>5.4954098848074583E-2</v>
      </c>
    </row>
    <row r="192" spans="1:20" x14ac:dyDescent="0.25">
      <c r="A192" t="s">
        <v>406</v>
      </c>
      <c r="B192" t="s">
        <v>407</v>
      </c>
      <c r="C192" t="s">
        <v>18</v>
      </c>
      <c r="D192" t="s">
        <v>26</v>
      </c>
      <c r="E192" t="s">
        <v>472</v>
      </c>
      <c r="F192" s="14">
        <v>286.39139284675775</v>
      </c>
      <c r="G192" s="13">
        <v>66402316</v>
      </c>
      <c r="H192" s="13">
        <v>67554088</v>
      </c>
      <c r="I192">
        <v>95.8</v>
      </c>
      <c r="J192" s="13">
        <f t="shared" si="33"/>
        <v>2837271.6960000023</v>
      </c>
      <c r="K192" s="14">
        <v>264.38962681846931</v>
      </c>
      <c r="L192" s="13">
        <f t="shared" si="24"/>
        <v>750145204.88804615</v>
      </c>
      <c r="M192">
        <f t="shared" si="28"/>
        <v>1.8630000000000001E-2</v>
      </c>
      <c r="N192" s="13">
        <f t="shared" si="29"/>
        <v>13975205.1670643</v>
      </c>
      <c r="O192" s="13">
        <f t="shared" si="30"/>
        <v>20962807.750596449</v>
      </c>
      <c r="P192" s="13">
        <f t="shared" si="31"/>
        <v>771108012.63864255</v>
      </c>
      <c r="Q192" s="13">
        <f>VLOOKUP(A192,'Revenues X=0.5'!$A$2:$X$180,24,FALSE)*1000</f>
        <v>282468092411.33478</v>
      </c>
      <c r="R192" s="22">
        <f t="shared" si="25"/>
        <v>2.7298942193999813E-3</v>
      </c>
      <c r="S192" s="14">
        <f t="shared" si="26"/>
        <v>9.099647397999937E-4</v>
      </c>
      <c r="T192" s="14">
        <f t="shared" si="27"/>
        <v>8.1896826581999444E-3</v>
      </c>
    </row>
    <row r="193" spans="1:20" x14ac:dyDescent="0.25">
      <c r="A193" t="s">
        <v>408</v>
      </c>
      <c r="B193" t="s">
        <v>409</v>
      </c>
      <c r="C193" t="s">
        <v>40</v>
      </c>
      <c r="D193" t="s">
        <v>26</v>
      </c>
      <c r="E193" t="s">
        <v>472</v>
      </c>
      <c r="F193" s="14">
        <v>286.39139284675775</v>
      </c>
      <c r="G193" s="13">
        <v>1142502</v>
      </c>
      <c r="H193" s="13">
        <v>1555457</v>
      </c>
      <c r="I193">
        <v>67.7</v>
      </c>
      <c r="J193" s="13">
        <f t="shared" si="33"/>
        <v>502412.61099999992</v>
      </c>
      <c r="K193" s="14">
        <v>163.79310344827587</v>
      </c>
      <c r="L193" s="13">
        <f t="shared" si="24"/>
        <v>82291720.767241374</v>
      </c>
      <c r="M193">
        <f t="shared" si="28"/>
        <v>1.8630000000000001E-2</v>
      </c>
      <c r="N193" s="13">
        <f t="shared" si="29"/>
        <v>1533094.7578937069</v>
      </c>
      <c r="O193" s="13">
        <f t="shared" si="30"/>
        <v>2299642.1368405605</v>
      </c>
      <c r="P193" s="13">
        <f t="shared" si="31"/>
        <v>84591362.904081941</v>
      </c>
      <c r="Q193" s="13">
        <f>VLOOKUP(A193,'Revenues X=0.5'!$A$2:$X$180,24,FALSE)*1000</f>
        <v>2975641844.9731188</v>
      </c>
      <c r="R193" s="22">
        <f t="shared" si="25"/>
        <v>2.8427938344456949E-2</v>
      </c>
      <c r="S193" s="14">
        <f t="shared" si="26"/>
        <v>9.4759794481523146E-3</v>
      </c>
      <c r="T193" s="14">
        <f t="shared" si="27"/>
        <v>8.5283815033370847E-2</v>
      </c>
    </row>
    <row r="194" spans="1:20" x14ac:dyDescent="0.25">
      <c r="A194" t="s">
        <v>410</v>
      </c>
      <c r="B194" t="s">
        <v>411</v>
      </c>
      <c r="C194" t="s">
        <v>14</v>
      </c>
      <c r="D194" t="s">
        <v>32</v>
      </c>
      <c r="E194" t="s">
        <v>468</v>
      </c>
      <c r="F194" s="14">
        <v>68.964152792292879</v>
      </c>
      <c r="G194" s="13">
        <v>6306014</v>
      </c>
      <c r="H194" s="13">
        <v>10014965</v>
      </c>
      <c r="I194">
        <v>58.8</v>
      </c>
      <c r="J194" s="13">
        <f t="shared" si="33"/>
        <v>4126165.5800000005</v>
      </c>
      <c r="K194" s="14">
        <v>41.135573580533027</v>
      </c>
      <c r="L194" s="13">
        <f t="shared" si="24"/>
        <v>169732187.82155275</v>
      </c>
      <c r="M194">
        <f t="shared" si="28"/>
        <v>1.8630000000000001E-2</v>
      </c>
      <c r="N194" s="13">
        <f t="shared" si="29"/>
        <v>3162110.6591155278</v>
      </c>
      <c r="O194" s="13">
        <f t="shared" si="30"/>
        <v>4743165.9886732912</v>
      </c>
      <c r="P194" s="13">
        <f t="shared" si="31"/>
        <v>174475353.81022605</v>
      </c>
      <c r="Q194" s="13">
        <f>VLOOKUP(A194,'Revenues X=0.5'!$A$2:$X$180,24,FALSE)*1000</f>
        <v>18772333894.810722</v>
      </c>
      <c r="R194" s="22">
        <f t="shared" si="25"/>
        <v>9.2942814030415617E-3</v>
      </c>
      <c r="S194" s="14">
        <f t="shared" si="26"/>
        <v>3.0980938010138539E-3</v>
      </c>
      <c r="T194" s="14">
        <f t="shared" si="27"/>
        <v>2.7882844209124683E-2</v>
      </c>
    </row>
    <row r="195" spans="1:20" x14ac:dyDescent="0.25">
      <c r="A195" t="s">
        <v>412</v>
      </c>
      <c r="B195" t="s">
        <v>413</v>
      </c>
      <c r="C195" t="s">
        <v>18</v>
      </c>
      <c r="D195" t="s">
        <v>26</v>
      </c>
      <c r="E195" t="s">
        <v>474</v>
      </c>
      <c r="F195" s="14">
        <v>162.92664529511597</v>
      </c>
      <c r="G195" s="13">
        <v>104098</v>
      </c>
      <c r="H195" s="13">
        <v>120995</v>
      </c>
      <c r="I195">
        <v>99.2</v>
      </c>
      <c r="J195" s="13">
        <f t="shared" si="33"/>
        <v>967.96000000000083</v>
      </c>
      <c r="K195" s="14">
        <v>500</v>
      </c>
      <c r="L195" s="13">
        <f t="shared" ref="L195:L216" si="34">J195*K195</f>
        <v>483980.00000000041</v>
      </c>
      <c r="M195">
        <f t="shared" si="28"/>
        <v>1.8630000000000001E-2</v>
      </c>
      <c r="N195" s="13">
        <f t="shared" si="29"/>
        <v>9016.5474000000086</v>
      </c>
      <c r="O195" s="13">
        <f t="shared" si="30"/>
        <v>13524.821100000012</v>
      </c>
      <c r="P195" s="13">
        <f t="shared" si="31"/>
        <v>497504.82110000041</v>
      </c>
      <c r="Q195" s="13">
        <f>VLOOKUP(A195,'Revenues X=0.5'!$A$2:$X$180,24,FALSE)*1000</f>
        <v>311917889.64622009</v>
      </c>
      <c r="R195" s="22">
        <f t="shared" ref="R195:R216" si="35">P195/Q195</f>
        <v>1.5949864936066174E-3</v>
      </c>
      <c r="S195" s="14">
        <f t="shared" ref="S195:S216" si="36">(P195/2)/(Q195*1.5)</f>
        <v>5.3166216453553918E-4</v>
      </c>
      <c r="T195" s="14">
        <f t="shared" ref="T195:T216" si="37">(P195*1.5)/(Q195/2)</f>
        <v>4.7849594808198528E-3</v>
      </c>
    </row>
    <row r="196" spans="1:20" x14ac:dyDescent="0.25">
      <c r="A196" t="s">
        <v>414</v>
      </c>
      <c r="B196" t="s">
        <v>415</v>
      </c>
      <c r="C196" t="s">
        <v>29</v>
      </c>
      <c r="D196" t="s">
        <v>35</v>
      </c>
      <c r="E196" t="s">
        <v>469</v>
      </c>
      <c r="F196" s="14">
        <v>457.1136934673367</v>
      </c>
      <c r="G196" s="13">
        <v>1328095</v>
      </c>
      <c r="H196" s="13">
        <v>1307826</v>
      </c>
      <c r="I196">
        <v>93.6</v>
      </c>
      <c r="J196" s="13">
        <f t="shared" si="33"/>
        <v>83700.864000000074</v>
      </c>
      <c r="K196" s="14">
        <v>457.1136934673367</v>
      </c>
      <c r="L196" s="13">
        <f t="shared" si="34"/>
        <v>38260811.089447275</v>
      </c>
      <c r="M196">
        <f t="shared" ref="M196:M216" si="38">N196/L196</f>
        <v>1.8630000000000001E-2</v>
      </c>
      <c r="N196" s="13">
        <f t="shared" ref="N196:N216" si="39">L196*0.01863</f>
        <v>712798.91059640271</v>
      </c>
      <c r="O196" s="13">
        <f t="shared" ref="O196:O216" si="40">(N196/5)*7.5</f>
        <v>1069198.365894604</v>
      </c>
      <c r="P196" s="13">
        <f t="shared" ref="P196:P216" si="41">L196+O196</f>
        <v>39330009.455341876</v>
      </c>
      <c r="Q196" s="13">
        <f>VLOOKUP(A196,'Revenues X=0.5'!$A$2:$X$180,24,FALSE)*1000</f>
        <v>28239710464.069588</v>
      </c>
      <c r="R196" s="22">
        <f t="shared" si="35"/>
        <v>1.392719996381793E-3</v>
      </c>
      <c r="S196" s="14">
        <f t="shared" si="36"/>
        <v>4.6423999879393094E-4</v>
      </c>
      <c r="T196" s="14">
        <f t="shared" si="37"/>
        <v>4.1781599891453783E-3</v>
      </c>
    </row>
    <row r="197" spans="1:20" x14ac:dyDescent="0.25">
      <c r="A197" t="s">
        <v>416</v>
      </c>
      <c r="B197" t="s">
        <v>417</v>
      </c>
      <c r="C197" t="s">
        <v>18</v>
      </c>
      <c r="D197" t="s">
        <v>22</v>
      </c>
      <c r="E197" t="s">
        <v>467</v>
      </c>
      <c r="F197" s="14">
        <v>412.83830673143649</v>
      </c>
      <c r="G197" s="13">
        <v>10549100</v>
      </c>
      <c r="H197" s="13">
        <v>12561225</v>
      </c>
      <c r="I197">
        <v>95.9</v>
      </c>
      <c r="J197" s="13">
        <f t="shared" si="33"/>
        <v>515010.22499999905</v>
      </c>
      <c r="K197" s="14">
        <v>396.64218258132212</v>
      </c>
      <c r="L197" s="13">
        <f t="shared" si="34"/>
        <v>204274779.6956974</v>
      </c>
      <c r="M197">
        <f t="shared" si="38"/>
        <v>1.8630000000000001E-2</v>
      </c>
      <c r="N197" s="13">
        <f t="shared" si="39"/>
        <v>3805639.1457308428</v>
      </c>
      <c r="O197" s="13">
        <f t="shared" si="40"/>
        <v>5708458.7185962638</v>
      </c>
      <c r="P197" s="13">
        <f t="shared" si="41"/>
        <v>209983238.41429365</v>
      </c>
      <c r="Q197" s="13">
        <f>VLOOKUP(A197,'Revenues X=0.5'!$A$2:$X$180,24,FALSE)*1000</f>
        <v>37024426204.224541</v>
      </c>
      <c r="R197" s="22">
        <f t="shared" si="35"/>
        <v>5.6714785330105738E-3</v>
      </c>
      <c r="S197" s="14">
        <f t="shared" si="36"/>
        <v>1.8904928443368582E-3</v>
      </c>
      <c r="T197" s="14">
        <f t="shared" si="37"/>
        <v>1.7014435599031721E-2</v>
      </c>
    </row>
    <row r="198" spans="1:20" x14ac:dyDescent="0.25">
      <c r="A198" t="s">
        <v>418</v>
      </c>
      <c r="B198" t="s">
        <v>419</v>
      </c>
      <c r="C198" t="s">
        <v>18</v>
      </c>
      <c r="D198" t="s">
        <v>19</v>
      </c>
      <c r="E198" t="s">
        <v>475</v>
      </c>
      <c r="F198" s="14">
        <v>463.55505996404435</v>
      </c>
      <c r="G198" s="13">
        <v>72137546</v>
      </c>
      <c r="H198" s="13">
        <v>86825345</v>
      </c>
      <c r="I198">
        <v>99.6</v>
      </c>
      <c r="J198" s="13">
        <f t="shared" si="33"/>
        <v>347301.3800000003</v>
      </c>
      <c r="K198" s="14">
        <v>1011.7944397641112</v>
      </c>
      <c r="L198" s="13">
        <f t="shared" si="34"/>
        <v>351397605.20640302</v>
      </c>
      <c r="M198">
        <f t="shared" si="38"/>
        <v>1.8630000000000001E-2</v>
      </c>
      <c r="N198" s="13">
        <f t="shared" si="39"/>
        <v>6546537.3849952882</v>
      </c>
      <c r="O198" s="13">
        <f t="shared" si="40"/>
        <v>9819806.0774929319</v>
      </c>
      <c r="P198" s="13">
        <f t="shared" si="41"/>
        <v>361217411.28389597</v>
      </c>
      <c r="Q198" s="13">
        <f>VLOOKUP(A198,'Revenues X=0.5'!$A$2:$X$180,24,FALSE)*1000</f>
        <v>315825749158.50275</v>
      </c>
      <c r="R198" s="22">
        <f t="shared" si="35"/>
        <v>1.1437237535138803E-3</v>
      </c>
      <c r="S198" s="14">
        <f t="shared" si="36"/>
        <v>3.8124125117129339E-4</v>
      </c>
      <c r="T198" s="14">
        <f t="shared" si="37"/>
        <v>3.4311712605416406E-3</v>
      </c>
    </row>
    <row r="199" spans="1:20" x14ac:dyDescent="0.25">
      <c r="A199" t="s">
        <v>420</v>
      </c>
      <c r="B199" t="s">
        <v>421</v>
      </c>
      <c r="C199" t="s">
        <v>18</v>
      </c>
      <c r="D199" t="s">
        <v>19</v>
      </c>
      <c r="E199" t="s">
        <v>470</v>
      </c>
      <c r="F199" s="14">
        <v>270.56505523889945</v>
      </c>
      <c r="G199" s="13">
        <v>5041995</v>
      </c>
      <c r="H199" s="13">
        <v>6159875</v>
      </c>
      <c r="I199">
        <v>70.8</v>
      </c>
      <c r="J199" s="13">
        <f t="shared" si="33"/>
        <v>1798683.5000000002</v>
      </c>
      <c r="K199" s="14">
        <v>296.84763572679509</v>
      </c>
      <c r="L199" s="13">
        <f t="shared" si="34"/>
        <v>533934944.3957969</v>
      </c>
      <c r="M199">
        <f t="shared" si="38"/>
        <v>1.8630000000000001E-2</v>
      </c>
      <c r="N199" s="13">
        <f t="shared" si="39"/>
        <v>9947208.0140936971</v>
      </c>
      <c r="O199" s="13">
        <f t="shared" si="40"/>
        <v>14920812.021140546</v>
      </c>
      <c r="P199" s="13">
        <f t="shared" si="41"/>
        <v>548855756.41693747</v>
      </c>
      <c r="Q199" s="13">
        <f>VLOOKUP(A199,'Revenues X=0.5'!$A$2:$X$180,24,FALSE)*1000</f>
        <v>38518217872.147377</v>
      </c>
      <c r="R199" s="22">
        <f t="shared" si="35"/>
        <v>1.4249251048912533E-2</v>
      </c>
      <c r="S199" s="14">
        <f t="shared" si="36"/>
        <v>4.7497503496375104E-3</v>
      </c>
      <c r="T199" s="14">
        <f t="shared" si="37"/>
        <v>4.2747753146737601E-2</v>
      </c>
    </row>
    <row r="200" spans="1:20" x14ac:dyDescent="0.25">
      <c r="A200" t="s">
        <v>422</v>
      </c>
      <c r="B200" t="s">
        <v>423</v>
      </c>
      <c r="C200" t="s">
        <v>29</v>
      </c>
      <c r="D200" t="s">
        <v>35</v>
      </c>
      <c r="E200" t="s">
        <v>469</v>
      </c>
      <c r="F200" s="14">
        <v>457.1136934673367</v>
      </c>
      <c r="G200" s="13">
        <v>30993</v>
      </c>
      <c r="H200" s="13">
        <v>40698</v>
      </c>
      <c r="I200" t="s">
        <v>471</v>
      </c>
      <c r="K200" s="14" t="e">
        <v>#N/A</v>
      </c>
      <c r="M200" t="e">
        <f t="shared" si="38"/>
        <v>#DIV/0!</v>
      </c>
      <c r="N200" s="13">
        <f t="shared" si="39"/>
        <v>0</v>
      </c>
      <c r="O200" s="13">
        <f t="shared" si="40"/>
        <v>0</v>
      </c>
      <c r="Q200" s="13" t="e">
        <f>VLOOKUP(A200,'Revenues X=0.5'!$A$2:$X$180,24,FALSE)*1000</f>
        <v>#N/A</v>
      </c>
      <c r="R200" s="22" t="e">
        <f t="shared" si="35"/>
        <v>#N/A</v>
      </c>
      <c r="S200" s="14" t="e">
        <f t="shared" si="36"/>
        <v>#N/A</v>
      </c>
      <c r="T200" s="14" t="e">
        <f t="shared" si="37"/>
        <v>#N/A</v>
      </c>
    </row>
    <row r="201" spans="1:20" x14ac:dyDescent="0.25">
      <c r="A201" t="s">
        <v>424</v>
      </c>
      <c r="B201" t="s">
        <v>425</v>
      </c>
      <c r="C201" t="s">
        <v>18</v>
      </c>
      <c r="D201" t="s">
        <v>26</v>
      </c>
      <c r="F201" s="14">
        <v>162.92664529511597</v>
      </c>
      <c r="G201" s="13">
        <v>9827</v>
      </c>
      <c r="H201" s="13">
        <v>10707</v>
      </c>
      <c r="I201">
        <v>97.7</v>
      </c>
      <c r="J201" s="13">
        <f t="shared" ref="J201:J209" si="42">(1-(I201/100))*H201</f>
        <v>246.26100000000022</v>
      </c>
      <c r="K201" s="14">
        <v>162.92664529511597</v>
      </c>
      <c r="L201" s="13">
        <f t="shared" si="34"/>
        <v>40122.478597020592</v>
      </c>
      <c r="M201">
        <f t="shared" si="38"/>
        <v>1.8630000000000001E-2</v>
      </c>
      <c r="N201" s="13">
        <f t="shared" si="39"/>
        <v>747.48177626249367</v>
      </c>
      <c r="O201" s="13">
        <f t="shared" si="40"/>
        <v>1121.2226643937406</v>
      </c>
      <c r="P201" s="13">
        <f t="shared" si="41"/>
        <v>41243.701261414331</v>
      </c>
      <c r="Q201" s="13" t="e">
        <f>VLOOKUP(A201,'Revenues X=0.5'!$A$2:$X$180,24,FALSE)*1000</f>
        <v>#N/A</v>
      </c>
      <c r="R201" s="22" t="e">
        <f t="shared" si="35"/>
        <v>#N/A</v>
      </c>
      <c r="S201" s="14" t="e">
        <f t="shared" si="36"/>
        <v>#N/A</v>
      </c>
      <c r="T201" s="14" t="e">
        <f t="shared" si="37"/>
        <v>#N/A</v>
      </c>
    </row>
    <row r="202" spans="1:20" x14ac:dyDescent="0.25">
      <c r="A202" t="s">
        <v>426</v>
      </c>
      <c r="B202" t="s">
        <v>427</v>
      </c>
      <c r="C202" t="s">
        <v>14</v>
      </c>
      <c r="D202" t="s">
        <v>32</v>
      </c>
      <c r="E202" t="s">
        <v>468</v>
      </c>
      <c r="F202" s="14">
        <v>68.964152792292879</v>
      </c>
      <c r="G202" s="13">
        <v>33987213</v>
      </c>
      <c r="H202" s="13">
        <v>63387713</v>
      </c>
      <c r="I202">
        <v>71.7</v>
      </c>
      <c r="J202" s="13">
        <f t="shared" si="42"/>
        <v>17938722.778999995</v>
      </c>
      <c r="K202" s="14">
        <v>44.988720592974538</v>
      </c>
      <c r="L202" s="13">
        <f t="shared" si="34"/>
        <v>807040186.89925849</v>
      </c>
      <c r="M202">
        <f t="shared" si="38"/>
        <v>1.8630000000000001E-2</v>
      </c>
      <c r="N202" s="13">
        <f t="shared" si="39"/>
        <v>15035158.681933187</v>
      </c>
      <c r="O202" s="13">
        <f t="shared" si="40"/>
        <v>22552738.02289978</v>
      </c>
      <c r="P202" s="13">
        <f t="shared" si="41"/>
        <v>829592924.92215824</v>
      </c>
      <c r="Q202" s="13">
        <f>VLOOKUP(A202,'Revenues X=0.5'!$A$2:$X$180,24,FALSE)*1000</f>
        <v>112271636611.00194</v>
      </c>
      <c r="R202" s="22">
        <f t="shared" si="35"/>
        <v>7.3891585618950815E-3</v>
      </c>
      <c r="S202" s="14">
        <f t="shared" si="36"/>
        <v>2.463052853965027E-3</v>
      </c>
      <c r="T202" s="14">
        <f t="shared" si="37"/>
        <v>2.2167475685685244E-2</v>
      </c>
    </row>
    <row r="203" spans="1:20" x14ac:dyDescent="0.25">
      <c r="A203" t="s">
        <v>428</v>
      </c>
      <c r="B203" t="s">
        <v>429</v>
      </c>
      <c r="C203" t="s">
        <v>40</v>
      </c>
      <c r="D203" t="s">
        <v>19</v>
      </c>
      <c r="F203" s="14">
        <v>270.56505523889945</v>
      </c>
      <c r="G203" s="13">
        <v>45870700</v>
      </c>
      <c r="H203" s="13">
        <v>39841900</v>
      </c>
      <c r="I203">
        <v>98</v>
      </c>
      <c r="J203" s="13">
        <f t="shared" si="42"/>
        <v>796838.0000000007</v>
      </c>
      <c r="K203" s="14">
        <v>270.56505523889945</v>
      </c>
      <c r="L203" s="13">
        <f t="shared" si="34"/>
        <v>215596517.48645434</v>
      </c>
      <c r="M203">
        <f t="shared" si="38"/>
        <v>1.8630000000000001E-2</v>
      </c>
      <c r="N203" s="13">
        <f t="shared" si="39"/>
        <v>4016563.1207726444</v>
      </c>
      <c r="O203" s="13">
        <f t="shared" si="40"/>
        <v>6024844.6811589664</v>
      </c>
      <c r="P203" s="13">
        <f t="shared" si="41"/>
        <v>221621362.1676133</v>
      </c>
      <c r="Q203" s="13">
        <f>VLOOKUP(A203,'Revenues X=0.5'!$A$2:$X$180,24,FALSE)*1000</f>
        <v>235454210481.78946</v>
      </c>
      <c r="R203" s="22">
        <f t="shared" si="35"/>
        <v>9.4125036759431396E-4</v>
      </c>
      <c r="S203" s="14">
        <f t="shared" si="36"/>
        <v>3.1375012253143797E-4</v>
      </c>
      <c r="T203" s="14">
        <f t="shared" si="37"/>
        <v>2.8237511027829421E-3</v>
      </c>
    </row>
    <row r="204" spans="1:20" x14ac:dyDescent="0.25">
      <c r="A204" t="s">
        <v>430</v>
      </c>
      <c r="B204" t="s">
        <v>431</v>
      </c>
      <c r="C204" t="s">
        <v>29</v>
      </c>
      <c r="D204" t="s">
        <v>22</v>
      </c>
      <c r="E204" t="s">
        <v>475</v>
      </c>
      <c r="F204" s="14">
        <v>463.55505996404435</v>
      </c>
      <c r="G204" s="13">
        <v>8441537</v>
      </c>
      <c r="H204" s="13">
        <v>12330367</v>
      </c>
      <c r="I204">
        <v>99.6</v>
      </c>
      <c r="J204" s="13">
        <f t="shared" si="42"/>
        <v>49321.468000000044</v>
      </c>
      <c r="K204" s="14" t="e">
        <v>#N/A</v>
      </c>
      <c r="M204" t="e">
        <f t="shared" si="38"/>
        <v>#DIV/0!</v>
      </c>
      <c r="N204" s="13">
        <f t="shared" si="39"/>
        <v>0</v>
      </c>
      <c r="O204" s="13">
        <f t="shared" si="40"/>
        <v>0</v>
      </c>
      <c r="Q204" s="13">
        <f>VLOOKUP(A204,'Revenues X=0.5'!$A$2:$X$180,24,FALSE)*1000</f>
        <v>107331225076.61528</v>
      </c>
      <c r="R204" s="22">
        <f t="shared" si="35"/>
        <v>0</v>
      </c>
      <c r="S204" s="14">
        <f t="shared" si="36"/>
        <v>0</v>
      </c>
      <c r="T204" s="14">
        <f t="shared" si="37"/>
        <v>0</v>
      </c>
    </row>
    <row r="205" spans="1:20" x14ac:dyDescent="0.25">
      <c r="A205" t="s">
        <v>432</v>
      </c>
      <c r="B205" t="s">
        <v>433</v>
      </c>
      <c r="C205" t="s">
        <v>45</v>
      </c>
      <c r="D205" t="s">
        <v>19</v>
      </c>
      <c r="F205" s="14" t="e">
        <v>#N/A</v>
      </c>
      <c r="G205" s="13">
        <v>62747868</v>
      </c>
      <c r="H205" s="13">
        <v>68630898</v>
      </c>
      <c r="I205">
        <v>100</v>
      </c>
      <c r="J205" s="13">
        <f t="shared" si="42"/>
        <v>0</v>
      </c>
      <c r="K205" s="14">
        <v>0</v>
      </c>
      <c r="L205" s="13">
        <f t="shared" si="34"/>
        <v>0</v>
      </c>
      <c r="M205" t="e">
        <f t="shared" si="38"/>
        <v>#DIV/0!</v>
      </c>
      <c r="N205" s="13">
        <f t="shared" si="39"/>
        <v>0</v>
      </c>
      <c r="O205" s="13">
        <f t="shared" si="40"/>
        <v>0</v>
      </c>
      <c r="Q205" s="13">
        <f>VLOOKUP(A205,'Revenues X=0.5'!$A$2:$X$180,24,FALSE)*1000</f>
        <v>382818486449.25775</v>
      </c>
      <c r="R205" s="22">
        <f t="shared" si="35"/>
        <v>0</v>
      </c>
      <c r="S205" s="14">
        <f t="shared" si="36"/>
        <v>0</v>
      </c>
      <c r="T205" s="14">
        <f t="shared" si="37"/>
        <v>0</v>
      </c>
    </row>
    <row r="206" spans="1:20" x14ac:dyDescent="0.25">
      <c r="A206" t="s">
        <v>434</v>
      </c>
      <c r="B206" t="s">
        <v>435</v>
      </c>
      <c r="C206" t="s">
        <v>45</v>
      </c>
      <c r="D206" t="s">
        <v>69</v>
      </c>
      <c r="F206" s="14" t="e">
        <v>#N/A</v>
      </c>
      <c r="G206" s="13">
        <v>309326225</v>
      </c>
      <c r="H206" s="13">
        <v>362628830</v>
      </c>
      <c r="I206">
        <v>99.1</v>
      </c>
      <c r="J206" s="13">
        <f t="shared" si="42"/>
        <v>3263659.470000003</v>
      </c>
      <c r="K206" s="14" t="e">
        <v>#N/A</v>
      </c>
      <c r="M206" t="e">
        <f t="shared" si="38"/>
        <v>#DIV/0!</v>
      </c>
      <c r="N206" s="13">
        <f t="shared" si="39"/>
        <v>0</v>
      </c>
      <c r="O206" s="13">
        <f t="shared" si="40"/>
        <v>0</v>
      </c>
      <c r="Q206" s="13">
        <f>VLOOKUP(A206,'Revenues X=0.5'!$A$2:$X$180,24,FALSE)*1000</f>
        <v>3442233574755.2974</v>
      </c>
      <c r="R206" s="22">
        <f t="shared" si="35"/>
        <v>0</v>
      </c>
      <c r="S206" s="14">
        <f t="shared" si="36"/>
        <v>0</v>
      </c>
      <c r="T206" s="14">
        <f t="shared" si="37"/>
        <v>0</v>
      </c>
    </row>
    <row r="207" spans="1:20" x14ac:dyDescent="0.25">
      <c r="A207" t="s">
        <v>436</v>
      </c>
      <c r="B207" t="s">
        <v>437</v>
      </c>
      <c r="C207" t="s">
        <v>29</v>
      </c>
      <c r="D207" t="s">
        <v>35</v>
      </c>
      <c r="E207" t="s">
        <v>469</v>
      </c>
      <c r="F207" s="14">
        <v>457.1136934673367</v>
      </c>
      <c r="G207" s="13">
        <v>3371982</v>
      </c>
      <c r="H207" s="13">
        <v>3581432</v>
      </c>
      <c r="I207">
        <v>99.1</v>
      </c>
      <c r="J207" s="13">
        <f t="shared" si="42"/>
        <v>32232.888000000028</v>
      </c>
      <c r="K207" s="14">
        <v>577.46478873239437</v>
      </c>
      <c r="L207" s="13">
        <f t="shared" si="34"/>
        <v>18613357.859154947</v>
      </c>
      <c r="M207">
        <f t="shared" si="38"/>
        <v>1.8630000000000001E-2</v>
      </c>
      <c r="N207" s="13">
        <f t="shared" si="39"/>
        <v>346766.85691605665</v>
      </c>
      <c r="O207" s="13">
        <f t="shared" si="40"/>
        <v>520150.28537408495</v>
      </c>
      <c r="P207" s="13">
        <f t="shared" si="41"/>
        <v>19133508.144529033</v>
      </c>
      <c r="Q207" s="13">
        <f>VLOOKUP(A207,'Revenues X=0.5'!$A$2:$X$180,24,FALSE)*1000</f>
        <v>10351969412.39596</v>
      </c>
      <c r="R207" s="22">
        <f t="shared" si="35"/>
        <v>1.848296433490001E-3</v>
      </c>
      <c r="S207" s="14">
        <f t="shared" si="36"/>
        <v>6.1609881116333359E-4</v>
      </c>
      <c r="T207" s="14">
        <f t="shared" si="37"/>
        <v>5.5448893004700029E-3</v>
      </c>
    </row>
    <row r="208" spans="1:20" x14ac:dyDescent="0.25">
      <c r="A208" t="s">
        <v>438</v>
      </c>
      <c r="B208" t="s">
        <v>439</v>
      </c>
      <c r="C208" t="s">
        <v>40</v>
      </c>
      <c r="D208" t="s">
        <v>19</v>
      </c>
      <c r="E208" t="s">
        <v>470</v>
      </c>
      <c r="F208" s="14">
        <v>270.56505523889945</v>
      </c>
      <c r="G208" s="13">
        <v>28562400</v>
      </c>
      <c r="H208" s="13">
        <v>34146873</v>
      </c>
      <c r="I208">
        <v>87.3</v>
      </c>
      <c r="J208" s="13">
        <f t="shared" si="42"/>
        <v>4336652.8710000003</v>
      </c>
      <c r="K208" s="14">
        <v>253.41543197998845</v>
      </c>
      <c r="L208" s="13">
        <f t="shared" si="34"/>
        <v>1098974760.6517222</v>
      </c>
      <c r="M208">
        <f t="shared" si="38"/>
        <v>1.8630000000000001E-2</v>
      </c>
      <c r="N208" s="13">
        <f t="shared" si="39"/>
        <v>20473899.790941585</v>
      </c>
      <c r="O208" s="13">
        <f t="shared" si="40"/>
        <v>30710849.686412375</v>
      </c>
      <c r="P208" s="13">
        <f t="shared" si="41"/>
        <v>1129685610.3381345</v>
      </c>
      <c r="Q208" s="13">
        <f>VLOOKUP(A208,'Revenues X=0.5'!$A$2:$X$180,24,FALSE)*1000</f>
        <v>117845853555.28273</v>
      </c>
      <c r="R208" s="22">
        <f t="shared" si="35"/>
        <v>9.5861294755541573E-3</v>
      </c>
      <c r="S208" s="14">
        <f t="shared" si="36"/>
        <v>3.1953764918513858E-3</v>
      </c>
      <c r="T208" s="14">
        <f t="shared" si="37"/>
        <v>2.8758388426662472E-2</v>
      </c>
    </row>
    <row r="209" spans="1:20" x14ac:dyDescent="0.25">
      <c r="A209" t="s">
        <v>440</v>
      </c>
      <c r="B209" t="s">
        <v>441</v>
      </c>
      <c r="C209" t="s">
        <v>40</v>
      </c>
      <c r="D209" t="s">
        <v>26</v>
      </c>
      <c r="E209" t="s">
        <v>474</v>
      </c>
      <c r="F209" s="14">
        <v>162.92664529511597</v>
      </c>
      <c r="G209" s="13">
        <v>236299</v>
      </c>
      <c r="H209" s="13">
        <v>352225</v>
      </c>
      <c r="I209">
        <v>89.3</v>
      </c>
      <c r="J209" s="13">
        <f t="shared" si="42"/>
        <v>37688.074999999997</v>
      </c>
      <c r="K209" s="14">
        <v>321.42857142857144</v>
      </c>
      <c r="L209" s="13">
        <f t="shared" si="34"/>
        <v>12114024.107142856</v>
      </c>
      <c r="M209">
        <f t="shared" si="38"/>
        <v>1.8630000000000001E-2</v>
      </c>
      <c r="N209" s="13">
        <f t="shared" si="39"/>
        <v>225684.26911607143</v>
      </c>
      <c r="O209" s="13">
        <f t="shared" si="40"/>
        <v>338526.40367410716</v>
      </c>
      <c r="P209" s="13">
        <f t="shared" si="41"/>
        <v>12452550.510816963</v>
      </c>
      <c r="Q209" s="13" t="e">
        <f>VLOOKUP(A209,'Revenues X=0.5'!$A$2:$X$180,24,FALSE)*1000</f>
        <v>#N/A</v>
      </c>
      <c r="R209" s="22" t="e">
        <f t="shared" si="35"/>
        <v>#N/A</v>
      </c>
      <c r="S209" s="14" t="e">
        <f t="shared" si="36"/>
        <v>#N/A</v>
      </c>
      <c r="T209" s="14" t="e">
        <f t="shared" si="37"/>
        <v>#N/A</v>
      </c>
    </row>
    <row r="210" spans="1:20" x14ac:dyDescent="0.25">
      <c r="A210" t="s">
        <v>442</v>
      </c>
      <c r="B210" t="s">
        <v>443</v>
      </c>
      <c r="C210" t="s">
        <v>18</v>
      </c>
      <c r="D210" t="s">
        <v>35</v>
      </c>
      <c r="E210" t="s">
        <v>469</v>
      </c>
      <c r="F210" s="14">
        <v>457.1136934673367</v>
      </c>
      <c r="G210" s="13">
        <v>29043283</v>
      </c>
      <c r="H210" s="13">
        <v>37172167</v>
      </c>
      <c r="I210" t="s">
        <v>471</v>
      </c>
      <c r="K210" s="14" t="e">
        <v>#N/A</v>
      </c>
      <c r="M210" t="e">
        <f t="shared" si="38"/>
        <v>#DIV/0!</v>
      </c>
      <c r="N210" s="13">
        <f t="shared" si="39"/>
        <v>0</v>
      </c>
      <c r="O210" s="13">
        <f t="shared" si="40"/>
        <v>0</v>
      </c>
      <c r="Q210" s="13">
        <f>VLOOKUP(A210,'Revenues X=0.5'!$A$2:$X$180,24,FALSE)*1000</f>
        <v>171847166496.48535</v>
      </c>
      <c r="R210" s="22">
        <f t="shared" si="35"/>
        <v>0</v>
      </c>
      <c r="S210" s="14">
        <f t="shared" si="36"/>
        <v>0</v>
      </c>
      <c r="T210" s="14">
        <f t="shared" si="37"/>
        <v>0</v>
      </c>
    </row>
    <row r="211" spans="1:20" x14ac:dyDescent="0.25">
      <c r="A211" t="s">
        <v>444</v>
      </c>
      <c r="B211" t="s">
        <v>445</v>
      </c>
      <c r="C211" t="s">
        <v>40</v>
      </c>
      <c r="D211" t="s">
        <v>26</v>
      </c>
      <c r="E211" t="s">
        <v>472</v>
      </c>
      <c r="F211" s="14">
        <v>286.39139284675775</v>
      </c>
      <c r="G211" s="13">
        <v>86932500</v>
      </c>
      <c r="H211" s="13">
        <v>101830324</v>
      </c>
      <c r="I211">
        <v>92.3</v>
      </c>
      <c r="J211" s="13">
        <f>(1-(I211/100))*H211</f>
        <v>7840934.9480000073</v>
      </c>
      <c r="K211" s="14">
        <v>286.39139284675775</v>
      </c>
      <c r="L211" s="13">
        <f t="shared" si="34"/>
        <v>2245576280.9785423</v>
      </c>
      <c r="M211">
        <f t="shared" si="38"/>
        <v>1.8630000000000001E-2</v>
      </c>
      <c r="N211" s="13">
        <f t="shared" si="39"/>
        <v>41835086.114630245</v>
      </c>
      <c r="O211" s="13">
        <f t="shared" si="40"/>
        <v>62752629.171945363</v>
      </c>
      <c r="P211" s="13">
        <f t="shared" si="41"/>
        <v>2308328910.1504879</v>
      </c>
      <c r="Q211" s="13">
        <f>VLOOKUP(A211,'Revenues X=0.5'!$A$2:$X$180,24,FALSE)*1000</f>
        <v>270673731611.90509</v>
      </c>
      <c r="R211" s="22">
        <f t="shared" si="35"/>
        <v>8.5280861811156267E-3</v>
      </c>
      <c r="S211" s="14">
        <f t="shared" si="36"/>
        <v>2.8426953937052087E-3</v>
      </c>
      <c r="T211" s="14">
        <f t="shared" si="37"/>
        <v>2.558425854334688E-2</v>
      </c>
    </row>
    <row r="212" spans="1:20" x14ac:dyDescent="0.25">
      <c r="A212" t="s">
        <v>446</v>
      </c>
      <c r="B212" t="s">
        <v>447</v>
      </c>
      <c r="C212" t="s">
        <v>29</v>
      </c>
      <c r="D212" t="s">
        <v>35</v>
      </c>
      <c r="E212" t="s">
        <v>469</v>
      </c>
      <c r="F212" s="14">
        <v>457.1136934673367</v>
      </c>
      <c r="G212" s="13">
        <v>106267</v>
      </c>
      <c r="H212" s="13">
        <v>104912</v>
      </c>
      <c r="I212">
        <v>100</v>
      </c>
      <c r="J212" s="13">
        <f>(1-(I212/100))*H212</f>
        <v>0</v>
      </c>
      <c r="K212" s="14">
        <v>0</v>
      </c>
      <c r="L212" s="13">
        <f t="shared" si="34"/>
        <v>0</v>
      </c>
      <c r="M212" t="e">
        <f t="shared" si="38"/>
        <v>#DIV/0!</v>
      </c>
      <c r="N212" s="13">
        <f t="shared" si="39"/>
        <v>0</v>
      </c>
      <c r="O212" s="13">
        <f t="shared" si="40"/>
        <v>0</v>
      </c>
      <c r="Q212" s="13" t="e">
        <f>VLOOKUP(A212,'Revenues X=0.5'!$A$2:$X$180,24,FALSE)*1000</f>
        <v>#N/A</v>
      </c>
      <c r="R212" s="22" t="e">
        <f t="shared" si="35"/>
        <v>#N/A</v>
      </c>
      <c r="S212" s="14" t="e">
        <f t="shared" si="36"/>
        <v>#N/A</v>
      </c>
      <c r="T212" s="14" t="e">
        <f t="shared" si="37"/>
        <v>#N/A</v>
      </c>
    </row>
    <row r="213" spans="1:20" x14ac:dyDescent="0.25">
      <c r="A213" t="s">
        <v>448</v>
      </c>
      <c r="B213" t="s">
        <v>449</v>
      </c>
      <c r="C213" t="s">
        <v>40</v>
      </c>
      <c r="D213" t="s">
        <v>22</v>
      </c>
      <c r="F213" s="14" t="e">
        <v>#N/A</v>
      </c>
      <c r="G213" s="13">
        <v>3811102</v>
      </c>
      <c r="H213" s="13" t="s">
        <v>232</v>
      </c>
      <c r="I213">
        <v>81.8</v>
      </c>
      <c r="K213" s="14" t="e">
        <v>#N/A</v>
      </c>
      <c r="M213" t="e">
        <f t="shared" si="38"/>
        <v>#DIV/0!</v>
      </c>
      <c r="N213" s="13">
        <f t="shared" si="39"/>
        <v>0</v>
      </c>
      <c r="O213" s="13">
        <f t="shared" si="40"/>
        <v>0</v>
      </c>
      <c r="Q213" s="13" t="e">
        <f>VLOOKUP(A213,'Revenues X=0.5'!$A$2:$X$180,24,FALSE)*1000</f>
        <v>#N/A</v>
      </c>
      <c r="R213" s="22" t="e">
        <f t="shared" si="35"/>
        <v>#N/A</v>
      </c>
      <c r="S213" s="14" t="e">
        <f t="shared" si="36"/>
        <v>#N/A</v>
      </c>
      <c r="T213" s="14" t="e">
        <f t="shared" si="37"/>
        <v>#N/A</v>
      </c>
    </row>
    <row r="214" spans="1:20" x14ac:dyDescent="0.25">
      <c r="A214" t="s">
        <v>450</v>
      </c>
      <c r="B214" t="s">
        <v>451</v>
      </c>
      <c r="C214" t="s">
        <v>40</v>
      </c>
      <c r="D214" t="s">
        <v>22</v>
      </c>
      <c r="E214" t="s">
        <v>475</v>
      </c>
      <c r="F214" s="14">
        <v>463.55505996404435</v>
      </c>
      <c r="G214" s="13">
        <v>22763008</v>
      </c>
      <c r="H214" s="13">
        <v>33991041</v>
      </c>
      <c r="I214">
        <v>54.6</v>
      </c>
      <c r="J214" s="13">
        <f>(1-(I214/100))*H214</f>
        <v>15431932.613999998</v>
      </c>
      <c r="K214" s="14">
        <v>463.55505996404435</v>
      </c>
      <c r="L214" s="13">
        <f t="shared" si="34"/>
        <v>7153550448.2438612</v>
      </c>
      <c r="M214">
        <f t="shared" si="38"/>
        <v>1.8630000000000001E-2</v>
      </c>
      <c r="N214" s="13">
        <f t="shared" si="39"/>
        <v>133270644.85078314</v>
      </c>
      <c r="O214" s="13">
        <f t="shared" si="40"/>
        <v>199905967.27617472</v>
      </c>
      <c r="P214" s="13">
        <f t="shared" si="41"/>
        <v>7353456415.5200357</v>
      </c>
      <c r="Q214" s="13">
        <f>VLOOKUP(A214,'Revenues X=0.5'!$A$2:$X$180,24,FALSE)*1000</f>
        <v>72879852606.829819</v>
      </c>
      <c r="R214" s="22">
        <f t="shared" si="35"/>
        <v>0.10089834367791954</v>
      </c>
      <c r="S214" s="14">
        <f t="shared" si="36"/>
        <v>3.3632781225973185E-2</v>
      </c>
      <c r="T214" s="14">
        <f t="shared" si="37"/>
        <v>0.30269503103375867</v>
      </c>
    </row>
    <row r="215" spans="1:20" x14ac:dyDescent="0.25">
      <c r="A215" t="s">
        <v>452</v>
      </c>
      <c r="B215" t="s">
        <v>453</v>
      </c>
      <c r="C215" t="s">
        <v>40</v>
      </c>
      <c r="D215" t="s">
        <v>32</v>
      </c>
      <c r="E215" t="s">
        <v>468</v>
      </c>
      <c r="F215" s="14">
        <v>68.964152792292879</v>
      </c>
      <c r="G215" s="13">
        <v>13216985</v>
      </c>
      <c r="H215" s="13">
        <v>24956509</v>
      </c>
      <c r="I215">
        <v>61.7</v>
      </c>
      <c r="J215" s="13">
        <f>(1-(I215/100))*H215</f>
        <v>9558342.9470000006</v>
      </c>
      <c r="K215" s="14">
        <v>79.371938922500718</v>
      </c>
      <c r="L215" s="13">
        <f t="shared" si="34"/>
        <v>758664212.58959961</v>
      </c>
      <c r="M215">
        <f t="shared" si="38"/>
        <v>1.8630000000000001E-2</v>
      </c>
      <c r="N215" s="13">
        <f t="shared" si="39"/>
        <v>14133914.280544242</v>
      </c>
      <c r="O215" s="13">
        <f t="shared" si="40"/>
        <v>21200871.420816362</v>
      </c>
      <c r="P215" s="13">
        <f t="shared" si="41"/>
        <v>779865084.01041603</v>
      </c>
      <c r="Q215" s="13">
        <f>VLOOKUP(A215,'Revenues X=0.5'!$A$2:$X$180,24,FALSE)*1000</f>
        <v>44574232450.28801</v>
      </c>
      <c r="R215" s="22">
        <f t="shared" si="35"/>
        <v>1.7495872416427374E-2</v>
      </c>
      <c r="S215" s="14">
        <f t="shared" si="36"/>
        <v>5.8319574721424584E-3</v>
      </c>
      <c r="T215" s="14">
        <f t="shared" si="37"/>
        <v>5.248761724928213E-2</v>
      </c>
    </row>
    <row r="216" spans="1:20" x14ac:dyDescent="0.25">
      <c r="A216" t="s">
        <v>454</v>
      </c>
      <c r="B216" t="s">
        <v>455</v>
      </c>
      <c r="C216" t="s">
        <v>14</v>
      </c>
      <c r="D216" t="s">
        <v>32</v>
      </c>
      <c r="E216" t="s">
        <v>468</v>
      </c>
      <c r="F216" s="14">
        <v>68.964152792292879</v>
      </c>
      <c r="G216" s="13">
        <v>13076978</v>
      </c>
      <c r="H216" s="13">
        <v>20292380</v>
      </c>
      <c r="I216">
        <v>79.8</v>
      </c>
      <c r="J216" s="13">
        <f>(1-(I216/100))*H216</f>
        <v>4099060.7600000012</v>
      </c>
      <c r="K216" s="14">
        <v>104.56176319835981</v>
      </c>
      <c r="L216" s="13">
        <f t="shared" si="34"/>
        <v>428605020.52280891</v>
      </c>
      <c r="M216">
        <f t="shared" si="38"/>
        <v>1.8630000000000001E-2</v>
      </c>
      <c r="N216" s="13">
        <f t="shared" si="39"/>
        <v>7984911.5323399305</v>
      </c>
      <c r="O216" s="13">
        <f t="shared" si="40"/>
        <v>11977367.298509896</v>
      </c>
      <c r="P216" s="13">
        <f t="shared" si="41"/>
        <v>440582387.82131881</v>
      </c>
      <c r="Q216" s="13">
        <f>VLOOKUP(A216,'Revenues X=0.5'!$A$2:$X$180,24,FALSE)*1000</f>
        <v>41396021277.103996</v>
      </c>
      <c r="R216" s="22">
        <f t="shared" si="35"/>
        <v>1.0643109512193711E-2</v>
      </c>
      <c r="S216" s="14">
        <f t="shared" si="36"/>
        <v>3.5477031707312374E-3</v>
      </c>
      <c r="T216" s="14">
        <f t="shared" si="37"/>
        <v>3.1929328536581134E-2</v>
      </c>
    </row>
    <row r="1284" spans="9:9" x14ac:dyDescent="0.25">
      <c r="I1284" t="e">
        <v>#N/A</v>
      </c>
    </row>
    <row r="1285" spans="9:9" x14ac:dyDescent="0.25">
      <c r="I1285" t="e">
        <v>#N/A</v>
      </c>
    </row>
  </sheetData>
  <autoFilter ref="A2:T216"/>
  <pageMargins left="0.7" right="0.7" top="0.78740157499999996" bottom="0.78740157499999996" header="0.3" footer="0.3"/>
  <pageSetup paperSize="9" orientation="portrait" verticalDpi="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G5" sqref="G5"/>
    </sheetView>
  </sheetViews>
  <sheetFormatPr baseColWidth="10" defaultRowHeight="15" x14ac:dyDescent="0.25"/>
  <cols>
    <col min="1" max="1" width="24.5703125" customWidth="1"/>
    <col min="2" max="2" width="56.5703125" style="13" bestFit="1" customWidth="1"/>
    <col min="3" max="3" width="21" style="13" bestFit="1" customWidth="1"/>
  </cols>
  <sheetData>
    <row r="1" spans="1:3" x14ac:dyDescent="0.25">
      <c r="B1" s="18" t="s">
        <v>513</v>
      </c>
      <c r="C1"/>
    </row>
    <row r="2" spans="1:3" x14ac:dyDescent="0.25">
      <c r="A2" s="18" t="s">
        <v>4</v>
      </c>
      <c r="B2" s="13" t="s">
        <v>514</v>
      </c>
      <c r="C2" s="13" t="s">
        <v>512</v>
      </c>
    </row>
    <row r="3" spans="1:3" x14ac:dyDescent="0.25">
      <c r="A3" t="s">
        <v>26</v>
      </c>
      <c r="B3" s="13">
        <v>221110150.64000005</v>
      </c>
      <c r="C3" s="13">
        <v>93145172049.250931</v>
      </c>
    </row>
    <row r="4" spans="1:3" x14ac:dyDescent="0.25">
      <c r="A4" t="s">
        <v>19</v>
      </c>
      <c r="B4" s="13">
        <v>19877491.030000001</v>
      </c>
      <c r="C4" s="13">
        <v>5501459629.1123905</v>
      </c>
    </row>
    <row r="5" spans="1:3" x14ac:dyDescent="0.25">
      <c r="A5" t="s">
        <v>35</v>
      </c>
      <c r="B5" s="13">
        <v>45665602.545999952</v>
      </c>
      <c r="C5" s="13">
        <v>29057058934.704315</v>
      </c>
    </row>
    <row r="6" spans="1:3" x14ac:dyDescent="0.25">
      <c r="A6" t="s">
        <v>22</v>
      </c>
      <c r="B6" s="13">
        <v>48301673.123999983</v>
      </c>
      <c r="C6" s="13">
        <v>18865141493.642071</v>
      </c>
    </row>
    <row r="7" spans="1:3" x14ac:dyDescent="0.25">
      <c r="A7" t="s">
        <v>69</v>
      </c>
      <c r="B7" s="13">
        <v>3344893.4640000029</v>
      </c>
    </row>
    <row r="8" spans="1:3" x14ac:dyDescent="0.25">
      <c r="A8" t="s">
        <v>15</v>
      </c>
      <c r="B8" s="13">
        <v>213589398.21599993</v>
      </c>
      <c r="C8" s="13">
        <v>4907320336.0054979</v>
      </c>
    </row>
    <row r="9" spans="1:3" x14ac:dyDescent="0.25">
      <c r="A9" t="s">
        <v>32</v>
      </c>
      <c r="B9" s="13">
        <v>531629561.31</v>
      </c>
      <c r="C9" s="13">
        <v>36590270792.74321</v>
      </c>
    </row>
    <row r="10" spans="1:3" x14ac:dyDescent="0.25">
      <c r="A10" t="s">
        <v>510</v>
      </c>
      <c r="B10" s="13">
        <v>1083518770.3299999</v>
      </c>
      <c r="C10" s="13">
        <v>188066423235.45844</v>
      </c>
    </row>
  </sheetData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6"/>
  <sheetViews>
    <sheetView zoomScale="90" zoomScaleNormal="90" workbookViewId="0">
      <selection activeCell="R25" sqref="R25"/>
    </sheetView>
  </sheetViews>
  <sheetFormatPr baseColWidth="10" defaultRowHeight="15" x14ac:dyDescent="0.25"/>
  <cols>
    <col min="1" max="1" width="28.7109375" bestFit="1" customWidth="1"/>
    <col min="2" max="2" width="13" bestFit="1" customWidth="1"/>
    <col min="3" max="3" width="21.5703125" bestFit="1" customWidth="1"/>
    <col min="4" max="4" width="24.5703125" bestFit="1" customWidth="1"/>
    <col min="5" max="5" width="11.85546875" bestFit="1" customWidth="1"/>
    <col min="6" max="6" width="11" customWidth="1"/>
    <col min="7" max="8" width="15.28515625" style="13" customWidth="1"/>
    <col min="9" max="9" width="19.140625" customWidth="1"/>
    <col min="10" max="10" width="18.7109375" style="13" customWidth="1"/>
    <col min="11" max="11" width="13.7109375" style="14" customWidth="1"/>
    <col min="12" max="12" width="12.42578125" style="14" customWidth="1"/>
    <col min="13" max="13" width="15.28515625" style="13" customWidth="1"/>
    <col min="14" max="14" width="20.140625" style="13" bestFit="1" customWidth="1"/>
    <col min="15" max="15" width="20.140625" style="13" customWidth="1"/>
    <col min="16" max="16" width="17.5703125" style="13" bestFit="1" customWidth="1"/>
    <col min="17" max="17" width="19.85546875" style="13" customWidth="1"/>
    <col min="18" max="18" width="16" style="22" customWidth="1"/>
    <col min="19" max="19" width="14.42578125" style="14" hidden="1" customWidth="1"/>
    <col min="20" max="20" width="16.140625" style="14" hidden="1" customWidth="1"/>
  </cols>
  <sheetData>
    <row r="1" spans="1:20" s="1" customFormat="1" ht="17.25" customHeight="1" x14ac:dyDescent="0.25">
      <c r="A1" s="1" t="s">
        <v>478</v>
      </c>
      <c r="G1" s="2"/>
      <c r="H1" s="2"/>
      <c r="J1" s="2"/>
      <c r="K1" s="16"/>
      <c r="L1" s="16"/>
      <c r="M1" s="2"/>
      <c r="N1" s="2"/>
      <c r="O1" s="2"/>
      <c r="P1" s="2"/>
      <c r="Q1" s="2"/>
      <c r="R1" s="21"/>
      <c r="S1" s="16"/>
      <c r="T1" s="16"/>
    </row>
    <row r="2" spans="1:20" s="1" customFormat="1" x14ac:dyDescent="0.25">
      <c r="A2" s="1" t="s">
        <v>479</v>
      </c>
      <c r="B2" s="1" t="s">
        <v>2</v>
      </c>
      <c r="C2" s="1" t="s">
        <v>480</v>
      </c>
      <c r="D2" s="1" t="s">
        <v>4</v>
      </c>
      <c r="E2" s="1" t="s">
        <v>460</v>
      </c>
      <c r="F2" s="1" t="s">
        <v>483</v>
      </c>
      <c r="G2" s="2" t="s">
        <v>456</v>
      </c>
      <c r="H2" s="2" t="s">
        <v>6</v>
      </c>
      <c r="I2" s="1" t="s">
        <v>481</v>
      </c>
      <c r="J2" s="2" t="s">
        <v>482</v>
      </c>
      <c r="K2" s="16" t="s">
        <v>484</v>
      </c>
      <c r="L2" s="16" t="s">
        <v>485</v>
      </c>
      <c r="M2" s="2" t="s">
        <v>476</v>
      </c>
      <c r="N2" s="2" t="s">
        <v>486</v>
      </c>
      <c r="O2" s="2" t="s">
        <v>465</v>
      </c>
      <c r="P2" s="2" t="s">
        <v>487</v>
      </c>
      <c r="Q2" s="5" t="s">
        <v>531</v>
      </c>
      <c r="R2" s="21" t="s">
        <v>508</v>
      </c>
      <c r="S2" s="16" t="s">
        <v>506</v>
      </c>
      <c r="T2" s="16" t="s">
        <v>507</v>
      </c>
    </row>
    <row r="3" spans="1:20" x14ac:dyDescent="0.25">
      <c r="A3" t="s">
        <v>12</v>
      </c>
      <c r="B3" t="s">
        <v>13</v>
      </c>
      <c r="C3" t="s">
        <v>14</v>
      </c>
      <c r="D3" t="s">
        <v>15</v>
      </c>
      <c r="E3" t="s">
        <v>466</v>
      </c>
      <c r="G3" s="13">
        <v>28397812</v>
      </c>
      <c r="H3" s="13">
        <v>43499632</v>
      </c>
      <c r="I3">
        <v>28</v>
      </c>
      <c r="J3" s="13">
        <f t="shared" ref="J3:J18" si="0">(1-(I3/100))*H3</f>
        <v>31319735.039999999</v>
      </c>
      <c r="K3" s="14">
        <v>96.204917330591968</v>
      </c>
      <c r="M3" s="13">
        <f t="shared" ref="M3:M65" si="1">K3*J3</f>
        <v>3013112520.3392444</v>
      </c>
      <c r="N3" s="13">
        <f>M3*0.080745</f>
        <v>243293770.45479229</v>
      </c>
      <c r="O3" s="13">
        <f>(N3/5)*7.5</f>
        <v>364940655.68218845</v>
      </c>
      <c r="P3" s="13">
        <f>M3+O3</f>
        <v>3378053176.0214329</v>
      </c>
      <c r="Q3" s="13">
        <f>VLOOKUP(A3,'Revenues X=0.5'!$A$2:$X$180,24,FALSE)*1000</f>
        <v>82881952256.109909</v>
      </c>
      <c r="R3" s="22">
        <f t="shared" ref="R3:R66" si="2">P3/Q3</f>
        <v>4.0757403560947238E-2</v>
      </c>
      <c r="S3" s="14">
        <f t="shared" ref="S3:S66" si="3">(P3/2)/(Q3*1.5)</f>
        <v>1.3585801186982414E-2</v>
      </c>
      <c r="T3" s="14">
        <f t="shared" ref="T3:T66" si="4">(P3*1.5)/(Q3/2)</f>
        <v>0.12227221068284171</v>
      </c>
    </row>
    <row r="4" spans="1:20" x14ac:dyDescent="0.25">
      <c r="A4" t="s">
        <v>16</v>
      </c>
      <c r="B4" t="s">
        <v>17</v>
      </c>
      <c r="C4" t="s">
        <v>18</v>
      </c>
      <c r="D4" t="s">
        <v>19</v>
      </c>
      <c r="F4" t="s">
        <v>470</v>
      </c>
      <c r="G4" s="13">
        <v>2856673</v>
      </c>
      <c r="H4" s="13">
        <v>3310564</v>
      </c>
      <c r="I4">
        <v>90.1</v>
      </c>
      <c r="J4" s="13">
        <f t="shared" si="0"/>
        <v>327745.8360000003</v>
      </c>
      <c r="K4" s="14">
        <v>319.34731934731934</v>
      </c>
      <c r="L4" s="14">
        <f>VLOOKUP(F4,'[2]Table 1'!A:I,9,0)</f>
        <v>319.34731934731934</v>
      </c>
      <c r="M4" s="13">
        <f t="shared" si="1"/>
        <v>104664754.15384625</v>
      </c>
      <c r="N4" s="13">
        <f t="shared" ref="N4:N67" si="5">M4*0.080745</f>
        <v>8451155.574152315</v>
      </c>
      <c r="O4" s="13">
        <f t="shared" ref="O4:O67" si="6">(N4/5)*7.5</f>
        <v>12676733.361228472</v>
      </c>
      <c r="P4" s="13">
        <f t="shared" ref="P4:P67" si="7">M4+O4</f>
        <v>117341487.51507472</v>
      </c>
      <c r="Q4" s="13">
        <f>VLOOKUP(A4,'Revenues X=0.5'!$A$2:$X$180,24,FALSE)*1000</f>
        <v>8642870516.8535137</v>
      </c>
      <c r="R4" s="22">
        <f t="shared" si="2"/>
        <v>1.3576680026185738E-2</v>
      </c>
      <c r="S4" s="14">
        <f t="shared" si="3"/>
        <v>4.52556000872858E-3</v>
      </c>
      <c r="T4" s="14">
        <f t="shared" si="4"/>
        <v>4.0730040078557218E-2</v>
      </c>
    </row>
    <row r="5" spans="1:20" x14ac:dyDescent="0.25">
      <c r="A5" t="s">
        <v>20</v>
      </c>
      <c r="B5" t="s">
        <v>21</v>
      </c>
      <c r="C5" t="s">
        <v>18</v>
      </c>
      <c r="D5" t="s">
        <v>22</v>
      </c>
      <c r="E5" t="s">
        <v>467</v>
      </c>
      <c r="G5" s="13">
        <v>37062820</v>
      </c>
      <c r="H5" s="13">
        <v>48561408</v>
      </c>
      <c r="I5">
        <v>95.1</v>
      </c>
      <c r="J5" s="13">
        <f t="shared" si="0"/>
        <v>2379508.9920000019</v>
      </c>
      <c r="K5" s="14">
        <v>320.98224073668058</v>
      </c>
      <c r="M5" s="13">
        <f t="shared" si="1"/>
        <v>763780128.10524082</v>
      </c>
      <c r="N5" s="13">
        <f t="shared" si="5"/>
        <v>61671426.44385767</v>
      </c>
      <c r="O5" s="13">
        <f t="shared" si="6"/>
        <v>92507139.665786505</v>
      </c>
      <c r="P5" s="13">
        <f t="shared" si="7"/>
        <v>856287267.77102733</v>
      </c>
      <c r="Q5" s="13">
        <f>VLOOKUP(A5,'Revenues X=0.5'!$A$2:$X$180,24,FALSE)*1000</f>
        <v>153176856099.9642</v>
      </c>
      <c r="R5" s="22">
        <f t="shared" si="2"/>
        <v>5.59018698759693E-3</v>
      </c>
      <c r="S5" s="14">
        <f t="shared" si="3"/>
        <v>1.8633956625323102E-3</v>
      </c>
      <c r="T5" s="14">
        <f t="shared" si="4"/>
        <v>1.6770560962790788E-2</v>
      </c>
    </row>
    <row r="6" spans="1:20" x14ac:dyDescent="0.25">
      <c r="A6" t="s">
        <v>24</v>
      </c>
      <c r="B6" t="s">
        <v>25</v>
      </c>
      <c r="C6" t="s">
        <v>18</v>
      </c>
      <c r="D6" t="s">
        <v>26</v>
      </c>
      <c r="F6" t="s">
        <v>474</v>
      </c>
      <c r="G6" s="13">
        <v>55636</v>
      </c>
      <c r="H6" s="13">
        <v>60989</v>
      </c>
      <c r="I6">
        <v>62.3</v>
      </c>
      <c r="J6" s="13">
        <f t="shared" si="0"/>
        <v>22992.852999999999</v>
      </c>
      <c r="K6" s="14">
        <v>123.43837404437815</v>
      </c>
      <c r="L6" s="14">
        <f>VLOOKUP(F6,'[2]Table 1'!A:I,9,0)</f>
        <v>123.43837404437815</v>
      </c>
      <c r="M6" s="13">
        <f t="shared" si="1"/>
        <v>2838200.3889614022</v>
      </c>
      <c r="N6" s="13">
        <f t="shared" si="5"/>
        <v>229170.49040668842</v>
      </c>
      <c r="O6" s="13">
        <f t="shared" si="6"/>
        <v>343755.73561003263</v>
      </c>
      <c r="P6" s="13">
        <f t="shared" si="7"/>
        <v>3181956.1245714347</v>
      </c>
      <c r="Q6" s="13" t="e">
        <f>VLOOKUP(A6,'Revenues X=0.5'!$A$2:$X$180,24,FALSE)*1000</f>
        <v>#N/A</v>
      </c>
      <c r="R6" s="22" t="e">
        <f t="shared" si="2"/>
        <v>#N/A</v>
      </c>
      <c r="S6" s="14" t="e">
        <f t="shared" si="3"/>
        <v>#N/A</v>
      </c>
      <c r="T6" s="14" t="e">
        <f t="shared" si="4"/>
        <v>#N/A</v>
      </c>
    </row>
    <row r="7" spans="1:20" x14ac:dyDescent="0.25">
      <c r="A7" t="s">
        <v>27</v>
      </c>
      <c r="B7" t="s">
        <v>28</v>
      </c>
      <c r="C7" t="s">
        <v>29</v>
      </c>
      <c r="D7" t="s">
        <v>19</v>
      </c>
      <c r="G7" s="13">
        <v>77907</v>
      </c>
      <c r="H7" s="13">
        <v>88710</v>
      </c>
      <c r="I7">
        <v>100</v>
      </c>
      <c r="J7" s="13">
        <f t="shared" si="0"/>
        <v>0</v>
      </c>
      <c r="K7" s="14" t="e">
        <v>#N/A</v>
      </c>
      <c r="M7" s="13">
        <v>0</v>
      </c>
      <c r="N7" s="13">
        <f t="shared" si="5"/>
        <v>0</v>
      </c>
      <c r="O7" s="13">
        <f t="shared" si="6"/>
        <v>0</v>
      </c>
      <c r="Q7" s="13">
        <f>VLOOKUP(A7,'Revenues X=0.5'!$A$2:$X$180,24,FALSE)*1000</f>
        <v>432547348.55368251</v>
      </c>
      <c r="R7" s="22">
        <f t="shared" si="2"/>
        <v>0</v>
      </c>
      <c r="S7" s="14">
        <f t="shared" si="3"/>
        <v>0</v>
      </c>
      <c r="T7" s="14">
        <f t="shared" si="4"/>
        <v>0</v>
      </c>
    </row>
    <row r="8" spans="1:20" x14ac:dyDescent="0.25">
      <c r="A8" t="s">
        <v>30</v>
      </c>
      <c r="B8" t="s">
        <v>31</v>
      </c>
      <c r="C8" t="s">
        <v>18</v>
      </c>
      <c r="D8" t="s">
        <v>32</v>
      </c>
      <c r="E8" t="s">
        <v>468</v>
      </c>
      <c r="G8" s="13">
        <v>19549124</v>
      </c>
      <c r="H8" s="13">
        <v>34783312</v>
      </c>
      <c r="I8">
        <v>57.2</v>
      </c>
      <c r="J8" s="13">
        <f t="shared" si="0"/>
        <v>14887257.535999998</v>
      </c>
      <c r="K8" s="14">
        <v>80.480089318943058</v>
      </c>
      <c r="M8" s="13">
        <f t="shared" si="1"/>
        <v>1198127816.2113881</v>
      </c>
      <c r="N8" s="13">
        <f t="shared" si="5"/>
        <v>96742830.519988537</v>
      </c>
      <c r="O8" s="13">
        <f t="shared" si="6"/>
        <v>145114245.77998281</v>
      </c>
      <c r="P8" s="13">
        <f t="shared" si="7"/>
        <v>1343242061.9913709</v>
      </c>
      <c r="Q8" s="13">
        <f>VLOOKUP(A8,'Revenues X=0.5'!$A$2:$X$180,24,FALSE)*1000</f>
        <v>76503359859.433334</v>
      </c>
      <c r="R8" s="22">
        <f t="shared" si="2"/>
        <v>1.7557948624209882E-2</v>
      </c>
      <c r="S8" s="14">
        <f t="shared" si="3"/>
        <v>5.8526495414032943E-3</v>
      </c>
      <c r="T8" s="14">
        <f t="shared" si="4"/>
        <v>5.2673845872629639E-2</v>
      </c>
    </row>
    <row r="9" spans="1:20" x14ac:dyDescent="0.25">
      <c r="A9" t="s">
        <v>33</v>
      </c>
      <c r="B9" t="s">
        <v>34</v>
      </c>
      <c r="C9" t="s">
        <v>29</v>
      </c>
      <c r="D9" t="s">
        <v>35</v>
      </c>
      <c r="E9" t="s">
        <v>469</v>
      </c>
      <c r="G9" s="13">
        <v>87233</v>
      </c>
      <c r="H9" s="13">
        <v>104982</v>
      </c>
      <c r="I9">
        <v>91.4</v>
      </c>
      <c r="J9" s="13">
        <f t="shared" si="0"/>
        <v>9028.4519999999957</v>
      </c>
      <c r="K9" s="14">
        <v>271.17101589161985</v>
      </c>
      <c r="L9" s="14">
        <f>VLOOKUP(E9,'[2]Table 1'!A:I,9,0)</f>
        <v>271.17101589161985</v>
      </c>
      <c r="M9" s="13">
        <f t="shared" si="1"/>
        <v>2448254.5007687258</v>
      </c>
      <c r="N9" s="13">
        <f t="shared" si="5"/>
        <v>197684.30966457076</v>
      </c>
      <c r="O9" s="13">
        <f t="shared" si="6"/>
        <v>296526.46449685615</v>
      </c>
      <c r="P9" s="13">
        <f t="shared" si="7"/>
        <v>2744780.9652655818</v>
      </c>
      <c r="Q9" s="13">
        <f>VLOOKUP(A9,'Revenues X=0.5'!$A$2:$X$180,24,FALSE)*1000</f>
        <v>459835624.64770854</v>
      </c>
      <c r="R9" s="22">
        <f t="shared" si="2"/>
        <v>5.9690481079373234E-3</v>
      </c>
      <c r="S9" s="14">
        <f t="shared" si="3"/>
        <v>1.9896827026457745E-3</v>
      </c>
      <c r="T9" s="14">
        <f t="shared" si="4"/>
        <v>1.790714432381197E-2</v>
      </c>
    </row>
    <row r="10" spans="1:20" x14ac:dyDescent="0.25">
      <c r="A10" t="s">
        <v>36</v>
      </c>
      <c r="B10" t="s">
        <v>37</v>
      </c>
      <c r="C10" t="s">
        <v>18</v>
      </c>
      <c r="D10" t="s">
        <v>35</v>
      </c>
      <c r="E10" t="s">
        <v>469</v>
      </c>
      <c r="G10" s="13">
        <v>40374224</v>
      </c>
      <c r="H10" s="13">
        <v>46859381</v>
      </c>
      <c r="I10">
        <v>96.4</v>
      </c>
      <c r="J10" s="13">
        <f t="shared" si="0"/>
        <v>1686937.7159999963</v>
      </c>
      <c r="K10" s="14">
        <v>303.49932705248989</v>
      </c>
      <c r="M10" s="13">
        <f t="shared" si="1"/>
        <v>511984461.58546317</v>
      </c>
      <c r="N10" s="13">
        <f t="shared" si="5"/>
        <v>41340185.350718223</v>
      </c>
      <c r="O10" s="13">
        <f t="shared" si="6"/>
        <v>62010278.026077338</v>
      </c>
      <c r="P10" s="13">
        <f t="shared" si="7"/>
        <v>573994739.61154056</v>
      </c>
      <c r="Q10" s="13">
        <f>VLOOKUP(A10,'Revenues X=0.5'!$A$2:$X$180,24,FALSE)*1000</f>
        <v>181088867967.85992</v>
      </c>
      <c r="R10" s="22">
        <f t="shared" si="2"/>
        <v>3.1696853928835345E-3</v>
      </c>
      <c r="S10" s="14">
        <f t="shared" si="3"/>
        <v>1.0565617976278448E-3</v>
      </c>
      <c r="T10" s="14">
        <f t="shared" si="4"/>
        <v>9.5090561786506031E-3</v>
      </c>
    </row>
    <row r="11" spans="1:20" x14ac:dyDescent="0.25">
      <c r="A11" t="s">
        <v>38</v>
      </c>
      <c r="B11" t="s">
        <v>39</v>
      </c>
      <c r="C11" t="s">
        <v>40</v>
      </c>
      <c r="D11" t="s">
        <v>19</v>
      </c>
      <c r="E11" t="s">
        <v>470</v>
      </c>
      <c r="G11" s="13">
        <v>2963496</v>
      </c>
      <c r="H11" s="13">
        <v>2969807</v>
      </c>
      <c r="I11">
        <v>90.2</v>
      </c>
      <c r="J11" s="13">
        <f t="shared" si="0"/>
        <v>291041.08599999995</v>
      </c>
      <c r="K11" s="14">
        <v>198.92473118279571</v>
      </c>
      <c r="M11" s="13">
        <f t="shared" si="1"/>
        <v>57895269.795698918</v>
      </c>
      <c r="N11" s="13">
        <f t="shared" si="5"/>
        <v>4674753.5596537087</v>
      </c>
      <c r="O11" s="13">
        <f t="shared" si="6"/>
        <v>7012130.3394805631</v>
      </c>
      <c r="P11" s="13">
        <f t="shared" si="7"/>
        <v>64907400.135179482</v>
      </c>
      <c r="Q11" s="13">
        <f>VLOOKUP(A11,'Revenues X=0.5'!$A$2:$X$180,24,FALSE)*1000</f>
        <v>8004338860.3272285</v>
      </c>
      <c r="R11" s="22">
        <f t="shared" si="2"/>
        <v>8.1090270249410679E-3</v>
      </c>
      <c r="S11" s="14">
        <f t="shared" si="3"/>
        <v>2.7030090083136893E-3</v>
      </c>
      <c r="T11" s="14">
        <f t="shared" si="4"/>
        <v>2.4327081074823204E-2</v>
      </c>
    </row>
    <row r="12" spans="1:20" x14ac:dyDescent="0.25">
      <c r="A12" t="s">
        <v>41</v>
      </c>
      <c r="B12" t="s">
        <v>42</v>
      </c>
      <c r="C12" t="s">
        <v>29</v>
      </c>
      <c r="D12" t="s">
        <v>35</v>
      </c>
      <c r="E12" t="s">
        <v>469</v>
      </c>
      <c r="G12" s="13">
        <v>101597</v>
      </c>
      <c r="H12" s="13">
        <v>107734</v>
      </c>
      <c r="I12">
        <v>97.7</v>
      </c>
      <c r="J12" s="13">
        <f t="shared" si="0"/>
        <v>2477.8820000000023</v>
      </c>
      <c r="K12" s="14">
        <v>271.17101589161985</v>
      </c>
      <c r="L12" s="14">
        <f>VLOOKUP(E12,'[2]Table 1'!A:I,9,0)</f>
        <v>271.17101589161985</v>
      </c>
      <c r="M12" s="13">
        <f t="shared" si="1"/>
        <v>671929.77919955936</v>
      </c>
      <c r="N12" s="13">
        <f t="shared" si="5"/>
        <v>54254.97002146842</v>
      </c>
      <c r="O12" s="13">
        <f t="shared" si="6"/>
        <v>81382.455032202619</v>
      </c>
      <c r="P12" s="13">
        <f t="shared" si="7"/>
        <v>753312.23423176201</v>
      </c>
      <c r="Q12" s="13" t="e">
        <f>VLOOKUP(A12,'Revenues X=0.5'!$A$2:$X$180,24,FALSE)*1000</f>
        <v>#N/A</v>
      </c>
      <c r="R12" s="22" t="e">
        <f t="shared" si="2"/>
        <v>#N/A</v>
      </c>
      <c r="S12" s="14" t="e">
        <f t="shared" si="3"/>
        <v>#N/A</v>
      </c>
      <c r="T12" s="14" t="e">
        <f t="shared" si="4"/>
        <v>#N/A</v>
      </c>
    </row>
    <row r="13" spans="1:20" x14ac:dyDescent="0.25">
      <c r="A13" t="s">
        <v>43</v>
      </c>
      <c r="B13" t="s">
        <v>44</v>
      </c>
      <c r="C13" t="s">
        <v>45</v>
      </c>
      <c r="D13" t="s">
        <v>26</v>
      </c>
      <c r="G13" s="13">
        <v>22031800</v>
      </c>
      <c r="H13" s="13">
        <v>28335501</v>
      </c>
      <c r="I13">
        <v>100</v>
      </c>
      <c r="J13" s="13">
        <f t="shared" si="0"/>
        <v>0</v>
      </c>
      <c r="K13" s="14" t="e">
        <v>#N/A</v>
      </c>
      <c r="M13" s="13">
        <v>0</v>
      </c>
      <c r="N13" s="13">
        <f t="shared" si="5"/>
        <v>0</v>
      </c>
      <c r="O13" s="13">
        <f t="shared" si="6"/>
        <v>0</v>
      </c>
      <c r="Q13" s="13">
        <f>VLOOKUP(A13,'Revenues X=0.5'!$A$2:$X$180,24,FALSE)*1000</f>
        <v>241905597871.18509</v>
      </c>
      <c r="R13" s="22">
        <f t="shared" si="2"/>
        <v>0</v>
      </c>
      <c r="S13" s="14">
        <f t="shared" si="3"/>
        <v>0</v>
      </c>
      <c r="T13" s="14">
        <f t="shared" si="4"/>
        <v>0</v>
      </c>
    </row>
    <row r="14" spans="1:20" x14ac:dyDescent="0.25">
      <c r="A14" t="s">
        <v>46</v>
      </c>
      <c r="B14" t="s">
        <v>47</v>
      </c>
      <c r="C14" t="s">
        <v>45</v>
      </c>
      <c r="D14" t="s">
        <v>19</v>
      </c>
      <c r="G14" s="13">
        <v>8389771</v>
      </c>
      <c r="H14" s="13">
        <v>9005424</v>
      </c>
      <c r="I14">
        <v>100</v>
      </c>
      <c r="J14" s="13">
        <f t="shared" si="0"/>
        <v>0</v>
      </c>
      <c r="K14" s="14" t="e">
        <v>#N/A</v>
      </c>
      <c r="M14" s="13">
        <v>0</v>
      </c>
      <c r="N14" s="13">
        <f t="shared" si="5"/>
        <v>0</v>
      </c>
      <c r="O14" s="13">
        <f t="shared" si="6"/>
        <v>0</v>
      </c>
      <c r="Q14" s="13">
        <f>VLOOKUP(A14,'Revenues X=0.5'!$A$2:$X$180,24,FALSE)*1000</f>
        <v>51385513251.48275</v>
      </c>
      <c r="R14" s="22">
        <f t="shared" si="2"/>
        <v>0</v>
      </c>
      <c r="S14" s="14">
        <f t="shared" si="3"/>
        <v>0</v>
      </c>
      <c r="T14" s="14">
        <f t="shared" si="4"/>
        <v>0</v>
      </c>
    </row>
    <row r="15" spans="1:20" x14ac:dyDescent="0.25">
      <c r="A15" t="s">
        <v>48</v>
      </c>
      <c r="B15" t="s">
        <v>49</v>
      </c>
      <c r="C15" t="s">
        <v>18</v>
      </c>
      <c r="D15" t="s">
        <v>19</v>
      </c>
      <c r="E15" t="s">
        <v>470</v>
      </c>
      <c r="G15" s="13">
        <v>9054332</v>
      </c>
      <c r="H15" s="13">
        <v>10474377</v>
      </c>
      <c r="I15">
        <v>82</v>
      </c>
      <c r="J15" s="13">
        <f t="shared" si="0"/>
        <v>1885387.8600000006</v>
      </c>
      <c r="K15" s="14">
        <v>234.11371237458195</v>
      </c>
      <c r="M15" s="13">
        <f t="shared" si="1"/>
        <v>441395151.1705687</v>
      </c>
      <c r="N15" s="13">
        <f t="shared" si="5"/>
        <v>35640451.481267571</v>
      </c>
      <c r="O15" s="13">
        <f t="shared" si="6"/>
        <v>53460677.221901357</v>
      </c>
      <c r="P15" s="13">
        <f t="shared" si="7"/>
        <v>494855828.39247006</v>
      </c>
      <c r="Q15" s="13">
        <f>VLOOKUP(A15,'Revenues X=0.5'!$A$2:$X$180,24,FALSE)*1000</f>
        <v>43215628297.693512</v>
      </c>
      <c r="R15" s="22">
        <f t="shared" si="2"/>
        <v>1.145085349641628E-2</v>
      </c>
      <c r="S15" s="14">
        <f t="shared" si="3"/>
        <v>3.8169511654720933E-3</v>
      </c>
      <c r="T15" s="14">
        <f t="shared" si="4"/>
        <v>3.435256048924884E-2</v>
      </c>
    </row>
    <row r="16" spans="1:20" x14ac:dyDescent="0.25">
      <c r="A16" t="s">
        <v>50</v>
      </c>
      <c r="B16" t="s">
        <v>51</v>
      </c>
      <c r="C16" t="s">
        <v>29</v>
      </c>
      <c r="D16" t="s">
        <v>35</v>
      </c>
      <c r="E16" t="s">
        <v>469</v>
      </c>
      <c r="G16" s="13">
        <v>360498</v>
      </c>
      <c r="H16" s="13">
        <v>447410</v>
      </c>
      <c r="I16">
        <v>91.4</v>
      </c>
      <c r="J16" s="13">
        <f t="shared" si="0"/>
        <v>38477.259999999987</v>
      </c>
      <c r="K16" s="14">
        <v>271.17101589161985</v>
      </c>
      <c r="L16" s="14">
        <f>VLOOKUP(E16,'[2]Table 1'!A:I,9,0)</f>
        <v>271.17101589161985</v>
      </c>
      <c r="M16" s="13">
        <f t="shared" si="1"/>
        <v>10433917.682925986</v>
      </c>
      <c r="N16" s="13">
        <f t="shared" si="5"/>
        <v>842486.68330785877</v>
      </c>
      <c r="O16" s="13">
        <f t="shared" si="6"/>
        <v>1263730.0249617882</v>
      </c>
      <c r="P16" s="13">
        <f t="shared" si="7"/>
        <v>11697647.707887774</v>
      </c>
      <c r="Q16" s="13">
        <f>VLOOKUP(A16,'Revenues X=0.5'!$A$2:$X$180,24,FALSE)*1000</f>
        <v>2092441230.7574017</v>
      </c>
      <c r="R16" s="22">
        <f t="shared" si="2"/>
        <v>5.5904307064593506E-3</v>
      </c>
      <c r="S16" s="14">
        <f t="shared" si="3"/>
        <v>1.8634769021531167E-3</v>
      </c>
      <c r="T16" s="14">
        <f t="shared" si="4"/>
        <v>1.6771292119378053E-2</v>
      </c>
    </row>
    <row r="17" spans="1:20" x14ac:dyDescent="0.25">
      <c r="A17" t="s">
        <v>52</v>
      </c>
      <c r="B17" t="s">
        <v>53</v>
      </c>
      <c r="C17" t="s">
        <v>29</v>
      </c>
      <c r="D17" t="s">
        <v>22</v>
      </c>
      <c r="G17" s="13">
        <v>1251513</v>
      </c>
      <c r="H17" s="13">
        <v>1641988</v>
      </c>
      <c r="I17">
        <v>99.2</v>
      </c>
      <c r="J17" s="13">
        <f t="shared" si="0"/>
        <v>13135.904000000011</v>
      </c>
      <c r="K17" s="14" t="e">
        <v>#N/A</v>
      </c>
      <c r="M17" s="13">
        <v>0</v>
      </c>
      <c r="N17" s="13">
        <f t="shared" si="5"/>
        <v>0</v>
      </c>
      <c r="O17" s="13">
        <f t="shared" si="6"/>
        <v>0</v>
      </c>
      <c r="Q17" s="13">
        <f>VLOOKUP(A17,'Revenues X=0.5'!$A$2:$X$180,24,FALSE)*1000</f>
        <v>15312802010.71188</v>
      </c>
      <c r="R17" s="22">
        <f t="shared" si="2"/>
        <v>0</v>
      </c>
      <c r="S17" s="14">
        <f t="shared" si="3"/>
        <v>0</v>
      </c>
      <c r="T17" s="14">
        <f t="shared" si="4"/>
        <v>0</v>
      </c>
    </row>
    <row r="18" spans="1:20" x14ac:dyDescent="0.25">
      <c r="A18" t="s">
        <v>55</v>
      </c>
      <c r="B18" t="s">
        <v>56</v>
      </c>
      <c r="C18" t="s">
        <v>14</v>
      </c>
      <c r="D18" t="s">
        <v>15</v>
      </c>
      <c r="E18" t="s">
        <v>466</v>
      </c>
      <c r="G18" s="13">
        <v>151125475</v>
      </c>
      <c r="H18" s="13">
        <v>185063630</v>
      </c>
      <c r="I18">
        <v>55</v>
      </c>
      <c r="J18" s="13">
        <f t="shared" si="0"/>
        <v>83278633.499999985</v>
      </c>
      <c r="K18" s="14">
        <v>62.281632701732626</v>
      </c>
      <c r="M18" s="13">
        <f t="shared" si="1"/>
        <v>5186729263.5492048</v>
      </c>
      <c r="N18" s="13">
        <f t="shared" si="5"/>
        <v>418802454.38528055</v>
      </c>
      <c r="O18" s="13">
        <f t="shared" si="6"/>
        <v>628203681.57792079</v>
      </c>
      <c r="P18" s="13">
        <f t="shared" si="7"/>
        <v>5814932945.1271257</v>
      </c>
      <c r="Q18" s="13">
        <f>VLOOKUP(A18,'Revenues X=0.5'!$A$2:$X$180,24,FALSE)*1000</f>
        <v>378914797944.47839</v>
      </c>
      <c r="R18" s="22">
        <f t="shared" si="2"/>
        <v>1.5346280949363123E-2</v>
      </c>
      <c r="S18" s="14">
        <f t="shared" si="3"/>
        <v>5.1154269831210413E-3</v>
      </c>
      <c r="T18" s="14">
        <f t="shared" si="4"/>
        <v>4.6038842848089373E-2</v>
      </c>
    </row>
    <row r="19" spans="1:20" x14ac:dyDescent="0.25">
      <c r="A19" t="s">
        <v>57</v>
      </c>
      <c r="B19" t="s">
        <v>58</v>
      </c>
      <c r="C19" t="s">
        <v>29</v>
      </c>
      <c r="D19" t="s">
        <v>35</v>
      </c>
      <c r="E19" t="s">
        <v>469</v>
      </c>
      <c r="G19" s="13">
        <v>280396</v>
      </c>
      <c r="H19" s="13">
        <v>305709</v>
      </c>
      <c r="I19" t="e">
        <v>#N/A</v>
      </c>
      <c r="K19" s="14">
        <v>375</v>
      </c>
      <c r="N19" s="13">
        <f t="shared" si="5"/>
        <v>0</v>
      </c>
      <c r="O19" s="13">
        <f t="shared" si="6"/>
        <v>0</v>
      </c>
      <c r="P19" s="13">
        <f t="shared" si="7"/>
        <v>0</v>
      </c>
      <c r="Q19" s="13">
        <f>VLOOKUP(A19,'Revenues X=0.5'!$A$2:$X$180,24,FALSE)*1000</f>
        <v>1354564688.5858569</v>
      </c>
      <c r="R19" s="22">
        <f t="shared" si="2"/>
        <v>0</v>
      </c>
      <c r="S19" s="14">
        <f t="shared" si="3"/>
        <v>0</v>
      </c>
      <c r="T19" s="14">
        <f t="shared" si="4"/>
        <v>0</v>
      </c>
    </row>
    <row r="20" spans="1:20" x14ac:dyDescent="0.25">
      <c r="A20" t="s">
        <v>59</v>
      </c>
      <c r="B20" t="s">
        <v>60</v>
      </c>
      <c r="C20" t="s">
        <v>18</v>
      </c>
      <c r="D20" t="s">
        <v>19</v>
      </c>
      <c r="F20" t="s">
        <v>472</v>
      </c>
      <c r="G20" s="13">
        <v>9490000</v>
      </c>
      <c r="H20" s="13">
        <v>8488334</v>
      </c>
      <c r="I20">
        <v>94.4</v>
      </c>
      <c r="J20" s="13">
        <f>(1-(I20/100))*H20</f>
        <v>475346.7039999995</v>
      </c>
      <c r="K20" s="14">
        <v>76.733547934264351</v>
      </c>
      <c r="L20" s="14">
        <f>VLOOKUP(F20,'[2]Table 1'!A:I,9,0)</f>
        <v>76.733547934264351</v>
      </c>
      <c r="M20" s="13">
        <f t="shared" si="1"/>
        <v>36475039.096778527</v>
      </c>
      <c r="N20" s="13">
        <f t="shared" si="5"/>
        <v>2945177.0318693821</v>
      </c>
      <c r="O20" s="13">
        <f t="shared" si="6"/>
        <v>4417765.5478040725</v>
      </c>
      <c r="P20" s="13">
        <f t="shared" si="7"/>
        <v>40892804.644582599</v>
      </c>
      <c r="Q20" s="13">
        <f>VLOOKUP(A20,'Revenues X=0.5'!$A$2:$X$180,24,FALSE)*1000</f>
        <v>48677475251.067253</v>
      </c>
      <c r="R20" s="22">
        <f t="shared" si="2"/>
        <v>8.4007653300971117E-4</v>
      </c>
      <c r="S20" s="14">
        <f t="shared" si="3"/>
        <v>2.8002551100323706E-4</v>
      </c>
      <c r="T20" s="14">
        <f t="shared" si="4"/>
        <v>2.5202295990291337E-3</v>
      </c>
    </row>
    <row r="21" spans="1:20" x14ac:dyDescent="0.25">
      <c r="A21" t="s">
        <v>61</v>
      </c>
      <c r="B21" t="s">
        <v>62</v>
      </c>
      <c r="C21" t="s">
        <v>45</v>
      </c>
      <c r="D21" t="s">
        <v>19</v>
      </c>
      <c r="G21" s="13">
        <v>10920272</v>
      </c>
      <c r="H21" s="13">
        <v>11664194</v>
      </c>
      <c r="I21">
        <v>100</v>
      </c>
      <c r="J21" s="13">
        <f>(1-(I21/100))*H21</f>
        <v>0</v>
      </c>
      <c r="K21" s="14" t="e">
        <v>#N/A</v>
      </c>
      <c r="M21" s="13">
        <v>0</v>
      </c>
      <c r="N21" s="13">
        <f t="shared" si="5"/>
        <v>0</v>
      </c>
      <c r="O21" s="13">
        <f t="shared" si="6"/>
        <v>0</v>
      </c>
      <c r="Q21" s="13">
        <f>VLOOKUP(A21,'Revenues X=0.5'!$A$2:$X$180,24,FALSE)*1000</f>
        <v>77852609575.995636</v>
      </c>
      <c r="R21" s="22">
        <f t="shared" si="2"/>
        <v>0</v>
      </c>
      <c r="S21" s="14">
        <f t="shared" si="3"/>
        <v>0</v>
      </c>
      <c r="T21" s="14">
        <f t="shared" si="4"/>
        <v>0</v>
      </c>
    </row>
    <row r="22" spans="1:20" x14ac:dyDescent="0.25">
      <c r="A22" t="s">
        <v>63</v>
      </c>
      <c r="B22" t="s">
        <v>64</v>
      </c>
      <c r="C22" t="s">
        <v>18</v>
      </c>
      <c r="D22" t="s">
        <v>35</v>
      </c>
      <c r="E22" t="s">
        <v>469</v>
      </c>
      <c r="G22" s="13">
        <v>308595</v>
      </c>
      <c r="H22" s="13">
        <v>461277</v>
      </c>
      <c r="I22">
        <v>89.2</v>
      </c>
      <c r="J22" s="13">
        <f>(1-(I22/100))*H22</f>
        <v>49817.91599999999</v>
      </c>
      <c r="K22" s="14">
        <v>193.54838709677421</v>
      </c>
      <c r="M22" s="13">
        <f t="shared" si="1"/>
        <v>9642177.2903225794</v>
      </c>
      <c r="N22" s="13">
        <f t="shared" si="5"/>
        <v>778557.60530709662</v>
      </c>
      <c r="O22" s="13">
        <f t="shared" si="6"/>
        <v>1167836.4079606449</v>
      </c>
      <c r="P22" s="13">
        <f t="shared" si="7"/>
        <v>10810013.698283225</v>
      </c>
      <c r="Q22" s="13">
        <f>VLOOKUP(A22,'Revenues X=0.5'!$A$2:$X$180,24,FALSE)*1000</f>
        <v>1052689473.827729</v>
      </c>
      <c r="R22" s="22">
        <f t="shared" si="2"/>
        <v>1.026894821981688E-2</v>
      </c>
      <c r="S22" s="14">
        <f t="shared" si="3"/>
        <v>3.4229827399389601E-3</v>
      </c>
      <c r="T22" s="14">
        <f t="shared" si="4"/>
        <v>3.080684465945064E-2</v>
      </c>
    </row>
    <row r="23" spans="1:20" x14ac:dyDescent="0.25">
      <c r="A23" t="s">
        <v>65</v>
      </c>
      <c r="B23" t="s">
        <v>66</v>
      </c>
      <c r="C23" t="s">
        <v>14</v>
      </c>
      <c r="D23" t="s">
        <v>32</v>
      </c>
      <c r="E23" t="s">
        <v>468</v>
      </c>
      <c r="G23" s="13">
        <v>9509798</v>
      </c>
      <c r="H23" s="13">
        <v>15506762</v>
      </c>
      <c r="I23">
        <v>13.7</v>
      </c>
      <c r="J23" s="13">
        <f>(1-(I23/100))*H23</f>
        <v>13382335.606000001</v>
      </c>
      <c r="K23" s="14">
        <v>133.76540586485339</v>
      </c>
      <c r="M23" s="13">
        <f t="shared" si="1"/>
        <v>1790093553.7562687</v>
      </c>
      <c r="N23" s="13">
        <f t="shared" si="5"/>
        <v>144541103.99804991</v>
      </c>
      <c r="O23" s="13">
        <f t="shared" si="6"/>
        <v>216811655.99707487</v>
      </c>
      <c r="P23" s="13">
        <f t="shared" si="7"/>
        <v>2006905209.7533436</v>
      </c>
      <c r="Q23" s="13">
        <f>VLOOKUP(A23,'Revenues X=0.5'!$A$2:$X$180,24,FALSE)*1000</f>
        <v>30339888635.801113</v>
      </c>
      <c r="R23" s="22">
        <f t="shared" si="2"/>
        <v>6.6147415168333626E-2</v>
      </c>
      <c r="S23" s="14">
        <f t="shared" si="3"/>
        <v>2.2049138389444542E-2</v>
      </c>
      <c r="T23" s="14">
        <f t="shared" si="4"/>
        <v>0.19844224550500089</v>
      </c>
    </row>
    <row r="24" spans="1:20" x14ac:dyDescent="0.25">
      <c r="A24" t="s">
        <v>67</v>
      </c>
      <c r="B24" t="s">
        <v>68</v>
      </c>
      <c r="C24" t="s">
        <v>29</v>
      </c>
      <c r="D24" t="s">
        <v>69</v>
      </c>
      <c r="G24" s="13">
        <v>65124</v>
      </c>
      <c r="H24" s="13">
        <v>66524</v>
      </c>
      <c r="I24" t="e">
        <v>#N/A</v>
      </c>
      <c r="K24" s="14" t="e">
        <v>#N/A</v>
      </c>
      <c r="N24" s="13">
        <f t="shared" si="5"/>
        <v>0</v>
      </c>
      <c r="O24" s="13">
        <f t="shared" si="6"/>
        <v>0</v>
      </c>
      <c r="Q24" s="13">
        <f>VLOOKUP(A24,'Revenues X=0.5'!$A$2:$X$180,24,FALSE)*1000</f>
        <v>372639655.18502903</v>
      </c>
      <c r="R24" s="22">
        <f t="shared" si="2"/>
        <v>0</v>
      </c>
      <c r="S24" s="14">
        <f t="shared" si="3"/>
        <v>0</v>
      </c>
      <c r="T24" s="14">
        <f t="shared" si="4"/>
        <v>0</v>
      </c>
    </row>
    <row r="25" spans="1:20" x14ac:dyDescent="0.25">
      <c r="A25" t="s">
        <v>70</v>
      </c>
      <c r="B25" t="s">
        <v>71</v>
      </c>
      <c r="C25" t="s">
        <v>40</v>
      </c>
      <c r="D25" t="s">
        <v>15</v>
      </c>
      <c r="E25" t="s">
        <v>466</v>
      </c>
      <c r="G25" s="13">
        <v>716939</v>
      </c>
      <c r="H25" s="13">
        <v>897761</v>
      </c>
      <c r="I25">
        <v>44.9</v>
      </c>
      <c r="J25" s="13">
        <f>(1-(I25/100))*H25</f>
        <v>494666.31099999993</v>
      </c>
      <c r="K25" s="14">
        <v>53.452115812917597</v>
      </c>
      <c r="M25" s="13">
        <f t="shared" si="1"/>
        <v>26440960.944320709</v>
      </c>
      <c r="N25" s="13">
        <f t="shared" si="5"/>
        <v>2134975.3914491753</v>
      </c>
      <c r="O25" s="13">
        <f t="shared" si="6"/>
        <v>3202463.0871737632</v>
      </c>
      <c r="P25" s="13">
        <f t="shared" si="7"/>
        <v>29643424.031494472</v>
      </c>
      <c r="Q25" s="13">
        <f>VLOOKUP(A25,'Revenues X=0.5'!$A$2:$X$180,24,FALSE)*1000</f>
        <v>1934140640.0634139</v>
      </c>
      <c r="R25" s="22">
        <f t="shared" si="2"/>
        <v>1.5326405648827359E-2</v>
      </c>
      <c r="S25" s="14">
        <f t="shared" si="3"/>
        <v>5.1088018829424531E-3</v>
      </c>
      <c r="T25" s="14">
        <f t="shared" si="4"/>
        <v>4.5979216946482084E-2</v>
      </c>
    </row>
    <row r="26" spans="1:20" x14ac:dyDescent="0.25">
      <c r="A26" t="s">
        <v>72</v>
      </c>
      <c r="B26" t="s">
        <v>73</v>
      </c>
      <c r="C26" t="s">
        <v>40</v>
      </c>
      <c r="D26" t="s">
        <v>35</v>
      </c>
      <c r="E26" t="s">
        <v>469</v>
      </c>
      <c r="G26" s="13">
        <v>10156601</v>
      </c>
      <c r="H26" s="13">
        <v>13665316</v>
      </c>
      <c r="I26">
        <v>45.4</v>
      </c>
      <c r="J26" s="13">
        <f>(1-(I26/100))*H26</f>
        <v>7461262.5360000003</v>
      </c>
      <c r="K26" s="14">
        <v>313.00415546321193</v>
      </c>
      <c r="M26" s="13">
        <f t="shared" si="1"/>
        <v>2335406178.7699828</v>
      </c>
      <c r="N26" s="13">
        <f t="shared" si="5"/>
        <v>188572371.90478227</v>
      </c>
      <c r="O26" s="13">
        <f t="shared" si="6"/>
        <v>282858557.85717344</v>
      </c>
      <c r="P26" s="13">
        <f t="shared" si="7"/>
        <v>2618264736.6271563</v>
      </c>
      <c r="Q26" s="13">
        <f>VLOOKUP(A26,'Revenues X=0.5'!$A$2:$X$180,24,FALSE)*1000</f>
        <v>33205731839.319073</v>
      </c>
      <c r="R26" s="22">
        <f t="shared" si="2"/>
        <v>7.8849782600691129E-2</v>
      </c>
      <c r="S26" s="14">
        <f t="shared" si="3"/>
        <v>2.6283260866897043E-2</v>
      </c>
      <c r="T26" s="14">
        <f t="shared" si="4"/>
        <v>0.23654934780207337</v>
      </c>
    </row>
    <row r="27" spans="1:20" x14ac:dyDescent="0.25">
      <c r="A27" t="s">
        <v>74</v>
      </c>
      <c r="B27" t="s">
        <v>75</v>
      </c>
      <c r="C27" t="s">
        <v>18</v>
      </c>
      <c r="D27" t="s">
        <v>19</v>
      </c>
      <c r="F27" t="s">
        <v>472</v>
      </c>
      <c r="G27" s="13">
        <v>3845929</v>
      </c>
      <c r="H27" s="13">
        <v>3700255</v>
      </c>
      <c r="I27">
        <v>95.4</v>
      </c>
      <c r="J27" s="13">
        <f>(1-(I27/100))*H27</f>
        <v>170211.72999999975</v>
      </c>
      <c r="K27" s="14">
        <v>76.733547934264351</v>
      </c>
      <c r="L27" s="14">
        <f>VLOOKUP(F27,'[2]Table 1'!A:I,9,0)</f>
        <v>76.733547934264351</v>
      </c>
      <c r="M27" s="13">
        <f t="shared" si="1"/>
        <v>13060949.942929043</v>
      </c>
      <c r="N27" s="13">
        <f t="shared" si="5"/>
        <v>1054606.4031418054</v>
      </c>
      <c r="O27" s="13">
        <f t="shared" si="6"/>
        <v>1581909.6047127082</v>
      </c>
      <c r="P27" s="13">
        <f t="shared" si="7"/>
        <v>14642859.54764175</v>
      </c>
      <c r="Q27" s="13">
        <f>VLOOKUP(A27,'Revenues X=0.5'!$A$2:$X$180,24,FALSE)*1000</f>
        <v>23126314721.601006</v>
      </c>
      <c r="R27" s="22">
        <f t="shared" si="2"/>
        <v>6.3316873976313522E-4</v>
      </c>
      <c r="S27" s="14">
        <f t="shared" si="3"/>
        <v>2.1105624658771178E-4</v>
      </c>
      <c r="T27" s="14">
        <f t="shared" si="4"/>
        <v>1.8995062192894055E-3</v>
      </c>
    </row>
    <row r="28" spans="1:20" x14ac:dyDescent="0.25">
      <c r="A28" t="s">
        <v>76</v>
      </c>
      <c r="B28" t="s">
        <v>77</v>
      </c>
      <c r="C28" t="s">
        <v>18</v>
      </c>
      <c r="D28" t="s">
        <v>32</v>
      </c>
      <c r="E28" t="s">
        <v>468</v>
      </c>
      <c r="G28" s="13">
        <v>1969341</v>
      </c>
      <c r="H28" s="13">
        <v>2347860</v>
      </c>
      <c r="I28">
        <v>63.8</v>
      </c>
      <c r="J28" s="13">
        <f>(1-(I28/100))*H28</f>
        <v>849925.32</v>
      </c>
      <c r="K28" s="14">
        <v>139.14027149321268</v>
      </c>
      <c r="M28" s="13">
        <f t="shared" si="1"/>
        <v>118258839.77375565</v>
      </c>
      <c r="N28" s="13">
        <f t="shared" si="5"/>
        <v>9548810.0175318997</v>
      </c>
      <c r="O28" s="13">
        <f t="shared" si="6"/>
        <v>14323215.026297849</v>
      </c>
      <c r="P28" s="13">
        <f t="shared" si="7"/>
        <v>132582054.80005351</v>
      </c>
      <c r="Q28" s="13">
        <f>VLOOKUP(A28,'Revenues X=0.5'!$A$2:$X$180,24,FALSE)*1000</f>
        <v>7119907922.7616653</v>
      </c>
      <c r="R28" s="22">
        <f t="shared" si="2"/>
        <v>1.8621315926881772E-2</v>
      </c>
      <c r="S28" s="14">
        <f t="shared" si="3"/>
        <v>6.2071053089605907E-3</v>
      </c>
      <c r="T28" s="14">
        <f t="shared" si="4"/>
        <v>5.5863947780645316E-2</v>
      </c>
    </row>
    <row r="29" spans="1:20" x14ac:dyDescent="0.25">
      <c r="A29" t="s">
        <v>78</v>
      </c>
      <c r="B29" t="s">
        <v>79</v>
      </c>
      <c r="C29" t="s">
        <v>18</v>
      </c>
      <c r="D29" t="s">
        <v>35</v>
      </c>
      <c r="E29" t="s">
        <v>469</v>
      </c>
      <c r="G29" s="13">
        <v>195210154</v>
      </c>
      <c r="H29" s="13">
        <v>222748294</v>
      </c>
      <c r="I29">
        <v>80.3</v>
      </c>
      <c r="J29" s="13">
        <f>(1-(I29/100))*H29</f>
        <v>43881413.918000013</v>
      </c>
      <c r="K29" s="14">
        <v>255.31556920229659</v>
      </c>
      <c r="M29" s="13">
        <f t="shared" si="1"/>
        <v>11203608171.875753</v>
      </c>
      <c r="N29" s="13">
        <f t="shared" si="5"/>
        <v>904635341.83810771</v>
      </c>
      <c r="O29" s="13">
        <f t="shared" si="6"/>
        <v>1356953012.7571616</v>
      </c>
      <c r="P29" s="13">
        <f t="shared" si="7"/>
        <v>12560561184.632915</v>
      </c>
      <c r="Q29" s="13">
        <f>VLOOKUP(A29,'Revenues X=0.5'!$A$2:$X$180,24,FALSE)*1000</f>
        <v>640547359580.34827</v>
      </c>
      <c r="R29" s="22">
        <f t="shared" si="2"/>
        <v>1.9609106175789891E-2</v>
      </c>
      <c r="S29" s="14">
        <f t="shared" si="3"/>
        <v>6.5363687252632963E-3</v>
      </c>
      <c r="T29" s="14">
        <f t="shared" si="4"/>
        <v>5.8827318527369665E-2</v>
      </c>
    </row>
    <row r="30" spans="1:20" x14ac:dyDescent="0.25">
      <c r="A30" t="s">
        <v>80</v>
      </c>
      <c r="B30" t="s">
        <v>81</v>
      </c>
      <c r="C30" t="s">
        <v>29</v>
      </c>
      <c r="D30" t="s">
        <v>26</v>
      </c>
      <c r="G30" s="13">
        <v>400569</v>
      </c>
      <c r="H30" s="13">
        <v>499424</v>
      </c>
      <c r="I30" t="e">
        <v>#N/A</v>
      </c>
      <c r="K30" s="14" t="e">
        <v>#N/A</v>
      </c>
      <c r="N30" s="13">
        <f t="shared" si="5"/>
        <v>0</v>
      </c>
      <c r="O30" s="13">
        <f t="shared" si="6"/>
        <v>0</v>
      </c>
      <c r="Q30" s="13">
        <f>VLOOKUP(A30,'Revenues X=0.5'!$A$2:$X$180,24,FALSE)*1000</f>
        <v>5577939974.3454037</v>
      </c>
      <c r="R30" s="22">
        <f t="shared" si="2"/>
        <v>0</v>
      </c>
      <c r="S30" s="14">
        <f t="shared" si="3"/>
        <v>0</v>
      </c>
      <c r="T30" s="14">
        <f t="shared" si="4"/>
        <v>0</v>
      </c>
    </row>
    <row r="31" spans="1:20" x14ac:dyDescent="0.25">
      <c r="A31" t="s">
        <v>82</v>
      </c>
      <c r="B31" t="s">
        <v>83</v>
      </c>
      <c r="C31" t="s">
        <v>18</v>
      </c>
      <c r="D31" t="s">
        <v>19</v>
      </c>
      <c r="G31" s="13">
        <v>7395599</v>
      </c>
      <c r="H31" s="13">
        <v>6213179</v>
      </c>
      <c r="I31">
        <v>100</v>
      </c>
      <c r="J31" s="13">
        <f t="shared" ref="J31:J40" si="8">(1-(I31/100))*H31</f>
        <v>0</v>
      </c>
      <c r="K31" s="14" t="e">
        <v>#N/A</v>
      </c>
      <c r="M31" s="13">
        <v>0</v>
      </c>
      <c r="N31" s="13">
        <f t="shared" si="5"/>
        <v>0</v>
      </c>
      <c r="O31" s="13">
        <f t="shared" si="6"/>
        <v>0</v>
      </c>
      <c r="Q31" s="13">
        <f>VLOOKUP(A31,'Revenues X=0.5'!$A$2:$X$180,24,FALSE)*1000</f>
        <v>35367906269.718597</v>
      </c>
      <c r="R31" s="22">
        <f t="shared" si="2"/>
        <v>0</v>
      </c>
      <c r="S31" s="14">
        <f t="shared" si="3"/>
        <v>0</v>
      </c>
      <c r="T31" s="14">
        <f t="shared" si="4"/>
        <v>0</v>
      </c>
    </row>
    <row r="32" spans="1:20" x14ac:dyDescent="0.25">
      <c r="A32" t="s">
        <v>84</v>
      </c>
      <c r="B32" t="s">
        <v>85</v>
      </c>
      <c r="C32" t="s">
        <v>14</v>
      </c>
      <c r="D32" t="s">
        <v>32</v>
      </c>
      <c r="E32" t="s">
        <v>468</v>
      </c>
      <c r="G32" s="13">
        <v>15540284</v>
      </c>
      <c r="H32" s="13">
        <v>26564341</v>
      </c>
      <c r="I32">
        <v>17.399999999999999</v>
      </c>
      <c r="J32" s="13">
        <f t="shared" si="8"/>
        <v>21942145.666000001</v>
      </c>
      <c r="K32" s="14">
        <v>116.17619954537076</v>
      </c>
      <c r="M32" s="13">
        <f t="shared" si="1"/>
        <v>2549155093.3468084</v>
      </c>
      <c r="N32" s="13">
        <f t="shared" si="5"/>
        <v>205831528.01228803</v>
      </c>
      <c r="O32" s="13">
        <f t="shared" si="6"/>
        <v>308747292.01843202</v>
      </c>
      <c r="P32" s="13">
        <f t="shared" si="7"/>
        <v>2857902385.3652406</v>
      </c>
      <c r="Q32" s="13">
        <f>VLOOKUP(A32,'Revenues X=0.5'!$A$2:$X$180,24,FALSE)*1000</f>
        <v>47889806585.417519</v>
      </c>
      <c r="R32" s="22">
        <f t="shared" si="2"/>
        <v>5.9676632443019177E-2</v>
      </c>
      <c r="S32" s="14">
        <f t="shared" si="3"/>
        <v>1.9892210814339725E-2</v>
      </c>
      <c r="T32" s="14">
        <f t="shared" si="4"/>
        <v>0.17902989732905755</v>
      </c>
    </row>
    <row r="33" spans="1:20" x14ac:dyDescent="0.25">
      <c r="A33" t="s">
        <v>86</v>
      </c>
      <c r="B33" t="s">
        <v>87</v>
      </c>
      <c r="C33" t="s">
        <v>14</v>
      </c>
      <c r="D33" t="s">
        <v>32</v>
      </c>
      <c r="E33" t="s">
        <v>468</v>
      </c>
      <c r="G33" s="13">
        <v>9232753</v>
      </c>
      <c r="H33" s="13">
        <v>16392402.999999998</v>
      </c>
      <c r="I33">
        <v>46.9</v>
      </c>
      <c r="J33" s="13">
        <f t="shared" si="8"/>
        <v>8704365.9929999989</v>
      </c>
      <c r="K33" s="14">
        <v>60.545088714102796</v>
      </c>
      <c r="M33" s="13">
        <f t="shared" si="1"/>
        <v>527006611.24620444</v>
      </c>
      <c r="N33" s="13">
        <f t="shared" si="5"/>
        <v>42553148.825074777</v>
      </c>
      <c r="O33" s="13">
        <f t="shared" si="6"/>
        <v>63829723.237612166</v>
      </c>
      <c r="P33" s="13">
        <f t="shared" si="7"/>
        <v>590836334.48381662</v>
      </c>
      <c r="Q33" s="13">
        <f>VLOOKUP(A33,'Revenues X=0.5'!$A$2:$X$180,24,FALSE)*1000</f>
        <v>28968422205.565044</v>
      </c>
      <c r="R33" s="22">
        <f t="shared" si="2"/>
        <v>2.0395875560330401E-2</v>
      </c>
      <c r="S33" s="14">
        <f t="shared" si="3"/>
        <v>6.7986251867768015E-3</v>
      </c>
      <c r="T33" s="14">
        <f t="shared" si="4"/>
        <v>6.118762668099121E-2</v>
      </c>
    </row>
    <row r="34" spans="1:20" x14ac:dyDescent="0.25">
      <c r="A34" t="s">
        <v>88</v>
      </c>
      <c r="B34" t="s">
        <v>89</v>
      </c>
      <c r="C34" t="s">
        <v>40</v>
      </c>
      <c r="D34" t="s">
        <v>32</v>
      </c>
      <c r="E34" t="s">
        <v>468</v>
      </c>
      <c r="G34" s="13">
        <v>487601</v>
      </c>
      <c r="H34" s="13">
        <v>576734</v>
      </c>
      <c r="I34">
        <v>61.6</v>
      </c>
      <c r="J34" s="13">
        <f t="shared" si="8"/>
        <v>221465.856</v>
      </c>
      <c r="K34" s="14">
        <v>133.83254909236055</v>
      </c>
      <c r="L34" s="14">
        <f>VLOOKUP(E34,'[2]Table 1'!A:I,9,0)</f>
        <v>133.83254909236055</v>
      </c>
      <c r="M34" s="13">
        <f t="shared" si="1"/>
        <v>29639340.045401651</v>
      </c>
      <c r="N34" s="13">
        <f t="shared" si="5"/>
        <v>2393228.5119659561</v>
      </c>
      <c r="O34" s="13">
        <f t="shared" si="6"/>
        <v>3589842.7679489343</v>
      </c>
      <c r="P34" s="13">
        <f t="shared" si="7"/>
        <v>33229182.813350584</v>
      </c>
      <c r="Q34" s="13">
        <f>VLOOKUP(A34,'Revenues X=0.5'!$A$2:$X$180,24,FALSE)*1000</f>
        <v>1280698961.00228</v>
      </c>
      <c r="R34" s="22">
        <f t="shared" si="2"/>
        <v>2.5946130843539764E-2</v>
      </c>
      <c r="S34" s="14">
        <f t="shared" si="3"/>
        <v>8.6487102811799218E-3</v>
      </c>
      <c r="T34" s="14">
        <f t="shared" si="4"/>
        <v>7.7838392530619291E-2</v>
      </c>
    </row>
    <row r="35" spans="1:20" x14ac:dyDescent="0.25">
      <c r="A35" t="s">
        <v>90</v>
      </c>
      <c r="B35" t="s">
        <v>91</v>
      </c>
      <c r="C35" t="s">
        <v>14</v>
      </c>
      <c r="D35" t="s">
        <v>26</v>
      </c>
      <c r="E35" t="s">
        <v>472</v>
      </c>
      <c r="G35" s="13">
        <v>14364931</v>
      </c>
      <c r="H35" s="13">
        <v>19143612</v>
      </c>
      <c r="I35">
        <v>33.299999999999997</v>
      </c>
      <c r="J35" s="13">
        <f t="shared" si="8"/>
        <v>12768789.204</v>
      </c>
      <c r="K35" s="14">
        <v>167.67869535045108</v>
      </c>
      <c r="M35" s="13">
        <f t="shared" si="1"/>
        <v>2141053914.9316447</v>
      </c>
      <c r="N35" s="13">
        <f t="shared" si="5"/>
        <v>172879398.36115563</v>
      </c>
      <c r="O35" s="13">
        <f t="shared" si="6"/>
        <v>259319097.54173341</v>
      </c>
      <c r="P35" s="13">
        <f t="shared" si="7"/>
        <v>2400373012.4733782</v>
      </c>
      <c r="Q35" s="13">
        <f>VLOOKUP(A35,'Revenues X=0.5'!$A$2:$X$180,24,FALSE)*1000</f>
        <v>37745799088.376343</v>
      </c>
      <c r="R35" s="22">
        <f t="shared" si="2"/>
        <v>6.3593116861912269E-2</v>
      </c>
      <c r="S35" s="14">
        <f t="shared" si="3"/>
        <v>2.1197705620637421E-2</v>
      </c>
      <c r="T35" s="14">
        <f t="shared" si="4"/>
        <v>0.19077935058573681</v>
      </c>
    </row>
    <row r="36" spans="1:20" x14ac:dyDescent="0.25">
      <c r="A36" t="s">
        <v>92</v>
      </c>
      <c r="B36" t="s">
        <v>93</v>
      </c>
      <c r="C36" t="s">
        <v>40</v>
      </c>
      <c r="D36" t="s">
        <v>32</v>
      </c>
      <c r="E36" t="s">
        <v>468</v>
      </c>
      <c r="G36" s="13">
        <v>20624343</v>
      </c>
      <c r="H36" s="13">
        <v>33074214.999999996</v>
      </c>
      <c r="I36">
        <v>44.7</v>
      </c>
      <c r="J36" s="13">
        <f t="shared" si="8"/>
        <v>18290040.894999996</v>
      </c>
      <c r="K36" s="14">
        <v>64.653784219001608</v>
      </c>
      <c r="M36" s="13">
        <f t="shared" si="1"/>
        <v>1182520357.3820448</v>
      </c>
      <c r="N36" s="13">
        <f t="shared" si="5"/>
        <v>95482606.256813198</v>
      </c>
      <c r="O36" s="13">
        <f t="shared" si="6"/>
        <v>143223909.38521981</v>
      </c>
      <c r="P36" s="13">
        <f t="shared" si="7"/>
        <v>1325744266.7672646</v>
      </c>
      <c r="Q36" s="13">
        <f>VLOOKUP(A36,'Revenues X=0.5'!$A$2:$X$180,24,FALSE)*1000</f>
        <v>62967201216.38588</v>
      </c>
      <c r="R36" s="22">
        <f t="shared" si="2"/>
        <v>2.1054521102365078E-2</v>
      </c>
      <c r="S36" s="14">
        <f t="shared" si="3"/>
        <v>7.0181737007883596E-3</v>
      </c>
      <c r="T36" s="14">
        <f t="shared" si="4"/>
        <v>6.3163563307095244E-2</v>
      </c>
    </row>
    <row r="37" spans="1:20" x14ac:dyDescent="0.25">
      <c r="A37" t="s">
        <v>94</v>
      </c>
      <c r="B37" t="s">
        <v>95</v>
      </c>
      <c r="C37" t="s">
        <v>45</v>
      </c>
      <c r="D37" t="s">
        <v>69</v>
      </c>
      <c r="G37" s="13">
        <v>34005274</v>
      </c>
      <c r="H37" s="13">
        <v>40616997</v>
      </c>
      <c r="I37">
        <v>99.8</v>
      </c>
      <c r="J37" s="13">
        <f t="shared" si="8"/>
        <v>81233.994000000079</v>
      </c>
      <c r="K37" s="14" t="e">
        <v>#N/A</v>
      </c>
      <c r="M37" s="13">
        <v>0</v>
      </c>
      <c r="N37" s="13">
        <f t="shared" si="5"/>
        <v>0</v>
      </c>
      <c r="O37" s="13">
        <f t="shared" si="6"/>
        <v>0</v>
      </c>
      <c r="Q37" s="13">
        <f>VLOOKUP(A37,'Revenues X=0.5'!$A$2:$X$180,24,FALSE)*1000</f>
        <v>329893397154.45477</v>
      </c>
      <c r="R37" s="22">
        <f t="shared" si="2"/>
        <v>0</v>
      </c>
      <c r="S37" s="14">
        <f t="shared" si="3"/>
        <v>0</v>
      </c>
      <c r="T37" s="14">
        <f t="shared" si="4"/>
        <v>0</v>
      </c>
    </row>
    <row r="38" spans="1:20" x14ac:dyDescent="0.25">
      <c r="A38" t="s">
        <v>96</v>
      </c>
      <c r="B38" t="s">
        <v>97</v>
      </c>
      <c r="C38" t="s">
        <v>29</v>
      </c>
      <c r="D38" t="s">
        <v>35</v>
      </c>
      <c r="E38" t="s">
        <v>469</v>
      </c>
      <c r="G38" s="13">
        <v>55509</v>
      </c>
      <c r="H38" s="13">
        <v>66552</v>
      </c>
      <c r="I38">
        <v>96.2</v>
      </c>
      <c r="J38" s="13">
        <f t="shared" si="8"/>
        <v>2528.9759999999947</v>
      </c>
      <c r="K38" s="14">
        <v>271.17101589161985</v>
      </c>
      <c r="L38" s="14">
        <f>VLOOKUP(E38,'[2]Table 1'!A:I,9,0)</f>
        <v>271.17101589161985</v>
      </c>
      <c r="M38" s="13">
        <f t="shared" si="1"/>
        <v>685784.99108552374</v>
      </c>
      <c r="N38" s="13">
        <f t="shared" si="5"/>
        <v>55373.709105200614</v>
      </c>
      <c r="O38" s="13">
        <f t="shared" si="6"/>
        <v>83060.563657800929</v>
      </c>
      <c r="P38" s="13">
        <f t="shared" si="7"/>
        <v>768845.55474332464</v>
      </c>
      <c r="Q38" s="13">
        <f>VLOOKUP(A38,'Revenues X=0.5'!$A$2:$X$180,24,FALSE)*1000</f>
        <v>425852898.28499478</v>
      </c>
      <c r="R38" s="22">
        <f t="shared" si="2"/>
        <v>1.8054252016121959E-3</v>
      </c>
      <c r="S38" s="14">
        <f t="shared" si="3"/>
        <v>6.0180840053739861E-4</v>
      </c>
      <c r="T38" s="14">
        <f t="shared" si="4"/>
        <v>5.4162756048365878E-3</v>
      </c>
    </row>
    <row r="39" spans="1:20" x14ac:dyDescent="0.25">
      <c r="A39" t="s">
        <v>98</v>
      </c>
      <c r="B39" t="s">
        <v>99</v>
      </c>
      <c r="C39" t="s">
        <v>14</v>
      </c>
      <c r="D39" t="s">
        <v>32</v>
      </c>
      <c r="E39" t="s">
        <v>468</v>
      </c>
      <c r="G39" s="13">
        <v>4349921</v>
      </c>
      <c r="H39" s="13">
        <v>6318381</v>
      </c>
      <c r="I39">
        <v>20.7</v>
      </c>
      <c r="J39" s="13">
        <f t="shared" si="8"/>
        <v>5010476.1330000004</v>
      </c>
      <c r="K39" s="14">
        <v>133.83254909236055</v>
      </c>
      <c r="L39" s="14">
        <f>VLOOKUP(E39,'[2]Table 1'!A:I,9,0)</f>
        <v>133.83254909236055</v>
      </c>
      <c r="M39" s="13">
        <f t="shared" si="1"/>
        <v>670564793.04582345</v>
      </c>
      <c r="N39" s="13">
        <f t="shared" si="5"/>
        <v>54144754.214485012</v>
      </c>
      <c r="O39" s="13">
        <f t="shared" si="6"/>
        <v>81217131.321727514</v>
      </c>
      <c r="P39" s="13">
        <f t="shared" si="7"/>
        <v>751781924.36755097</v>
      </c>
      <c r="Q39" s="13">
        <f>VLOOKUP(A39,'Revenues X=0.5'!$A$2:$X$180,24,FALSE)*1000</f>
        <v>11689913718.203577</v>
      </c>
      <c r="R39" s="22">
        <f t="shared" si="2"/>
        <v>6.431030566092831E-2</v>
      </c>
      <c r="S39" s="14">
        <f t="shared" si="3"/>
        <v>2.1436768553642769E-2</v>
      </c>
      <c r="T39" s="14">
        <f t="shared" si="4"/>
        <v>0.19293091698278492</v>
      </c>
    </row>
    <row r="40" spans="1:20" x14ac:dyDescent="0.25">
      <c r="A40" t="s">
        <v>100</v>
      </c>
      <c r="B40" t="s">
        <v>101</v>
      </c>
      <c r="C40" t="s">
        <v>14</v>
      </c>
      <c r="D40" t="s">
        <v>32</v>
      </c>
      <c r="E40" t="s">
        <v>468</v>
      </c>
      <c r="G40" s="13">
        <v>11720781</v>
      </c>
      <c r="H40" s="13">
        <v>20877527</v>
      </c>
      <c r="I40">
        <v>11.5</v>
      </c>
      <c r="J40" s="13">
        <f t="shared" si="8"/>
        <v>18476611.395</v>
      </c>
      <c r="K40" s="14">
        <v>307.6461512086405</v>
      </c>
      <c r="M40" s="13">
        <f t="shared" si="1"/>
        <v>5684258383.0494604</v>
      </c>
      <c r="N40" s="13">
        <f t="shared" si="5"/>
        <v>458975443.13932866</v>
      </c>
      <c r="O40" s="13">
        <f t="shared" si="6"/>
        <v>688463164.70899296</v>
      </c>
      <c r="P40" s="13">
        <f t="shared" si="7"/>
        <v>6372721547.7584534</v>
      </c>
      <c r="Q40" s="13">
        <f>VLOOKUP(A40,'Revenues X=0.5'!$A$2:$X$180,24,FALSE)*1000</f>
        <v>36910158684.459152</v>
      </c>
      <c r="R40" s="22">
        <f t="shared" si="2"/>
        <v>0.17265494852618063</v>
      </c>
      <c r="S40" s="14">
        <f t="shared" si="3"/>
        <v>5.755164950872687E-2</v>
      </c>
      <c r="T40" s="14">
        <f t="shared" si="4"/>
        <v>0.51796484557854183</v>
      </c>
    </row>
    <row r="41" spans="1:20" x14ac:dyDescent="0.25">
      <c r="A41" t="s">
        <v>102</v>
      </c>
      <c r="B41" t="s">
        <v>103</v>
      </c>
      <c r="C41" t="s">
        <v>29</v>
      </c>
      <c r="D41" t="s">
        <v>19</v>
      </c>
      <c r="G41" s="13">
        <v>159518</v>
      </c>
      <c r="H41" s="13">
        <v>173587</v>
      </c>
      <c r="I41" t="e">
        <v>#N/A</v>
      </c>
      <c r="K41" s="14" t="e">
        <v>#N/A</v>
      </c>
      <c r="N41" s="13">
        <f t="shared" si="5"/>
        <v>0</v>
      </c>
      <c r="O41" s="13">
        <f t="shared" si="6"/>
        <v>0</v>
      </c>
      <c r="Q41" s="13" t="e">
        <f>VLOOKUP(A41,'Revenues X=0.5'!$A$2:$X$180,24,FALSE)*1000</f>
        <v>#N/A</v>
      </c>
      <c r="R41" s="22" t="e">
        <f t="shared" si="2"/>
        <v>#N/A</v>
      </c>
      <c r="S41" s="14" t="e">
        <f t="shared" si="3"/>
        <v>#N/A</v>
      </c>
      <c r="T41" s="14" t="e">
        <f t="shared" si="4"/>
        <v>#N/A</v>
      </c>
    </row>
    <row r="42" spans="1:20" x14ac:dyDescent="0.25">
      <c r="A42" t="s">
        <v>104</v>
      </c>
      <c r="B42" t="s">
        <v>105</v>
      </c>
      <c r="C42" t="s">
        <v>45</v>
      </c>
      <c r="D42" t="s">
        <v>35</v>
      </c>
      <c r="E42" t="s">
        <v>469</v>
      </c>
      <c r="G42" s="13">
        <v>17150760</v>
      </c>
      <c r="H42" s="13">
        <v>19814578</v>
      </c>
      <c r="I42">
        <v>97.8</v>
      </c>
      <c r="J42" s="13">
        <f t="shared" ref="J42:J51" si="9">(1-(I42/100))*H42</f>
        <v>435920.71600000036</v>
      </c>
      <c r="K42" s="14">
        <v>272.58566978193147</v>
      </c>
      <c r="M42" s="13">
        <f t="shared" si="1"/>
        <v>118825740.34267923</v>
      </c>
      <c r="N42" s="13">
        <f t="shared" si="5"/>
        <v>9594584.4039696343</v>
      </c>
      <c r="O42" s="13">
        <f t="shared" si="6"/>
        <v>14391876.605954451</v>
      </c>
      <c r="P42" s="13">
        <f t="shared" si="7"/>
        <v>133217616.94863369</v>
      </c>
      <c r="Q42" s="13">
        <f>VLOOKUP(A42,'Revenues X=0.5'!$A$2:$X$180,24,FALSE)*1000</f>
        <v>74550387900.19136</v>
      </c>
      <c r="R42" s="22">
        <f t="shared" si="2"/>
        <v>1.7869473345596334E-3</v>
      </c>
      <c r="S42" s="14">
        <f t="shared" si="3"/>
        <v>5.9564911151987771E-4</v>
      </c>
      <c r="T42" s="14">
        <f t="shared" si="4"/>
        <v>5.3608420036789003E-3</v>
      </c>
    </row>
    <row r="43" spans="1:20" x14ac:dyDescent="0.25">
      <c r="A43" t="s">
        <v>106</v>
      </c>
      <c r="B43" t="s">
        <v>107</v>
      </c>
      <c r="C43" t="s">
        <v>18</v>
      </c>
      <c r="D43" t="s">
        <v>26</v>
      </c>
      <c r="E43" t="s">
        <v>473</v>
      </c>
      <c r="G43" s="13">
        <v>1337705000</v>
      </c>
      <c r="H43" s="13">
        <v>1453297304</v>
      </c>
      <c r="I43">
        <v>64.8</v>
      </c>
      <c r="J43" s="13">
        <f t="shared" si="9"/>
        <v>511560651.00799996</v>
      </c>
      <c r="K43" s="14">
        <v>118.46244228777692</v>
      </c>
      <c r="M43" s="13">
        <f t="shared" si="1"/>
        <v>60600724096.732788</v>
      </c>
      <c r="N43" s="13">
        <f t="shared" si="5"/>
        <v>4893205467.1906891</v>
      </c>
      <c r="O43" s="13">
        <f t="shared" si="6"/>
        <v>7339808200.7860336</v>
      </c>
      <c r="P43" s="13">
        <f t="shared" si="7"/>
        <v>67940532297.518822</v>
      </c>
      <c r="Q43" s="13">
        <f>VLOOKUP(A43,'Revenues X=0.5'!$A$2:$X$180,24,FALSE)*1000</f>
        <v>7015752128692.1777</v>
      </c>
      <c r="R43" s="22">
        <f t="shared" si="2"/>
        <v>9.6839983869532412E-3</v>
      </c>
      <c r="S43" s="14">
        <f t="shared" si="3"/>
        <v>3.2279994623177475E-3</v>
      </c>
      <c r="T43" s="14">
        <f t="shared" si="4"/>
        <v>2.9051995160859725E-2</v>
      </c>
    </row>
    <row r="44" spans="1:20" x14ac:dyDescent="0.25">
      <c r="A44" t="s">
        <v>108</v>
      </c>
      <c r="B44" t="s">
        <v>109</v>
      </c>
      <c r="C44" t="s">
        <v>18</v>
      </c>
      <c r="D44" t="s">
        <v>35</v>
      </c>
      <c r="E44" t="s">
        <v>469</v>
      </c>
      <c r="G44" s="13">
        <v>46444798</v>
      </c>
      <c r="H44" s="13">
        <v>57219408</v>
      </c>
      <c r="I44">
        <v>79.3</v>
      </c>
      <c r="J44" s="13">
        <f t="shared" si="9"/>
        <v>11844417.456000004</v>
      </c>
      <c r="K44" s="14">
        <v>357.18483690861007</v>
      </c>
      <c r="M44" s="13">
        <f t="shared" si="1"/>
        <v>4230646317.2988558</v>
      </c>
      <c r="N44" s="13">
        <f t="shared" si="5"/>
        <v>341603536.8902961</v>
      </c>
      <c r="O44" s="13">
        <f t="shared" si="6"/>
        <v>512405305.33544415</v>
      </c>
      <c r="P44" s="13">
        <f t="shared" si="7"/>
        <v>4743051622.6343002</v>
      </c>
      <c r="Q44" s="13">
        <f>VLOOKUP(A44,'Revenues X=0.5'!$A$2:$X$180,24,FALSE)*1000</f>
        <v>146529512536.78873</v>
      </c>
      <c r="R44" s="22">
        <f t="shared" si="2"/>
        <v>3.2369258182330177E-2</v>
      </c>
      <c r="S44" s="14">
        <f t="shared" si="3"/>
        <v>1.078975272744339E-2</v>
      </c>
      <c r="T44" s="14">
        <f t="shared" si="4"/>
        <v>9.7107774546990516E-2</v>
      </c>
    </row>
    <row r="45" spans="1:20" x14ac:dyDescent="0.25">
      <c r="A45" t="s">
        <v>110</v>
      </c>
      <c r="B45" t="s">
        <v>111</v>
      </c>
      <c r="C45" t="s">
        <v>14</v>
      </c>
      <c r="D45" t="s">
        <v>32</v>
      </c>
      <c r="E45" t="s">
        <v>468</v>
      </c>
      <c r="G45" s="13">
        <v>683081</v>
      </c>
      <c r="H45" s="13">
        <v>1057197</v>
      </c>
      <c r="I45">
        <v>35.4</v>
      </c>
      <c r="J45" s="13">
        <f t="shared" si="9"/>
        <v>682949.26199999999</v>
      </c>
      <c r="K45" s="14">
        <v>63.339731285988485</v>
      </c>
      <c r="M45" s="13">
        <f t="shared" si="1"/>
        <v>43257822.737044148</v>
      </c>
      <c r="N45" s="13">
        <f t="shared" si="5"/>
        <v>3492852.8969026296</v>
      </c>
      <c r="O45" s="13">
        <f t="shared" si="6"/>
        <v>5239279.3453539452</v>
      </c>
      <c r="P45" s="13">
        <f t="shared" si="7"/>
        <v>48497102.082398094</v>
      </c>
      <c r="Q45" s="13">
        <f>VLOOKUP(A45,'Revenues X=0.5'!$A$2:$X$180,24,FALSE)*1000</f>
        <v>1980087314.3549585</v>
      </c>
      <c r="R45" s="22">
        <f t="shared" si="2"/>
        <v>2.4492405830192753E-2</v>
      </c>
      <c r="S45" s="14">
        <f t="shared" si="3"/>
        <v>8.1641352767309171E-3</v>
      </c>
      <c r="T45" s="14">
        <f t="shared" si="4"/>
        <v>7.3477217490578256E-2</v>
      </c>
    </row>
    <row r="46" spans="1:20" x14ac:dyDescent="0.25">
      <c r="A46" t="s">
        <v>112</v>
      </c>
      <c r="B46" t="s">
        <v>113</v>
      </c>
      <c r="C46" t="s">
        <v>14</v>
      </c>
      <c r="D46" t="s">
        <v>32</v>
      </c>
      <c r="E46" t="s">
        <v>468</v>
      </c>
      <c r="G46" s="13">
        <v>62191161</v>
      </c>
      <c r="H46" s="13">
        <v>103743184</v>
      </c>
      <c r="I46">
        <v>30</v>
      </c>
      <c r="J46" s="13">
        <f t="shared" si="9"/>
        <v>72620228.799999997</v>
      </c>
      <c r="K46" s="14">
        <v>133.83254909236055</v>
      </c>
      <c r="L46" s="14">
        <f>VLOOKUP(E46,'[2]Table 1'!A:I,9,0)</f>
        <v>133.83254909236055</v>
      </c>
      <c r="M46" s="13">
        <f t="shared" si="1"/>
        <v>9718950335.9744549</v>
      </c>
      <c r="N46" s="13">
        <f t="shared" si="5"/>
        <v>784756644.87825727</v>
      </c>
      <c r="O46" s="13">
        <f t="shared" si="6"/>
        <v>1177134967.3173859</v>
      </c>
      <c r="P46" s="13">
        <f t="shared" si="7"/>
        <v>10896085303.291842</v>
      </c>
      <c r="Q46" s="13">
        <f>VLOOKUP(A46,'Revenues X=0.5'!$A$2:$X$180,24,FALSE)*1000</f>
        <v>186120138410.98672</v>
      </c>
      <c r="R46" s="22">
        <f t="shared" si="2"/>
        <v>5.8543290351693839E-2</v>
      </c>
      <c r="S46" s="14">
        <f t="shared" si="3"/>
        <v>1.951443011723128E-2</v>
      </c>
      <c r="T46" s="14">
        <f t="shared" si="4"/>
        <v>0.17562987105508154</v>
      </c>
    </row>
    <row r="47" spans="1:20" x14ac:dyDescent="0.25">
      <c r="A47" t="s">
        <v>114</v>
      </c>
      <c r="B47" t="s">
        <v>115</v>
      </c>
      <c r="C47" t="s">
        <v>40</v>
      </c>
      <c r="D47" t="s">
        <v>32</v>
      </c>
      <c r="E47" t="s">
        <v>468</v>
      </c>
      <c r="G47" s="13">
        <v>4111715</v>
      </c>
      <c r="H47" s="13">
        <v>6753771</v>
      </c>
      <c r="I47">
        <v>14.3</v>
      </c>
      <c r="J47" s="13">
        <f t="shared" si="9"/>
        <v>5787981.7469999995</v>
      </c>
      <c r="K47" s="14">
        <v>133.83254909236055</v>
      </c>
      <c r="L47" s="14">
        <f>VLOOKUP(E47,'[2]Table 1'!A:I,9,0)</f>
        <v>133.83254909236055</v>
      </c>
      <c r="M47" s="13">
        <f t="shared" si="1"/>
        <v>774620351.30106425</v>
      </c>
      <c r="N47" s="13">
        <f t="shared" si="5"/>
        <v>62546720.265804432</v>
      </c>
      <c r="O47" s="13">
        <f t="shared" si="6"/>
        <v>93820080.39870666</v>
      </c>
      <c r="P47" s="13">
        <f t="shared" si="7"/>
        <v>868440431.69977093</v>
      </c>
      <c r="Q47" s="13">
        <f>VLOOKUP(A47,'Revenues X=0.5'!$A$2:$X$180,24,FALSE)*1000</f>
        <v>13079600649.446056</v>
      </c>
      <c r="R47" s="22">
        <f t="shared" si="2"/>
        <v>6.639655559640889E-2</v>
      </c>
      <c r="S47" s="14">
        <f t="shared" si="3"/>
        <v>2.2132185198802966E-2</v>
      </c>
      <c r="T47" s="14">
        <f t="shared" si="4"/>
        <v>0.19918966678922667</v>
      </c>
    </row>
    <row r="48" spans="1:20" x14ac:dyDescent="0.25">
      <c r="A48" t="s">
        <v>116</v>
      </c>
      <c r="B48" t="s">
        <v>117</v>
      </c>
      <c r="C48" t="s">
        <v>18</v>
      </c>
      <c r="D48" t="s">
        <v>35</v>
      </c>
      <c r="E48" t="s">
        <v>469</v>
      </c>
      <c r="G48" s="13">
        <v>4669685</v>
      </c>
      <c r="H48" s="13">
        <v>5759573</v>
      </c>
      <c r="I48">
        <v>93.5</v>
      </c>
      <c r="J48" s="13">
        <f t="shared" si="9"/>
        <v>374372.2449999997</v>
      </c>
      <c r="K48" s="14">
        <v>218.04511278195488</v>
      </c>
      <c r="M48" s="13">
        <f t="shared" si="1"/>
        <v>81630038.383458585</v>
      </c>
      <c r="N48" s="13">
        <f t="shared" si="5"/>
        <v>6591217.4492723634</v>
      </c>
      <c r="O48" s="13">
        <f t="shared" si="6"/>
        <v>9886826.1739085447</v>
      </c>
      <c r="P48" s="13">
        <f t="shared" si="7"/>
        <v>91516864.557367131</v>
      </c>
      <c r="Q48" s="13">
        <f>VLOOKUP(A48,'Revenues X=0.5'!$A$2:$X$180,24,FALSE)*1000</f>
        <v>14824436632.502686</v>
      </c>
      <c r="R48" s="22">
        <f t="shared" si="2"/>
        <v>6.173378916586667E-3</v>
      </c>
      <c r="S48" s="14">
        <f t="shared" si="3"/>
        <v>2.057792972195556E-3</v>
      </c>
      <c r="T48" s="14">
        <f t="shared" si="4"/>
        <v>1.852013674976E-2</v>
      </c>
    </row>
    <row r="49" spans="1:20" x14ac:dyDescent="0.25">
      <c r="A49" t="s">
        <v>118</v>
      </c>
      <c r="B49" t="s">
        <v>119</v>
      </c>
      <c r="C49" t="s">
        <v>40</v>
      </c>
      <c r="D49" t="s">
        <v>32</v>
      </c>
      <c r="E49" t="s">
        <v>468</v>
      </c>
      <c r="G49" s="13">
        <v>18976588</v>
      </c>
      <c r="H49" s="13">
        <v>29227188</v>
      </c>
      <c r="I49">
        <v>21.1</v>
      </c>
      <c r="J49" s="13">
        <f t="shared" si="9"/>
        <v>23060251.331999999</v>
      </c>
      <c r="K49" s="14">
        <v>133.83254909236055</v>
      </c>
      <c r="L49" s="14">
        <f>VLOOKUP(E49,'[2]Table 1'!A:I,9,0)</f>
        <v>133.83254909236055</v>
      </c>
      <c r="M49" s="13">
        <f t="shared" si="1"/>
        <v>3086212218.4720626</v>
      </c>
      <c r="N49" s="13">
        <f t="shared" si="5"/>
        <v>249196205.58052668</v>
      </c>
      <c r="O49" s="13">
        <f t="shared" si="6"/>
        <v>373794308.37079</v>
      </c>
      <c r="P49" s="13">
        <f t="shared" si="7"/>
        <v>3460006526.8428526</v>
      </c>
      <c r="Q49" s="13">
        <f>VLOOKUP(A49,'Revenues X=0.5'!$A$2:$X$180,24,FALSE)*1000</f>
        <v>55767788915.704048</v>
      </c>
      <c r="R49" s="22">
        <f t="shared" si="2"/>
        <v>6.2043100401072651E-2</v>
      </c>
      <c r="S49" s="14">
        <f t="shared" si="3"/>
        <v>2.0681033467024216E-2</v>
      </c>
      <c r="T49" s="14">
        <f t="shared" si="4"/>
        <v>0.18612930120321794</v>
      </c>
    </row>
    <row r="50" spans="1:20" x14ac:dyDescent="0.25">
      <c r="A50" t="s">
        <v>120</v>
      </c>
      <c r="B50" t="s">
        <v>121</v>
      </c>
      <c r="C50" t="s">
        <v>29</v>
      </c>
      <c r="D50" t="s">
        <v>19</v>
      </c>
      <c r="F50" t="s">
        <v>472</v>
      </c>
      <c r="G50" s="13">
        <v>4417781</v>
      </c>
      <c r="H50" s="13">
        <v>4015138</v>
      </c>
      <c r="I50">
        <v>98.2</v>
      </c>
      <c r="J50" s="13">
        <f t="shared" si="9"/>
        <v>72272.484000000069</v>
      </c>
      <c r="K50" s="14">
        <v>76.733547934264351</v>
      </c>
      <c r="L50" s="14">
        <f>VLOOKUP(F50,'[2]Table 1'!A:I,9,0)</f>
        <v>76.733547934264351</v>
      </c>
      <c r="M50" s="13">
        <f t="shared" si="1"/>
        <v>5545724.1153423591</v>
      </c>
      <c r="N50" s="13">
        <f t="shared" si="5"/>
        <v>447789.49369331874</v>
      </c>
      <c r="O50" s="13">
        <f t="shared" si="6"/>
        <v>671684.24053997814</v>
      </c>
      <c r="P50" s="13">
        <f t="shared" si="7"/>
        <v>6217408.3558823373</v>
      </c>
      <c r="Q50" s="13">
        <f>VLOOKUP(A50,'Revenues X=0.5'!$A$2:$X$180,24,FALSE)*1000</f>
        <v>18671527295.821495</v>
      </c>
      <c r="R50" s="22">
        <f t="shared" si="2"/>
        <v>3.3298874041620219E-4</v>
      </c>
      <c r="S50" s="14">
        <f t="shared" si="3"/>
        <v>1.1099624680540072E-4</v>
      </c>
      <c r="T50" s="14">
        <f t="shared" si="4"/>
        <v>9.9896622124860646E-4</v>
      </c>
    </row>
    <row r="51" spans="1:20" x14ac:dyDescent="0.25">
      <c r="A51" t="s">
        <v>122</v>
      </c>
      <c r="B51" t="s">
        <v>123</v>
      </c>
      <c r="C51" t="s">
        <v>18</v>
      </c>
      <c r="D51" t="s">
        <v>35</v>
      </c>
      <c r="E51" t="s">
        <v>469</v>
      </c>
      <c r="G51" s="13">
        <v>11281768</v>
      </c>
      <c r="H51" s="13">
        <v>10847333</v>
      </c>
      <c r="I51">
        <v>91.6</v>
      </c>
      <c r="J51" s="13">
        <f t="shared" si="9"/>
        <v>911175.97200000077</v>
      </c>
      <c r="K51" s="14">
        <v>247.02380952380952</v>
      </c>
      <c r="M51" s="13">
        <f t="shared" si="1"/>
        <v>225082159.75000018</v>
      </c>
      <c r="N51" s="13">
        <f t="shared" si="5"/>
        <v>18174258.989013765</v>
      </c>
      <c r="O51" s="13">
        <f t="shared" si="6"/>
        <v>27261388.483520646</v>
      </c>
      <c r="P51" s="13">
        <f t="shared" si="7"/>
        <v>252343548.23352084</v>
      </c>
      <c r="Q51" s="13">
        <f>VLOOKUP(A51,'Revenues X=0.5'!$A$2:$X$180,24,FALSE)*1000</f>
        <v>41039667663.598236</v>
      </c>
      <c r="R51" s="22">
        <f t="shared" si="2"/>
        <v>6.1487717274413259E-3</v>
      </c>
      <c r="S51" s="14">
        <f t="shared" si="3"/>
        <v>2.0495905758137751E-3</v>
      </c>
      <c r="T51" s="14">
        <f t="shared" si="4"/>
        <v>1.8446315182323977E-2</v>
      </c>
    </row>
    <row r="52" spans="1:20" x14ac:dyDescent="0.25">
      <c r="A52" t="s">
        <v>124</v>
      </c>
      <c r="B52" t="s">
        <v>125</v>
      </c>
      <c r="C52" t="s">
        <v>29</v>
      </c>
      <c r="D52" t="s">
        <v>35</v>
      </c>
      <c r="E52" t="s">
        <v>469</v>
      </c>
      <c r="G52" s="13">
        <v>149311</v>
      </c>
      <c r="H52" s="13">
        <v>178776</v>
      </c>
      <c r="I52" t="e">
        <v>#N/A</v>
      </c>
      <c r="K52" s="14" t="e">
        <v>#N/A</v>
      </c>
      <c r="N52" s="13">
        <f t="shared" si="5"/>
        <v>0</v>
      </c>
      <c r="O52" s="13">
        <f t="shared" si="6"/>
        <v>0</v>
      </c>
      <c r="Q52" s="13" t="e">
        <f>VLOOKUP(A52,'Revenues X=0.5'!$A$2:$X$180,24,FALSE)*1000</f>
        <v>#N/A</v>
      </c>
      <c r="R52" s="22" t="e">
        <f t="shared" si="2"/>
        <v>#N/A</v>
      </c>
      <c r="S52" s="14" t="e">
        <f t="shared" si="3"/>
        <v>#N/A</v>
      </c>
      <c r="T52" s="14" t="e">
        <f t="shared" si="4"/>
        <v>#N/A</v>
      </c>
    </row>
    <row r="53" spans="1:20" x14ac:dyDescent="0.25">
      <c r="A53" t="s">
        <v>126</v>
      </c>
      <c r="B53" t="s">
        <v>127</v>
      </c>
      <c r="C53" t="s">
        <v>29</v>
      </c>
      <c r="D53" t="s">
        <v>19</v>
      </c>
      <c r="G53" s="13">
        <v>1103685</v>
      </c>
      <c r="H53" s="13">
        <v>1306312</v>
      </c>
      <c r="I53">
        <v>100</v>
      </c>
      <c r="J53" s="13">
        <f>(1-(I53/100))*H53</f>
        <v>0</v>
      </c>
      <c r="K53" s="14" t="e">
        <v>#N/A</v>
      </c>
      <c r="M53" s="13">
        <v>0</v>
      </c>
      <c r="N53" s="13">
        <f t="shared" si="5"/>
        <v>0</v>
      </c>
      <c r="O53" s="13">
        <f t="shared" si="6"/>
        <v>0</v>
      </c>
      <c r="Q53" s="13">
        <f>VLOOKUP(A53,'Revenues X=0.5'!$A$2:$X$180,24,FALSE)*1000</f>
        <v>6392338489.3189993</v>
      </c>
      <c r="R53" s="22">
        <f t="shared" si="2"/>
        <v>0</v>
      </c>
      <c r="S53" s="14">
        <f t="shared" si="3"/>
        <v>0</v>
      </c>
      <c r="T53" s="14">
        <f t="shared" si="4"/>
        <v>0</v>
      </c>
    </row>
    <row r="54" spans="1:20" x14ac:dyDescent="0.25">
      <c r="A54" t="s">
        <v>128</v>
      </c>
      <c r="B54" t="s">
        <v>129</v>
      </c>
      <c r="C54" t="s">
        <v>45</v>
      </c>
      <c r="D54" t="s">
        <v>19</v>
      </c>
      <c r="G54" s="13">
        <v>10474410</v>
      </c>
      <c r="H54" s="13">
        <v>11053125</v>
      </c>
      <c r="I54">
        <v>100</v>
      </c>
      <c r="J54" s="13">
        <f>(1-(I54/100))*H54</f>
        <v>0</v>
      </c>
      <c r="K54" s="14" t="e">
        <v>#N/A</v>
      </c>
      <c r="M54" s="13">
        <v>0</v>
      </c>
      <c r="N54" s="13">
        <f t="shared" si="5"/>
        <v>0</v>
      </c>
      <c r="O54" s="13">
        <f t="shared" si="6"/>
        <v>0</v>
      </c>
      <c r="Q54" s="13">
        <f>VLOOKUP(A54,'Revenues X=0.5'!$A$2:$X$180,24,FALSE)*1000</f>
        <v>78147689341.690933</v>
      </c>
      <c r="R54" s="22">
        <f t="shared" si="2"/>
        <v>0</v>
      </c>
      <c r="S54" s="14">
        <f t="shared" si="3"/>
        <v>0</v>
      </c>
      <c r="T54" s="14">
        <f t="shared" si="4"/>
        <v>0</v>
      </c>
    </row>
    <row r="55" spans="1:20" x14ac:dyDescent="0.25">
      <c r="A55" t="s">
        <v>130</v>
      </c>
      <c r="B55" t="s">
        <v>131</v>
      </c>
      <c r="C55" t="s">
        <v>45</v>
      </c>
      <c r="D55" t="s">
        <v>19</v>
      </c>
      <c r="G55" s="13">
        <v>5547683</v>
      </c>
      <c r="H55" s="13">
        <v>6009458</v>
      </c>
      <c r="I55">
        <v>100</v>
      </c>
      <c r="J55" s="13">
        <f>(1-(I55/100))*H55</f>
        <v>0</v>
      </c>
      <c r="K55" s="14" t="e">
        <v>#N/A</v>
      </c>
      <c r="M55" s="13">
        <v>0</v>
      </c>
      <c r="N55" s="13">
        <f t="shared" si="5"/>
        <v>0</v>
      </c>
      <c r="O55" s="13">
        <f t="shared" si="6"/>
        <v>0</v>
      </c>
      <c r="Q55" s="13">
        <f>VLOOKUP(A55,'Revenues X=0.5'!$A$2:$X$180,24,FALSE)*1000</f>
        <v>35108605895.315269</v>
      </c>
      <c r="R55" s="22">
        <f t="shared" si="2"/>
        <v>0</v>
      </c>
      <c r="S55" s="14">
        <f t="shared" si="3"/>
        <v>0</v>
      </c>
      <c r="T55" s="14">
        <f t="shared" si="4"/>
        <v>0</v>
      </c>
    </row>
    <row r="56" spans="1:20" x14ac:dyDescent="0.25">
      <c r="A56" t="s">
        <v>132</v>
      </c>
      <c r="B56" t="s">
        <v>133</v>
      </c>
      <c r="C56" t="s">
        <v>40</v>
      </c>
      <c r="D56" t="s">
        <v>22</v>
      </c>
      <c r="G56" s="13">
        <v>834036</v>
      </c>
      <c r="H56" s="13">
        <v>1075146</v>
      </c>
      <c r="I56">
        <v>61.4</v>
      </c>
      <c r="J56" s="13">
        <f>(1-(I56/100))*H56</f>
        <v>415006.35600000003</v>
      </c>
      <c r="K56" s="14">
        <v>123.07692307692308</v>
      </c>
      <c r="M56" s="13">
        <f t="shared" si="1"/>
        <v>51077705.353846155</v>
      </c>
      <c r="N56" s="13">
        <f t="shared" si="5"/>
        <v>4124269.3187963078</v>
      </c>
      <c r="O56" s="13">
        <f t="shared" si="6"/>
        <v>6186403.9781944621</v>
      </c>
      <c r="P56" s="13">
        <f t="shared" si="7"/>
        <v>57264109.332040615</v>
      </c>
      <c r="Q56" s="13">
        <f>VLOOKUP(A56,'Revenues X=0.5'!$A$2:$X$180,24,FALSE)*1000</f>
        <v>2288003035.077168</v>
      </c>
      <c r="R56" s="22">
        <f t="shared" si="2"/>
        <v>2.5027986612836488E-2</v>
      </c>
      <c r="S56" s="14">
        <f t="shared" si="3"/>
        <v>8.3426622042788289E-3</v>
      </c>
      <c r="T56" s="14">
        <f t="shared" si="4"/>
        <v>7.5083959838509476E-2</v>
      </c>
    </row>
    <row r="57" spans="1:20" x14ac:dyDescent="0.25">
      <c r="A57" t="s">
        <v>134</v>
      </c>
      <c r="B57" t="s">
        <v>135</v>
      </c>
      <c r="C57" t="s">
        <v>18</v>
      </c>
      <c r="D57" t="s">
        <v>35</v>
      </c>
      <c r="E57" t="s">
        <v>469</v>
      </c>
      <c r="G57" s="13">
        <v>71167</v>
      </c>
      <c r="H57" s="13">
        <v>76952</v>
      </c>
      <c r="I57" t="e">
        <v>#N/A</v>
      </c>
      <c r="K57" s="14" t="e">
        <v>#N/A</v>
      </c>
      <c r="N57" s="13">
        <f t="shared" si="5"/>
        <v>0</v>
      </c>
      <c r="O57" s="13">
        <f t="shared" si="6"/>
        <v>0</v>
      </c>
      <c r="Q57" s="13" t="e">
        <f>VLOOKUP(A57,'Revenues X=0.5'!$A$2:$X$180,24,FALSE)*1000</f>
        <v>#N/A</v>
      </c>
      <c r="R57" s="22" t="e">
        <f t="shared" si="2"/>
        <v>#N/A</v>
      </c>
      <c r="S57" s="14" t="e">
        <f t="shared" si="3"/>
        <v>#N/A</v>
      </c>
      <c r="T57" s="14" t="e">
        <f t="shared" si="4"/>
        <v>#N/A</v>
      </c>
    </row>
    <row r="58" spans="1:20" x14ac:dyDescent="0.25">
      <c r="A58" t="s">
        <v>136</v>
      </c>
      <c r="B58" t="s">
        <v>137</v>
      </c>
      <c r="C58" t="s">
        <v>18</v>
      </c>
      <c r="D58" t="s">
        <v>35</v>
      </c>
      <c r="E58" t="s">
        <v>469</v>
      </c>
      <c r="G58" s="13">
        <v>10016797</v>
      </c>
      <c r="H58" s="13">
        <v>12218615</v>
      </c>
      <c r="I58">
        <v>81.400000000000006</v>
      </c>
      <c r="J58" s="13">
        <f>(1-(I58/100))*H58</f>
        <v>2272662.3899999992</v>
      </c>
      <c r="K58" s="14">
        <v>271.17101589161985</v>
      </c>
      <c r="L58" s="14">
        <f>VLOOKUP(E58,'[2]Table 1'!A:I,9,0)</f>
        <v>271.17101589161985</v>
      </c>
      <c r="M58" s="13">
        <f t="shared" si="1"/>
        <v>616280169.07497656</v>
      </c>
      <c r="N58" s="13">
        <f t="shared" si="5"/>
        <v>49761542.251958981</v>
      </c>
      <c r="O58" s="13">
        <f t="shared" si="6"/>
        <v>74642313.377938464</v>
      </c>
      <c r="P58" s="13">
        <f t="shared" si="7"/>
        <v>690922482.45291507</v>
      </c>
      <c r="Q58" s="13">
        <f>VLOOKUP(A58,'Revenues X=0.5'!$A$2:$X$180,24,FALSE)*1000</f>
        <v>33768675448.623978</v>
      </c>
      <c r="R58" s="22">
        <f t="shared" si="2"/>
        <v>2.0460455533830219E-2</v>
      </c>
      <c r="S58" s="14">
        <f t="shared" si="3"/>
        <v>6.8201518446100728E-3</v>
      </c>
      <c r="T58" s="14">
        <f t="shared" si="4"/>
        <v>6.1381366601490649E-2</v>
      </c>
    </row>
    <row r="59" spans="1:20" x14ac:dyDescent="0.25">
      <c r="A59" t="s">
        <v>138</v>
      </c>
      <c r="B59" t="s">
        <v>139</v>
      </c>
      <c r="C59" t="s">
        <v>18</v>
      </c>
      <c r="D59" t="s">
        <v>35</v>
      </c>
      <c r="E59" t="s">
        <v>469</v>
      </c>
      <c r="G59" s="13">
        <v>15001072</v>
      </c>
      <c r="H59" s="13">
        <v>19648546</v>
      </c>
      <c r="I59">
        <v>81</v>
      </c>
      <c r="J59" s="13">
        <f>(1-(I59/100))*H59</f>
        <v>3733223.7399999988</v>
      </c>
      <c r="K59" s="14">
        <v>228.76498176133404</v>
      </c>
      <c r="M59" s="13">
        <f t="shared" si="1"/>
        <v>854030860.79207897</v>
      </c>
      <c r="N59" s="13">
        <f t="shared" si="5"/>
        <v>68958721.854656413</v>
      </c>
      <c r="O59" s="13">
        <f t="shared" si="6"/>
        <v>103438082.78198463</v>
      </c>
      <c r="P59" s="13">
        <f t="shared" si="7"/>
        <v>957468943.57406354</v>
      </c>
      <c r="Q59" s="13">
        <f>VLOOKUP(A59,'Revenues X=0.5'!$A$2:$X$180,24,FALSE)*1000</f>
        <v>53214383437.429398</v>
      </c>
      <c r="R59" s="22">
        <f t="shared" si="2"/>
        <v>1.7992671938027355E-2</v>
      </c>
      <c r="S59" s="14">
        <f t="shared" si="3"/>
        <v>5.9975573126757843E-3</v>
      </c>
      <c r="T59" s="14">
        <f t="shared" si="4"/>
        <v>5.397801581408207E-2</v>
      </c>
    </row>
    <row r="60" spans="1:20" x14ac:dyDescent="0.25">
      <c r="A60" t="s">
        <v>140</v>
      </c>
      <c r="B60" t="s">
        <v>141</v>
      </c>
      <c r="C60" t="s">
        <v>40</v>
      </c>
      <c r="D60" t="s">
        <v>22</v>
      </c>
      <c r="E60" t="s">
        <v>467</v>
      </c>
      <c r="G60" s="13">
        <v>78075705</v>
      </c>
      <c r="H60" s="13">
        <v>102552797</v>
      </c>
      <c r="I60">
        <v>94.9</v>
      </c>
      <c r="J60" s="13">
        <f>(1-(I60/100))*H60</f>
        <v>5230192.6469999934</v>
      </c>
      <c r="K60" s="14">
        <v>206.60459986375579</v>
      </c>
      <c r="L60" s="14">
        <f>VLOOKUP(E60,'[2]Table 1'!A:I,9,0)</f>
        <v>206.60459986375579</v>
      </c>
      <c r="M60" s="13">
        <f t="shared" si="1"/>
        <v>1080581859.0437913</v>
      </c>
      <c r="N60" s="13">
        <f t="shared" si="5"/>
        <v>87251582.208490923</v>
      </c>
      <c r="O60" s="13">
        <f t="shared" si="6"/>
        <v>130877373.31273639</v>
      </c>
      <c r="P60" s="13">
        <f t="shared" si="7"/>
        <v>1211459232.3565278</v>
      </c>
      <c r="Q60" s="13">
        <f>VLOOKUP(A60,'Revenues X=0.5'!$A$2:$X$180,24,FALSE)*1000</f>
        <v>295056703029.74115</v>
      </c>
      <c r="R60" s="22">
        <f t="shared" si="2"/>
        <v>4.105852264723554E-3</v>
      </c>
      <c r="S60" s="14">
        <f t="shared" si="3"/>
        <v>1.3686174215745181E-3</v>
      </c>
      <c r="T60" s="14">
        <f t="shared" si="4"/>
        <v>1.2317556794170662E-2</v>
      </c>
    </row>
    <row r="61" spans="1:20" x14ac:dyDescent="0.25">
      <c r="A61" t="s">
        <v>142</v>
      </c>
      <c r="B61" t="s">
        <v>143</v>
      </c>
      <c r="C61" t="s">
        <v>40</v>
      </c>
      <c r="D61" t="s">
        <v>35</v>
      </c>
      <c r="E61" t="s">
        <v>469</v>
      </c>
      <c r="G61" s="13">
        <v>6218195</v>
      </c>
      <c r="H61" s="13">
        <v>6874758</v>
      </c>
      <c r="I61">
        <v>70.2</v>
      </c>
      <c r="J61" s="13">
        <f>(1-(I61/100))*H61</f>
        <v>2048677.8839999996</v>
      </c>
      <c r="K61" s="14">
        <v>207.10059171597632</v>
      </c>
      <c r="M61" s="13">
        <f t="shared" si="1"/>
        <v>424282402.0118342</v>
      </c>
      <c r="N61" s="13">
        <f t="shared" si="5"/>
        <v>34258682.550445549</v>
      </c>
      <c r="O61" s="13">
        <f t="shared" si="6"/>
        <v>51388023.82566832</v>
      </c>
      <c r="P61" s="13">
        <f t="shared" si="7"/>
        <v>475670425.83750254</v>
      </c>
      <c r="Q61" s="13">
        <f>VLOOKUP(A61,'Revenues X=0.5'!$A$2:$X$180,24,FALSE)*1000</f>
        <v>16464788671.959921</v>
      </c>
      <c r="R61" s="22">
        <f t="shared" si="2"/>
        <v>2.8890162838687689E-2</v>
      </c>
      <c r="S61" s="14">
        <f t="shared" si="3"/>
        <v>9.6300542795625631E-3</v>
      </c>
      <c r="T61" s="14">
        <f t="shared" si="4"/>
        <v>8.6670488516063071E-2</v>
      </c>
    </row>
    <row r="62" spans="1:20" x14ac:dyDescent="0.25">
      <c r="A62" t="s">
        <v>144</v>
      </c>
      <c r="B62" t="s">
        <v>145</v>
      </c>
      <c r="C62" t="s">
        <v>29</v>
      </c>
      <c r="D62" t="s">
        <v>32</v>
      </c>
      <c r="E62" t="s">
        <v>468</v>
      </c>
      <c r="G62" s="13">
        <v>696167</v>
      </c>
      <c r="H62" s="13">
        <v>1138788</v>
      </c>
      <c r="I62" t="e">
        <v>#N/A</v>
      </c>
      <c r="K62" s="14">
        <v>164.44444444444446</v>
      </c>
      <c r="N62" s="13">
        <f t="shared" si="5"/>
        <v>0</v>
      </c>
      <c r="O62" s="13">
        <f t="shared" si="6"/>
        <v>0</v>
      </c>
      <c r="P62" s="13">
        <f t="shared" si="7"/>
        <v>0</v>
      </c>
      <c r="Q62" s="13">
        <f>VLOOKUP(A62,'Revenues X=0.5'!$A$2:$X$180,24,FALSE)*1000</f>
        <v>4402106275.5288</v>
      </c>
      <c r="R62" s="22">
        <f t="shared" si="2"/>
        <v>0</v>
      </c>
      <c r="S62" s="14">
        <f t="shared" si="3"/>
        <v>0</v>
      </c>
      <c r="T62" s="14">
        <f t="shared" si="4"/>
        <v>0</v>
      </c>
    </row>
    <row r="63" spans="1:20" x14ac:dyDescent="0.25">
      <c r="A63" t="s">
        <v>146</v>
      </c>
      <c r="B63" t="s">
        <v>147</v>
      </c>
      <c r="C63" t="s">
        <v>14</v>
      </c>
      <c r="D63" t="s">
        <v>32</v>
      </c>
      <c r="E63" t="s">
        <v>468</v>
      </c>
      <c r="G63" s="13">
        <v>5741159</v>
      </c>
      <c r="H63" s="13">
        <v>9782455</v>
      </c>
      <c r="I63" t="e">
        <v>#N/A</v>
      </c>
      <c r="K63" s="14">
        <v>66.603415559772301</v>
      </c>
      <c r="N63" s="13">
        <f t="shared" si="5"/>
        <v>0</v>
      </c>
      <c r="O63" s="13">
        <f t="shared" si="6"/>
        <v>0</v>
      </c>
      <c r="P63" s="13">
        <f t="shared" si="7"/>
        <v>0</v>
      </c>
      <c r="Q63" s="13">
        <f>VLOOKUP(A63,'Revenues X=0.5'!$A$2:$X$180,24,FALSE)*1000</f>
        <v>17592983321.849911</v>
      </c>
      <c r="R63" s="22">
        <f t="shared" si="2"/>
        <v>0</v>
      </c>
      <c r="S63" s="14">
        <f t="shared" si="3"/>
        <v>0</v>
      </c>
      <c r="T63" s="14">
        <f t="shared" si="4"/>
        <v>0</v>
      </c>
    </row>
    <row r="64" spans="1:20" x14ac:dyDescent="0.25">
      <c r="A64" t="s">
        <v>148</v>
      </c>
      <c r="B64" t="s">
        <v>149</v>
      </c>
      <c r="C64" t="s">
        <v>45</v>
      </c>
      <c r="D64" t="s">
        <v>19</v>
      </c>
      <c r="F64" t="s">
        <v>472</v>
      </c>
      <c r="G64" s="13">
        <v>1331475</v>
      </c>
      <c r="H64" s="13">
        <v>1212150</v>
      </c>
      <c r="I64">
        <v>95.2</v>
      </c>
      <c r="J64" s="13">
        <f>(1-(I64/100))*H64</f>
        <v>58183.199999999917</v>
      </c>
      <c r="K64" s="14">
        <v>76.733547934264351</v>
      </c>
      <c r="L64" s="14">
        <f>VLOOKUP(F64,'[2]Table 1'!A:I,9,0)</f>
        <v>76.733547934264351</v>
      </c>
      <c r="M64" s="13">
        <f t="shared" si="1"/>
        <v>4464603.3661688836</v>
      </c>
      <c r="N64" s="13">
        <f t="shared" si="5"/>
        <v>360494.3988013065</v>
      </c>
      <c r="O64" s="13">
        <f t="shared" si="6"/>
        <v>540741.59820195974</v>
      </c>
      <c r="P64" s="13">
        <f t="shared" si="7"/>
        <v>5005344.964370843</v>
      </c>
      <c r="Q64" s="13">
        <f>VLOOKUP(A64,'Revenues X=0.5'!$A$2:$X$180,24,FALSE)*1000</f>
        <v>11727656587.134995</v>
      </c>
      <c r="R64" s="22">
        <f t="shared" si="2"/>
        <v>4.2679839123713827E-4</v>
      </c>
      <c r="S64" s="14">
        <f t="shared" si="3"/>
        <v>1.4226613041237943E-4</v>
      </c>
      <c r="T64" s="14">
        <f t="shared" si="4"/>
        <v>1.2803951737114148E-3</v>
      </c>
    </row>
    <row r="65" spans="1:20" x14ac:dyDescent="0.25">
      <c r="A65" t="s">
        <v>150</v>
      </c>
      <c r="B65" t="s">
        <v>151</v>
      </c>
      <c r="C65" t="s">
        <v>14</v>
      </c>
      <c r="D65" t="s">
        <v>32</v>
      </c>
      <c r="E65" t="s">
        <v>468</v>
      </c>
      <c r="G65" s="13">
        <v>87095281</v>
      </c>
      <c r="H65" s="13">
        <v>137669707</v>
      </c>
      <c r="I65">
        <v>21.1</v>
      </c>
      <c r="J65" s="13">
        <f>(1-(I65/100))*H65</f>
        <v>108621398.82299998</v>
      </c>
      <c r="K65" s="14">
        <v>48.420735522443401</v>
      </c>
      <c r="M65" s="13">
        <f t="shared" si="1"/>
        <v>5259528024.4863272</v>
      </c>
      <c r="N65" s="13">
        <f t="shared" si="5"/>
        <v>424680590.33714849</v>
      </c>
      <c r="O65" s="13">
        <f t="shared" si="6"/>
        <v>637020885.50572264</v>
      </c>
      <c r="P65" s="13">
        <f t="shared" si="7"/>
        <v>5896548909.9920502</v>
      </c>
      <c r="Q65" s="13">
        <f>VLOOKUP(A65,'Revenues X=0.5'!$A$2:$X$180,24,FALSE)*1000</f>
        <v>250851061464.44556</v>
      </c>
      <c r="R65" s="22">
        <f t="shared" si="2"/>
        <v>2.3506174841631273E-2</v>
      </c>
      <c r="S65" s="14">
        <f t="shared" si="3"/>
        <v>7.8353916138770904E-3</v>
      </c>
      <c r="T65" s="14">
        <f t="shared" si="4"/>
        <v>7.0518524524893822E-2</v>
      </c>
    </row>
    <row r="66" spans="1:20" x14ac:dyDescent="0.25">
      <c r="A66" t="s">
        <v>152</v>
      </c>
      <c r="B66" t="s">
        <v>153</v>
      </c>
      <c r="C66" t="s">
        <v>29</v>
      </c>
      <c r="D66" t="s">
        <v>19</v>
      </c>
      <c r="G66" s="13">
        <v>49581</v>
      </c>
      <c r="H66" s="13">
        <v>51875</v>
      </c>
      <c r="I66" t="e">
        <v>#N/A</v>
      </c>
      <c r="K66" s="14" t="e">
        <v>#N/A</v>
      </c>
      <c r="N66" s="13">
        <f t="shared" si="5"/>
        <v>0</v>
      </c>
      <c r="O66" s="13">
        <f t="shared" si="6"/>
        <v>0</v>
      </c>
      <c r="Q66" s="13" t="e">
        <f>VLOOKUP(A66,'Revenues X=0.5'!$A$2:$X$180,24,FALSE)*1000</f>
        <v>#N/A</v>
      </c>
      <c r="R66" s="22" t="e">
        <f t="shared" si="2"/>
        <v>#N/A</v>
      </c>
      <c r="S66" s="14" t="e">
        <f t="shared" si="3"/>
        <v>#N/A</v>
      </c>
      <c r="T66" s="14" t="e">
        <f t="shared" si="4"/>
        <v>#N/A</v>
      </c>
    </row>
    <row r="67" spans="1:20" x14ac:dyDescent="0.25">
      <c r="A67" t="s">
        <v>154</v>
      </c>
      <c r="B67" t="s">
        <v>155</v>
      </c>
      <c r="C67" t="s">
        <v>18</v>
      </c>
      <c r="D67" t="s">
        <v>26</v>
      </c>
      <c r="E67" t="s">
        <v>474</v>
      </c>
      <c r="G67" s="13">
        <v>860559</v>
      </c>
      <c r="H67" s="13">
        <v>939469</v>
      </c>
      <c r="I67">
        <v>87.1</v>
      </c>
      <c r="J67" s="13">
        <f t="shared" ref="J67:J85" si="10">(1-(I67/100))*H67</f>
        <v>121191.501</v>
      </c>
      <c r="K67" s="14">
        <v>190.1840490797546</v>
      </c>
      <c r="M67" s="13">
        <f t="shared" ref="M67:M130" si="11">K67*J67</f>
        <v>23048690.37423313</v>
      </c>
      <c r="N67" s="13">
        <f t="shared" si="5"/>
        <v>1861066.5042674541</v>
      </c>
      <c r="O67" s="13">
        <f t="shared" si="6"/>
        <v>2791599.7564011812</v>
      </c>
      <c r="P67" s="13">
        <f t="shared" si="7"/>
        <v>25840290.130634312</v>
      </c>
      <c r="Q67" s="13">
        <f>VLOOKUP(A67,'Revenues X=0.5'!$A$2:$X$180,24,FALSE)*1000</f>
        <v>2476328726.8501954</v>
      </c>
      <c r="R67" s="22">
        <f t="shared" ref="R67:R130" si="12">P67/Q67</f>
        <v>1.0434919181146951E-2</v>
      </c>
      <c r="S67" s="14">
        <f t="shared" ref="S67:S130" si="13">(P67/2)/(Q67*1.5)</f>
        <v>3.4783063937156499E-3</v>
      </c>
      <c r="T67" s="14">
        <f t="shared" ref="T67:T130" si="14">(P67*1.5)/(Q67/2)</f>
        <v>3.130475754344085E-2</v>
      </c>
    </row>
    <row r="68" spans="1:20" x14ac:dyDescent="0.25">
      <c r="A68" t="s">
        <v>156</v>
      </c>
      <c r="B68" t="s">
        <v>157</v>
      </c>
      <c r="C68" t="s">
        <v>45</v>
      </c>
      <c r="D68" t="s">
        <v>19</v>
      </c>
      <c r="G68" s="13">
        <v>5363352</v>
      </c>
      <c r="H68" s="13">
        <v>5649744</v>
      </c>
      <c r="I68">
        <v>100</v>
      </c>
      <c r="J68" s="13">
        <f t="shared" si="10"/>
        <v>0</v>
      </c>
      <c r="K68" s="14" t="e">
        <v>#N/A</v>
      </c>
      <c r="M68" s="13">
        <v>0</v>
      </c>
      <c r="N68" s="13">
        <f t="shared" ref="N68:N131" si="15">M68*0.080745</f>
        <v>0</v>
      </c>
      <c r="O68" s="13">
        <f t="shared" ref="O68:O131" si="16">(N68/5)*7.5</f>
        <v>0</v>
      </c>
      <c r="Q68" s="13">
        <f>VLOOKUP(A68,'Revenues X=0.5'!$A$2:$X$180,24,FALSE)*1000</f>
        <v>42338739121.976273</v>
      </c>
      <c r="R68" s="22">
        <f t="shared" si="12"/>
        <v>0</v>
      </c>
      <c r="S68" s="14">
        <f t="shared" si="13"/>
        <v>0</v>
      </c>
      <c r="T68" s="14">
        <f t="shared" si="14"/>
        <v>0</v>
      </c>
    </row>
    <row r="69" spans="1:20" x14ac:dyDescent="0.25">
      <c r="A69" t="s">
        <v>158</v>
      </c>
      <c r="B69" t="s">
        <v>159</v>
      </c>
      <c r="C69" t="s">
        <v>45</v>
      </c>
      <c r="D69" t="s">
        <v>19</v>
      </c>
      <c r="G69" s="13">
        <v>65023142</v>
      </c>
      <c r="H69" s="13">
        <v>69286370</v>
      </c>
      <c r="I69">
        <v>100</v>
      </c>
      <c r="J69" s="13">
        <f t="shared" si="10"/>
        <v>0</v>
      </c>
      <c r="K69" s="14" t="e">
        <v>#N/A</v>
      </c>
      <c r="M69" s="13">
        <v>0</v>
      </c>
      <c r="N69" s="13">
        <f t="shared" si="15"/>
        <v>0</v>
      </c>
      <c r="O69" s="13">
        <f t="shared" si="16"/>
        <v>0</v>
      </c>
      <c r="Q69" s="13">
        <f>VLOOKUP(A69,'Revenues X=0.5'!$A$2:$X$180,24,FALSE)*1000</f>
        <v>317930710736.28735</v>
      </c>
      <c r="R69" s="22">
        <f t="shared" si="12"/>
        <v>0</v>
      </c>
      <c r="S69" s="14">
        <f t="shared" si="13"/>
        <v>0</v>
      </c>
      <c r="T69" s="14">
        <f t="shared" si="14"/>
        <v>0</v>
      </c>
    </row>
    <row r="70" spans="1:20" x14ac:dyDescent="0.25">
      <c r="A70" t="s">
        <v>160</v>
      </c>
      <c r="B70" t="s">
        <v>161</v>
      </c>
      <c r="C70" t="s">
        <v>29</v>
      </c>
      <c r="D70" t="s">
        <v>26</v>
      </c>
      <c r="E70" t="s">
        <v>474</v>
      </c>
      <c r="G70" s="13">
        <v>268065</v>
      </c>
      <c r="H70" s="13">
        <v>318041</v>
      </c>
      <c r="I70">
        <v>97.1</v>
      </c>
      <c r="J70" s="13">
        <f t="shared" si="10"/>
        <v>9223.1890000000076</v>
      </c>
      <c r="K70" s="14">
        <v>227.27272727272728</v>
      </c>
      <c r="M70" s="13">
        <f t="shared" si="11"/>
        <v>2096179.31818182</v>
      </c>
      <c r="N70" s="13">
        <f t="shared" si="15"/>
        <v>169255.99904659105</v>
      </c>
      <c r="O70" s="13">
        <f t="shared" si="16"/>
        <v>253883.99856988658</v>
      </c>
      <c r="P70" s="13">
        <f t="shared" ref="P70:P130" si="17">M70+O70</f>
        <v>2350063.3167517064</v>
      </c>
      <c r="Q70" s="13">
        <f>VLOOKUP(A70,'Revenues X=0.5'!$A$2:$X$180,24,FALSE)*1000</f>
        <v>1053980774.126248</v>
      </c>
      <c r="R70" s="22">
        <f t="shared" si="12"/>
        <v>2.2297022625483022E-3</v>
      </c>
      <c r="S70" s="14">
        <f t="shared" si="13"/>
        <v>7.4323408751610076E-4</v>
      </c>
      <c r="T70" s="14">
        <f t="shared" si="14"/>
        <v>6.689106787644907E-3</v>
      </c>
    </row>
    <row r="71" spans="1:20" x14ac:dyDescent="0.25">
      <c r="A71" t="s">
        <v>162</v>
      </c>
      <c r="B71" t="s">
        <v>163</v>
      </c>
      <c r="C71" t="s">
        <v>18</v>
      </c>
      <c r="D71" t="s">
        <v>32</v>
      </c>
      <c r="E71" t="s">
        <v>468</v>
      </c>
      <c r="G71" s="13">
        <v>1556222</v>
      </c>
      <c r="H71" s="13">
        <v>2382369</v>
      </c>
      <c r="I71">
        <v>40.9</v>
      </c>
      <c r="J71" s="13">
        <f t="shared" si="10"/>
        <v>1407980.0789999999</v>
      </c>
      <c r="K71" s="14">
        <v>92.173913043478265</v>
      </c>
      <c r="M71" s="13">
        <f t="shared" si="11"/>
        <v>129779033.36869565</v>
      </c>
      <c r="N71" s="13">
        <f t="shared" si="15"/>
        <v>10479008.04935533</v>
      </c>
      <c r="O71" s="13">
        <f t="shared" si="16"/>
        <v>15718512.074032994</v>
      </c>
      <c r="P71" s="13">
        <f t="shared" si="17"/>
        <v>145497545.44272864</v>
      </c>
      <c r="Q71" s="13">
        <f>VLOOKUP(A71,'Revenues X=0.5'!$A$2:$X$180,24,FALSE)*1000</f>
        <v>5614553222.9533796</v>
      </c>
      <c r="R71" s="22">
        <f t="shared" si="12"/>
        <v>2.5914358572273664E-2</v>
      </c>
      <c r="S71" s="14">
        <f t="shared" si="13"/>
        <v>8.6381195240912215E-3</v>
      </c>
      <c r="T71" s="14">
        <f t="shared" si="14"/>
        <v>7.7743075716820986E-2</v>
      </c>
    </row>
    <row r="72" spans="1:20" x14ac:dyDescent="0.25">
      <c r="A72" t="s">
        <v>164</v>
      </c>
      <c r="B72" t="s">
        <v>165</v>
      </c>
      <c r="C72" t="s">
        <v>14</v>
      </c>
      <c r="D72" t="s">
        <v>32</v>
      </c>
      <c r="E72" t="s">
        <v>468</v>
      </c>
      <c r="G72" s="13">
        <v>1680640</v>
      </c>
      <c r="H72" s="13">
        <v>3056357</v>
      </c>
      <c r="I72">
        <v>60.2</v>
      </c>
      <c r="J72" s="13">
        <f t="shared" si="10"/>
        <v>1216430.0860000001</v>
      </c>
      <c r="K72" s="14">
        <v>133.83254909236055</v>
      </c>
      <c r="L72" s="14">
        <f>VLOOKUP(E72,'[2]Table 1'!A:I,9,0)</f>
        <v>133.83254909236055</v>
      </c>
      <c r="M72" s="13">
        <f t="shared" si="11"/>
        <v>162797939.20201939</v>
      </c>
      <c r="N72" s="13">
        <f t="shared" si="15"/>
        <v>13145119.600867055</v>
      </c>
      <c r="O72" s="13">
        <f t="shared" si="16"/>
        <v>19717679.401300583</v>
      </c>
      <c r="P72" s="13">
        <f t="shared" si="17"/>
        <v>182515618.60331997</v>
      </c>
      <c r="Q72" s="13">
        <f>VLOOKUP(A72,'Revenues X=0.5'!$A$2:$X$180,24,FALSE)*1000</f>
        <v>5586889926.2180643</v>
      </c>
      <c r="R72" s="22">
        <f t="shared" si="12"/>
        <v>3.2668554600801016E-2</v>
      </c>
      <c r="S72" s="14">
        <f t="shared" si="13"/>
        <v>1.0889518200267003E-2</v>
      </c>
      <c r="T72" s="14">
        <f t="shared" si="14"/>
        <v>9.8005663802403026E-2</v>
      </c>
    </row>
    <row r="73" spans="1:20" x14ac:dyDescent="0.25">
      <c r="A73" t="s">
        <v>166</v>
      </c>
      <c r="B73" t="s">
        <v>167</v>
      </c>
      <c r="C73" t="s">
        <v>40</v>
      </c>
      <c r="D73" t="s">
        <v>19</v>
      </c>
      <c r="E73" t="s">
        <v>470</v>
      </c>
      <c r="G73" s="13">
        <v>4452800</v>
      </c>
      <c r="H73" s="13">
        <v>3953077</v>
      </c>
      <c r="I73">
        <v>93.6</v>
      </c>
      <c r="J73" s="13">
        <f t="shared" si="10"/>
        <v>252996.92800000022</v>
      </c>
      <c r="K73" s="14">
        <v>194.44444444444446</v>
      </c>
      <c r="M73" s="13">
        <f t="shared" si="11"/>
        <v>49193847.111111157</v>
      </c>
      <c r="N73" s="13">
        <f t="shared" si="15"/>
        <v>3972157.18498667</v>
      </c>
      <c r="O73" s="13">
        <f t="shared" si="16"/>
        <v>5958235.7774800053</v>
      </c>
      <c r="P73" s="13">
        <f t="shared" si="17"/>
        <v>55152082.888591163</v>
      </c>
      <c r="Q73" s="13">
        <f>VLOOKUP(A73,'Revenues X=0.5'!$A$2:$X$180,24,FALSE)*1000</f>
        <v>11178374176.065588</v>
      </c>
      <c r="R73" s="22">
        <f t="shared" si="12"/>
        <v>4.9338197147380551E-3</v>
      </c>
      <c r="S73" s="14">
        <f t="shared" si="13"/>
        <v>1.6446065715793518E-3</v>
      </c>
      <c r="T73" s="14">
        <f t="shared" si="14"/>
        <v>1.4801459144214164E-2</v>
      </c>
    </row>
    <row r="74" spans="1:20" x14ac:dyDescent="0.25">
      <c r="A74" t="s">
        <v>168</v>
      </c>
      <c r="B74" t="s">
        <v>169</v>
      </c>
      <c r="C74" t="s">
        <v>45</v>
      </c>
      <c r="D74" t="s">
        <v>19</v>
      </c>
      <c r="G74" s="13">
        <v>81776930</v>
      </c>
      <c r="H74" s="13">
        <v>79551501</v>
      </c>
      <c r="I74">
        <v>100</v>
      </c>
      <c r="J74" s="13">
        <f t="shared" si="10"/>
        <v>0</v>
      </c>
      <c r="K74" s="14" t="e">
        <v>#N/A</v>
      </c>
      <c r="M74" s="13">
        <v>0</v>
      </c>
      <c r="N74" s="13">
        <f t="shared" si="15"/>
        <v>0</v>
      </c>
      <c r="O74" s="13">
        <f t="shared" si="16"/>
        <v>0</v>
      </c>
      <c r="Q74" s="13">
        <f>VLOOKUP(A74,'Revenues X=0.5'!$A$2:$X$180,24,FALSE)*1000</f>
        <v>535372425228.37231</v>
      </c>
      <c r="R74" s="22">
        <f t="shared" si="12"/>
        <v>0</v>
      </c>
      <c r="S74" s="14">
        <f t="shared" si="13"/>
        <v>0</v>
      </c>
      <c r="T74" s="14">
        <f t="shared" si="14"/>
        <v>0</v>
      </c>
    </row>
    <row r="75" spans="1:20" x14ac:dyDescent="0.25">
      <c r="A75" t="s">
        <v>170</v>
      </c>
      <c r="B75" t="s">
        <v>171</v>
      </c>
      <c r="C75" t="s">
        <v>40</v>
      </c>
      <c r="D75" t="s">
        <v>32</v>
      </c>
      <c r="E75" t="s">
        <v>468</v>
      </c>
      <c r="G75" s="13">
        <v>24262901</v>
      </c>
      <c r="H75" s="13">
        <v>35264291</v>
      </c>
      <c r="I75">
        <v>13.7</v>
      </c>
      <c r="J75" s="13">
        <f t="shared" si="10"/>
        <v>30433083.133000001</v>
      </c>
      <c r="K75" s="14">
        <v>184.48370831744418</v>
      </c>
      <c r="M75" s="13">
        <f t="shared" si="11"/>
        <v>5614408031.9089022</v>
      </c>
      <c r="N75" s="13">
        <f t="shared" si="15"/>
        <v>453335376.5364843</v>
      </c>
      <c r="O75" s="13">
        <f t="shared" si="16"/>
        <v>680003064.80472648</v>
      </c>
      <c r="P75" s="13">
        <f t="shared" si="17"/>
        <v>6294411096.7136288</v>
      </c>
      <c r="Q75" s="13">
        <f>VLOOKUP(A75,'Revenues X=0.5'!$A$2:$X$180,24,FALSE)*1000</f>
        <v>69041605332.264694</v>
      </c>
      <c r="R75" s="22">
        <f t="shared" si="12"/>
        <v>9.1168376900009729E-2</v>
      </c>
      <c r="S75" s="14">
        <f t="shared" si="13"/>
        <v>3.0389458966669912E-2</v>
      </c>
      <c r="T75" s="14">
        <f t="shared" si="14"/>
        <v>0.27350513070002913</v>
      </c>
    </row>
    <row r="76" spans="1:20" x14ac:dyDescent="0.25">
      <c r="A76" t="s">
        <v>172</v>
      </c>
      <c r="B76" t="s">
        <v>173</v>
      </c>
      <c r="C76" t="s">
        <v>45</v>
      </c>
      <c r="D76" t="s">
        <v>19</v>
      </c>
      <c r="F76" t="s">
        <v>472</v>
      </c>
      <c r="G76" s="13">
        <v>11153454</v>
      </c>
      <c r="H76" s="13">
        <v>10975530</v>
      </c>
      <c r="I76">
        <v>98.6</v>
      </c>
      <c r="J76" s="13">
        <f t="shared" si="10"/>
        <v>153657.42000000013</v>
      </c>
      <c r="K76" s="14">
        <v>76.733547934264351</v>
      </c>
      <c r="L76" s="14">
        <f>VLOOKUP(F76,'[2]Table 1'!A:I,9,0)</f>
        <v>76.733547934264351</v>
      </c>
      <c r="M76" s="13">
        <f t="shared" si="11"/>
        <v>11790679.0030254</v>
      </c>
      <c r="N76" s="13">
        <f t="shared" si="15"/>
        <v>952038.3760992859</v>
      </c>
      <c r="O76" s="13">
        <f t="shared" si="16"/>
        <v>1428057.564148929</v>
      </c>
      <c r="P76" s="13">
        <f t="shared" si="17"/>
        <v>13218736.567174328</v>
      </c>
      <c r="Q76" s="13">
        <f>VLOOKUP(A76,'Revenues X=0.5'!$A$2:$X$180,24,FALSE)*1000</f>
        <v>65717148408.725388</v>
      </c>
      <c r="R76" s="22">
        <f t="shared" si="12"/>
        <v>2.0114592442387917E-4</v>
      </c>
      <c r="S76" s="14">
        <f t="shared" si="13"/>
        <v>6.70486414746264E-5</v>
      </c>
      <c r="T76" s="14">
        <f t="shared" si="14"/>
        <v>6.0343777327163755E-4</v>
      </c>
    </row>
    <row r="77" spans="1:20" x14ac:dyDescent="0.25">
      <c r="A77" t="s">
        <v>174</v>
      </c>
      <c r="B77" t="s">
        <v>175</v>
      </c>
      <c r="C77" t="s">
        <v>29</v>
      </c>
      <c r="D77" t="s">
        <v>19</v>
      </c>
      <c r="G77" s="13">
        <v>56905</v>
      </c>
      <c r="H77" s="13">
        <v>54649</v>
      </c>
      <c r="I77">
        <v>100</v>
      </c>
      <c r="J77" s="13">
        <f t="shared" si="10"/>
        <v>0</v>
      </c>
      <c r="K77" s="14" t="e">
        <v>#N/A</v>
      </c>
      <c r="M77" s="13">
        <v>0</v>
      </c>
      <c r="N77" s="13">
        <f t="shared" si="15"/>
        <v>0</v>
      </c>
      <c r="O77" s="13">
        <f t="shared" si="16"/>
        <v>0</v>
      </c>
      <c r="Q77" s="13">
        <f>VLOOKUP(A77,'Revenues X=0.5'!$A$2:$X$180,24,FALSE)*1000</f>
        <v>430320629.04568541</v>
      </c>
      <c r="R77" s="22">
        <f t="shared" si="12"/>
        <v>0</v>
      </c>
      <c r="S77" s="14">
        <f t="shared" si="13"/>
        <v>0</v>
      </c>
      <c r="T77" s="14">
        <f t="shared" si="14"/>
        <v>0</v>
      </c>
    </row>
    <row r="78" spans="1:20" x14ac:dyDescent="0.25">
      <c r="A78" t="s">
        <v>176</v>
      </c>
      <c r="B78" t="s">
        <v>177</v>
      </c>
      <c r="C78" t="s">
        <v>18</v>
      </c>
      <c r="D78" t="s">
        <v>35</v>
      </c>
      <c r="E78" t="s">
        <v>469</v>
      </c>
      <c r="G78" s="13">
        <v>104677</v>
      </c>
      <c r="H78" s="13">
        <v>107433</v>
      </c>
      <c r="I78">
        <v>98</v>
      </c>
      <c r="J78" s="13">
        <f t="shared" si="10"/>
        <v>2148.6600000000021</v>
      </c>
      <c r="K78" s="14">
        <v>142.85714285714286</v>
      </c>
      <c r="M78" s="13">
        <f t="shared" si="11"/>
        <v>306951.42857142887</v>
      </c>
      <c r="N78" s="13">
        <f t="shared" si="15"/>
        <v>24784.793100000024</v>
      </c>
      <c r="O78" s="13">
        <f t="shared" si="16"/>
        <v>37177.189650000037</v>
      </c>
      <c r="P78" s="13">
        <f t="shared" si="17"/>
        <v>344128.61822142889</v>
      </c>
      <c r="Q78" s="13" t="e">
        <f>VLOOKUP(A78,'Revenues X=0.5'!$A$2:$X$180,24,FALSE)*1000</f>
        <v>#N/A</v>
      </c>
      <c r="R78" s="22" t="e">
        <f t="shared" si="12"/>
        <v>#N/A</v>
      </c>
      <c r="S78" s="14" t="e">
        <f t="shared" si="13"/>
        <v>#N/A</v>
      </c>
      <c r="T78" s="14" t="e">
        <f t="shared" si="14"/>
        <v>#N/A</v>
      </c>
    </row>
    <row r="79" spans="1:20" x14ac:dyDescent="0.25">
      <c r="A79" t="s">
        <v>178</v>
      </c>
      <c r="B79" t="s">
        <v>179</v>
      </c>
      <c r="C79" t="s">
        <v>29</v>
      </c>
      <c r="D79" t="s">
        <v>26</v>
      </c>
      <c r="E79" t="s">
        <v>474</v>
      </c>
      <c r="G79" s="13">
        <v>159440</v>
      </c>
      <c r="H79" s="13">
        <v>200008</v>
      </c>
      <c r="I79">
        <v>89.7</v>
      </c>
      <c r="J79" s="13">
        <f t="shared" si="10"/>
        <v>20600.823999999997</v>
      </c>
      <c r="K79" s="14">
        <v>307.69230769230768</v>
      </c>
      <c r="M79" s="13">
        <f t="shared" si="11"/>
        <v>6338715.0769230761</v>
      </c>
      <c r="N79" s="13">
        <f t="shared" si="15"/>
        <v>511819.54888615379</v>
      </c>
      <c r="O79" s="13">
        <f t="shared" si="16"/>
        <v>767729.32332923065</v>
      </c>
      <c r="P79" s="13">
        <f t="shared" si="17"/>
        <v>7106444.4002523068</v>
      </c>
      <c r="Q79" s="13" t="e">
        <f>VLOOKUP(A79,'Revenues X=0.5'!$A$2:$X$180,24,FALSE)*1000</f>
        <v>#N/A</v>
      </c>
      <c r="R79" s="22" t="e">
        <f t="shared" si="12"/>
        <v>#N/A</v>
      </c>
      <c r="S79" s="14" t="e">
        <f t="shared" si="13"/>
        <v>#N/A</v>
      </c>
      <c r="T79" s="14" t="e">
        <f t="shared" si="14"/>
        <v>#N/A</v>
      </c>
    </row>
    <row r="80" spans="1:20" x14ac:dyDescent="0.25">
      <c r="A80" t="s">
        <v>180</v>
      </c>
      <c r="B80" t="s">
        <v>181</v>
      </c>
      <c r="C80" t="s">
        <v>40</v>
      </c>
      <c r="D80" t="s">
        <v>35</v>
      </c>
      <c r="E80" t="s">
        <v>469</v>
      </c>
      <c r="G80" s="13">
        <v>14341576</v>
      </c>
      <c r="H80" s="13">
        <v>22566243</v>
      </c>
      <c r="I80">
        <v>79.400000000000006</v>
      </c>
      <c r="J80" s="13">
        <f t="shared" si="10"/>
        <v>4648646.0579999993</v>
      </c>
      <c r="K80" s="14">
        <v>183.48809043197417</v>
      </c>
      <c r="M80" s="13">
        <f t="shared" si="11"/>
        <v>852971188.27654409</v>
      </c>
      <c r="N80" s="13">
        <f t="shared" si="15"/>
        <v>68873158.597389549</v>
      </c>
      <c r="O80" s="13">
        <f t="shared" si="16"/>
        <v>103309737.89608432</v>
      </c>
      <c r="P80" s="13">
        <f t="shared" si="17"/>
        <v>956280926.1726284</v>
      </c>
      <c r="Q80" s="13">
        <f>VLOOKUP(A80,'Revenues X=0.5'!$A$2:$X$180,24,FALSE)*1000</f>
        <v>46242979699.594002</v>
      </c>
      <c r="R80" s="22">
        <f t="shared" si="12"/>
        <v>2.0679483294218263E-2</v>
      </c>
      <c r="S80" s="14">
        <f t="shared" si="13"/>
        <v>6.893161098072754E-3</v>
      </c>
      <c r="T80" s="14">
        <f t="shared" si="14"/>
        <v>6.2038449882654785E-2</v>
      </c>
    </row>
    <row r="81" spans="1:20" x14ac:dyDescent="0.25">
      <c r="A81" t="s">
        <v>182</v>
      </c>
      <c r="B81" t="s">
        <v>183</v>
      </c>
      <c r="C81" t="s">
        <v>14</v>
      </c>
      <c r="D81" t="s">
        <v>32</v>
      </c>
      <c r="E81" t="s">
        <v>468</v>
      </c>
      <c r="G81" s="13">
        <v>10876033</v>
      </c>
      <c r="H81" s="13">
        <v>17322136</v>
      </c>
      <c r="I81">
        <v>17.899999999999999</v>
      </c>
      <c r="J81" s="13">
        <f t="shared" si="10"/>
        <v>14221473.655999999</v>
      </c>
      <c r="K81" s="14">
        <v>96.066794085102103</v>
      </c>
      <c r="M81" s="13">
        <f t="shared" si="11"/>
        <v>1366211381.2976561</v>
      </c>
      <c r="N81" s="13">
        <f t="shared" si="15"/>
        <v>110314737.98287924</v>
      </c>
      <c r="O81" s="13">
        <f t="shared" si="16"/>
        <v>165472106.97431886</v>
      </c>
      <c r="P81" s="13">
        <f t="shared" si="17"/>
        <v>1531683488.271975</v>
      </c>
      <c r="Q81" s="13">
        <f>VLOOKUP(A81,'Revenues X=0.5'!$A$2:$X$180,24,FALSE)*1000</f>
        <v>31728564219.633987</v>
      </c>
      <c r="R81" s="22">
        <f t="shared" si="12"/>
        <v>4.8274591868362964E-2</v>
      </c>
      <c r="S81" s="14">
        <f t="shared" si="13"/>
        <v>1.6091530622787655E-2</v>
      </c>
      <c r="T81" s="14">
        <f t="shared" si="14"/>
        <v>0.14482377560508891</v>
      </c>
    </row>
    <row r="82" spans="1:20" x14ac:dyDescent="0.25">
      <c r="A82" t="s">
        <v>184</v>
      </c>
      <c r="B82" t="s">
        <v>185</v>
      </c>
      <c r="C82" t="s">
        <v>14</v>
      </c>
      <c r="D82" t="s">
        <v>32</v>
      </c>
      <c r="E82" t="s">
        <v>468</v>
      </c>
      <c r="G82" s="13">
        <v>1586624</v>
      </c>
      <c r="H82" s="13">
        <v>2472642</v>
      </c>
      <c r="I82">
        <v>18.399999999999999</v>
      </c>
      <c r="J82" s="13">
        <f t="shared" si="10"/>
        <v>2017675.8720000002</v>
      </c>
      <c r="K82" s="14">
        <v>58.939096267190571</v>
      </c>
      <c r="M82" s="13">
        <f t="shared" si="11"/>
        <v>118919992.45579569</v>
      </c>
      <c r="N82" s="13">
        <f t="shared" si="15"/>
        <v>9602194.7908432223</v>
      </c>
      <c r="O82" s="13">
        <f t="shared" si="16"/>
        <v>14403292.186264833</v>
      </c>
      <c r="P82" s="13">
        <f t="shared" si="17"/>
        <v>133323284.64206052</v>
      </c>
      <c r="Q82" s="13" t="e">
        <f>VLOOKUP(A82,'Revenues X=0.5'!$A$2:$X$180,24,FALSE)*1000</f>
        <v>#N/A</v>
      </c>
      <c r="R82" s="22" t="e">
        <f t="shared" si="12"/>
        <v>#N/A</v>
      </c>
      <c r="S82" s="14" t="e">
        <f t="shared" si="13"/>
        <v>#N/A</v>
      </c>
      <c r="T82" s="14" t="e">
        <f t="shared" si="14"/>
        <v>#N/A</v>
      </c>
    </row>
    <row r="83" spans="1:20" x14ac:dyDescent="0.25">
      <c r="A83" t="s">
        <v>186</v>
      </c>
      <c r="B83" t="s">
        <v>187</v>
      </c>
      <c r="C83" t="s">
        <v>40</v>
      </c>
      <c r="D83" t="s">
        <v>35</v>
      </c>
      <c r="E83" t="s">
        <v>469</v>
      </c>
      <c r="G83" s="13">
        <v>786126</v>
      </c>
      <c r="H83" s="13">
        <v>852670</v>
      </c>
      <c r="I83">
        <v>83.2</v>
      </c>
      <c r="J83" s="13">
        <f t="shared" si="10"/>
        <v>143248.55999999994</v>
      </c>
      <c r="K83" s="14">
        <v>188.03418803418805</v>
      </c>
      <c r="M83" s="13">
        <f t="shared" si="11"/>
        <v>26935626.666666657</v>
      </c>
      <c r="N83" s="13">
        <f t="shared" si="15"/>
        <v>2174917.175199999</v>
      </c>
      <c r="O83" s="13">
        <f t="shared" si="16"/>
        <v>3262375.7627999983</v>
      </c>
      <c r="P83" s="13">
        <f t="shared" si="17"/>
        <v>30198002.429466654</v>
      </c>
      <c r="Q83" s="13">
        <f>VLOOKUP(A83,'Revenues X=0.5'!$A$2:$X$180,24,FALSE)*1000</f>
        <v>2518066705.9959354</v>
      </c>
      <c r="R83" s="22">
        <f t="shared" si="12"/>
        <v>1.1992534732126114E-2</v>
      </c>
      <c r="S83" s="14">
        <f t="shared" si="13"/>
        <v>3.9975115773753719E-3</v>
      </c>
      <c r="T83" s="14">
        <f t="shared" si="14"/>
        <v>3.5977604196378347E-2</v>
      </c>
    </row>
    <row r="84" spans="1:20" x14ac:dyDescent="0.25">
      <c r="A84" t="s">
        <v>188</v>
      </c>
      <c r="B84" t="s">
        <v>189</v>
      </c>
      <c r="C84" t="s">
        <v>14</v>
      </c>
      <c r="D84" t="s">
        <v>35</v>
      </c>
      <c r="E84" t="s">
        <v>469</v>
      </c>
      <c r="G84" s="13">
        <v>9896400</v>
      </c>
      <c r="H84" s="13">
        <v>12536811</v>
      </c>
      <c r="I84">
        <v>23.9</v>
      </c>
      <c r="J84" s="13">
        <f t="shared" si="10"/>
        <v>9540513.1710000001</v>
      </c>
      <c r="K84" s="14">
        <v>222.59532062391682</v>
      </c>
      <c r="M84" s="13">
        <f t="shared" si="11"/>
        <v>2123673588.2154465</v>
      </c>
      <c r="N84" s="13">
        <f t="shared" si="15"/>
        <v>171476023.88045621</v>
      </c>
      <c r="O84" s="13">
        <f t="shared" si="16"/>
        <v>257214035.82068431</v>
      </c>
      <c r="P84" s="13">
        <f t="shared" si="17"/>
        <v>2380887624.0361309</v>
      </c>
      <c r="Q84" s="13">
        <f>VLOOKUP(A84,'Revenues X=0.5'!$A$2:$X$180,24,FALSE)*1000</f>
        <v>24650871461.238403</v>
      </c>
      <c r="R84" s="22">
        <f t="shared" si="12"/>
        <v>9.6584318642847708E-2</v>
      </c>
      <c r="S84" s="14">
        <f t="shared" si="13"/>
        <v>3.2194772880949234E-2</v>
      </c>
      <c r="T84" s="14">
        <f t="shared" si="14"/>
        <v>0.28975295592854311</v>
      </c>
    </row>
    <row r="85" spans="1:20" x14ac:dyDescent="0.25">
      <c r="A85" t="s">
        <v>190</v>
      </c>
      <c r="B85" t="s">
        <v>191</v>
      </c>
      <c r="C85" t="s">
        <v>40</v>
      </c>
      <c r="D85" t="s">
        <v>35</v>
      </c>
      <c r="E85" t="s">
        <v>469</v>
      </c>
      <c r="G85" s="13">
        <v>7621204</v>
      </c>
      <c r="H85" s="13">
        <v>10811004</v>
      </c>
      <c r="I85">
        <v>77.3</v>
      </c>
      <c r="J85" s="13">
        <f t="shared" si="10"/>
        <v>2454097.9079999998</v>
      </c>
      <c r="K85" s="14">
        <v>236.54046543938867</v>
      </c>
      <c r="M85" s="13">
        <f t="shared" si="11"/>
        <v>580493461.39215004</v>
      </c>
      <c r="N85" s="13">
        <f t="shared" si="15"/>
        <v>46871944.54010915</v>
      </c>
      <c r="O85" s="13">
        <f t="shared" si="16"/>
        <v>70307916.810163721</v>
      </c>
      <c r="P85" s="13">
        <f t="shared" si="17"/>
        <v>650801378.20231378</v>
      </c>
      <c r="Q85" s="13">
        <f>VLOOKUP(A85,'Revenues X=0.5'!$A$2:$X$180,24,FALSE)*1000</f>
        <v>23970349125.446362</v>
      </c>
      <c r="R85" s="22">
        <f t="shared" si="12"/>
        <v>2.7150266973435037E-2</v>
      </c>
      <c r="S85" s="14">
        <f t="shared" si="13"/>
        <v>9.0500889911450128E-3</v>
      </c>
      <c r="T85" s="14">
        <f t="shared" si="14"/>
        <v>8.1450800920305114E-2</v>
      </c>
    </row>
    <row r="86" spans="1:20" x14ac:dyDescent="0.25">
      <c r="A86" t="s">
        <v>192</v>
      </c>
      <c r="B86" t="s">
        <v>193</v>
      </c>
      <c r="C86" t="s">
        <v>29</v>
      </c>
      <c r="D86" t="s">
        <v>26</v>
      </c>
      <c r="G86" s="13">
        <v>7024200</v>
      </c>
      <c r="H86" s="13">
        <v>7885155</v>
      </c>
      <c r="I86" t="e">
        <v>#N/A</v>
      </c>
      <c r="K86" s="14" t="e">
        <v>#N/A</v>
      </c>
      <c r="N86" s="13">
        <f t="shared" si="15"/>
        <v>0</v>
      </c>
      <c r="O86" s="13">
        <f t="shared" si="16"/>
        <v>0</v>
      </c>
      <c r="Q86" s="13">
        <f>VLOOKUP(A86,'Revenues X=0.5'!$A$2:$X$180,24,FALSE)*1000</f>
        <v>33571217679.885895</v>
      </c>
      <c r="R86" s="22">
        <f t="shared" si="12"/>
        <v>0</v>
      </c>
      <c r="S86" s="14">
        <f t="shared" si="13"/>
        <v>0</v>
      </c>
      <c r="T86" s="14">
        <f t="shared" si="14"/>
        <v>0</v>
      </c>
    </row>
    <row r="87" spans="1:20" x14ac:dyDescent="0.25">
      <c r="A87" t="s">
        <v>194</v>
      </c>
      <c r="B87" t="s">
        <v>195</v>
      </c>
      <c r="C87" t="s">
        <v>18</v>
      </c>
      <c r="D87" t="s">
        <v>19</v>
      </c>
      <c r="G87" s="13">
        <v>10000023</v>
      </c>
      <c r="H87" s="13">
        <v>9525243</v>
      </c>
      <c r="I87">
        <v>100</v>
      </c>
      <c r="J87" s="13">
        <f t="shared" ref="J87:J93" si="18">(1-(I87/100))*H87</f>
        <v>0</v>
      </c>
      <c r="K87" s="14" t="e">
        <v>#N/A</v>
      </c>
      <c r="M87" s="13">
        <v>0</v>
      </c>
      <c r="N87" s="13">
        <f t="shared" si="15"/>
        <v>0</v>
      </c>
      <c r="O87" s="13">
        <f t="shared" si="16"/>
        <v>0</v>
      </c>
      <c r="Q87" s="13">
        <f>VLOOKUP(A87,'Revenues X=0.5'!$A$2:$X$180,24,FALSE)*1000</f>
        <v>44624879794.287529</v>
      </c>
      <c r="R87" s="22">
        <f t="shared" si="12"/>
        <v>0</v>
      </c>
      <c r="S87" s="14">
        <f t="shared" si="13"/>
        <v>0</v>
      </c>
      <c r="T87" s="14">
        <f t="shared" si="14"/>
        <v>0</v>
      </c>
    </row>
    <row r="88" spans="1:20" x14ac:dyDescent="0.25">
      <c r="A88" t="s">
        <v>196</v>
      </c>
      <c r="B88" t="s">
        <v>197</v>
      </c>
      <c r="C88" t="s">
        <v>45</v>
      </c>
      <c r="D88" t="s">
        <v>19</v>
      </c>
      <c r="G88" s="13">
        <v>318041</v>
      </c>
      <c r="H88" s="13">
        <v>383558</v>
      </c>
      <c r="I88">
        <v>100</v>
      </c>
      <c r="J88" s="13">
        <f t="shared" si="18"/>
        <v>0</v>
      </c>
      <c r="K88" s="14" t="e">
        <v>#N/A</v>
      </c>
      <c r="M88" s="13">
        <v>0</v>
      </c>
      <c r="N88" s="13">
        <f t="shared" si="15"/>
        <v>0</v>
      </c>
      <c r="O88" s="13">
        <f t="shared" si="16"/>
        <v>0</v>
      </c>
      <c r="Q88" s="13">
        <f>VLOOKUP(A88,'Revenues X=0.5'!$A$2:$X$180,24,FALSE)*1000</f>
        <v>1721788052.4107203</v>
      </c>
      <c r="R88" s="22">
        <f t="shared" si="12"/>
        <v>0</v>
      </c>
      <c r="S88" s="14">
        <f t="shared" si="13"/>
        <v>0</v>
      </c>
      <c r="T88" s="14">
        <f t="shared" si="14"/>
        <v>0</v>
      </c>
    </row>
    <row r="89" spans="1:20" x14ac:dyDescent="0.25">
      <c r="A89" t="s">
        <v>198</v>
      </c>
      <c r="B89" t="s">
        <v>199</v>
      </c>
      <c r="C89" t="s">
        <v>40</v>
      </c>
      <c r="D89" t="s">
        <v>15</v>
      </c>
      <c r="E89" t="s">
        <v>466</v>
      </c>
      <c r="G89" s="13">
        <v>1205624648</v>
      </c>
      <c r="H89" s="13">
        <v>1476377903</v>
      </c>
      <c r="I89">
        <v>34.200000000000003</v>
      </c>
      <c r="J89" s="13">
        <f t="shared" si="18"/>
        <v>971456660.17399991</v>
      </c>
      <c r="K89" s="14">
        <v>71.518998044111768</v>
      </c>
      <c r="M89" s="13">
        <f t="shared" si="11"/>
        <v>69477606978.923645</v>
      </c>
      <c r="N89" s="13">
        <f t="shared" si="15"/>
        <v>5609969375.5131893</v>
      </c>
      <c r="O89" s="13">
        <f t="shared" si="16"/>
        <v>8414954063.269783</v>
      </c>
      <c r="P89" s="13">
        <f t="shared" si="17"/>
        <v>77892561042.19342</v>
      </c>
      <c r="Q89" s="13">
        <f>VLOOKUP(A89,'Revenues X=0.5'!$A$2:$X$180,24,FALSE)*1000</f>
        <v>3812655474994.0684</v>
      </c>
      <c r="R89" s="22">
        <f t="shared" si="12"/>
        <v>2.0430002541028076E-2</v>
      </c>
      <c r="S89" s="14">
        <f t="shared" si="13"/>
        <v>6.8100008470093586E-3</v>
      </c>
      <c r="T89" s="14">
        <f t="shared" si="14"/>
        <v>6.1290007623084224E-2</v>
      </c>
    </row>
    <row r="90" spans="1:20" x14ac:dyDescent="0.25">
      <c r="A90" t="s">
        <v>200</v>
      </c>
      <c r="B90" t="s">
        <v>201</v>
      </c>
      <c r="C90" t="s">
        <v>40</v>
      </c>
      <c r="D90" t="s">
        <v>26</v>
      </c>
      <c r="E90" t="s">
        <v>472</v>
      </c>
      <c r="G90" s="13">
        <v>240676485</v>
      </c>
      <c r="H90" s="13">
        <v>293482460</v>
      </c>
      <c r="I90">
        <v>57</v>
      </c>
      <c r="J90" s="13">
        <f t="shared" si="18"/>
        <v>126197457.80000001</v>
      </c>
      <c r="K90" s="14">
        <v>63.160074549596189</v>
      </c>
      <c r="M90" s="13">
        <f t="shared" si="11"/>
        <v>7970640842.6175194</v>
      </c>
      <c r="N90" s="13">
        <f t="shared" si="15"/>
        <v>643589394.83715153</v>
      </c>
      <c r="O90" s="13">
        <f t="shared" si="16"/>
        <v>965384092.25572729</v>
      </c>
      <c r="P90" s="13">
        <f t="shared" si="17"/>
        <v>8936024934.8732471</v>
      </c>
      <c r="Q90" s="13">
        <f>VLOOKUP(A90,'Revenues X=0.5'!$A$2:$X$180,24,FALSE)*1000</f>
        <v>775930213176.94263</v>
      </c>
      <c r="R90" s="22">
        <f t="shared" si="12"/>
        <v>1.1516531748758546E-2</v>
      </c>
      <c r="S90" s="14">
        <f t="shared" si="13"/>
        <v>3.8388439162528485E-3</v>
      </c>
      <c r="T90" s="14">
        <f t="shared" si="14"/>
        <v>3.4549595246275641E-2</v>
      </c>
    </row>
    <row r="91" spans="1:20" x14ac:dyDescent="0.25">
      <c r="A91" t="s">
        <v>202</v>
      </c>
      <c r="B91" t="s">
        <v>203</v>
      </c>
      <c r="C91" t="s">
        <v>18</v>
      </c>
      <c r="D91" t="s">
        <v>22</v>
      </c>
      <c r="E91" t="s">
        <v>466</v>
      </c>
      <c r="G91" s="13">
        <v>74462314</v>
      </c>
      <c r="H91" s="13">
        <v>91336270</v>
      </c>
      <c r="I91">
        <v>88.4</v>
      </c>
      <c r="J91" s="13">
        <f t="shared" si="18"/>
        <v>10595007.319999998</v>
      </c>
      <c r="K91" s="14">
        <v>78.105475710744329</v>
      </c>
      <c r="L91" s="14">
        <f>VLOOKUP(E91,'[2]Table 1'!A:I,9,0)</f>
        <v>78.105475710744329</v>
      </c>
      <c r="M91" s="13">
        <f t="shared" si="11"/>
        <v>827528086.88741827</v>
      </c>
      <c r="N91" s="13">
        <f t="shared" si="15"/>
        <v>66818755.375724584</v>
      </c>
      <c r="O91" s="13">
        <f t="shared" si="16"/>
        <v>100228133.06358688</v>
      </c>
      <c r="P91" s="13">
        <f t="shared" si="17"/>
        <v>927756219.9510051</v>
      </c>
      <c r="Q91" s="13">
        <f>VLOOKUP(A91,'Revenues X=0.5'!$A$2:$X$180,24,FALSE)*1000</f>
        <v>462165715869.33221</v>
      </c>
      <c r="R91" s="22">
        <f t="shared" si="12"/>
        <v>2.0074103034793452E-3</v>
      </c>
      <c r="S91" s="14">
        <f t="shared" si="13"/>
        <v>6.6913676782644844E-4</v>
      </c>
      <c r="T91" s="14">
        <f t="shared" si="14"/>
        <v>6.0222309104380365E-3</v>
      </c>
    </row>
    <row r="92" spans="1:20" x14ac:dyDescent="0.25">
      <c r="A92" t="s">
        <v>204</v>
      </c>
      <c r="B92" t="s">
        <v>205</v>
      </c>
      <c r="C92" t="s">
        <v>18</v>
      </c>
      <c r="D92" t="s">
        <v>22</v>
      </c>
      <c r="E92" t="s">
        <v>475</v>
      </c>
      <c r="G92" s="13">
        <v>30962380</v>
      </c>
      <c r="H92" s="13">
        <v>50966609</v>
      </c>
      <c r="I92">
        <v>83.1</v>
      </c>
      <c r="J92" s="13">
        <f t="shared" si="18"/>
        <v>8613356.921000002</v>
      </c>
      <c r="K92" s="14">
        <v>232.56713876634936</v>
      </c>
      <c r="M92" s="13">
        <f t="shared" si="11"/>
        <v>2003183774.290303</v>
      </c>
      <c r="N92" s="13">
        <f t="shared" si="15"/>
        <v>161747073.8550705</v>
      </c>
      <c r="O92" s="13">
        <f t="shared" si="16"/>
        <v>242620610.78260577</v>
      </c>
      <c r="P92" s="13">
        <f t="shared" si="17"/>
        <v>2245804385.0729089</v>
      </c>
      <c r="Q92" s="13">
        <f>VLOOKUP(A92,'Revenues X=0.5'!$A$2:$X$180,24,FALSE)*1000</f>
        <v>148941178712.57852</v>
      </c>
      <c r="R92" s="22">
        <f t="shared" si="12"/>
        <v>1.5078465233626112E-2</v>
      </c>
      <c r="S92" s="14">
        <f t="shared" si="13"/>
        <v>5.0261550778753702E-3</v>
      </c>
      <c r="T92" s="14">
        <f t="shared" si="14"/>
        <v>4.5235395700878339E-2</v>
      </c>
    </row>
    <row r="93" spans="1:20" x14ac:dyDescent="0.25">
      <c r="A93" t="s">
        <v>206</v>
      </c>
      <c r="B93" t="s">
        <v>207</v>
      </c>
      <c r="C93" t="s">
        <v>45</v>
      </c>
      <c r="D93" t="s">
        <v>19</v>
      </c>
      <c r="G93" s="13">
        <v>4560155</v>
      </c>
      <c r="H93" s="13">
        <v>5346841</v>
      </c>
      <c r="I93">
        <v>99</v>
      </c>
      <c r="J93" s="13">
        <f t="shared" si="18"/>
        <v>53468.410000000047</v>
      </c>
      <c r="K93" s="14" t="e">
        <v>#N/A</v>
      </c>
      <c r="M93" s="13">
        <v>0</v>
      </c>
      <c r="N93" s="13">
        <f t="shared" si="15"/>
        <v>0</v>
      </c>
      <c r="O93" s="13">
        <f t="shared" si="16"/>
        <v>0</v>
      </c>
      <c r="Q93" s="13">
        <f>VLOOKUP(A93,'Revenues X=0.5'!$A$2:$X$180,24,FALSE)*1000</f>
        <v>30459181605.648571</v>
      </c>
      <c r="R93" s="22">
        <f t="shared" si="12"/>
        <v>0</v>
      </c>
      <c r="S93" s="14">
        <f t="shared" si="13"/>
        <v>0</v>
      </c>
      <c r="T93" s="14">
        <f t="shared" si="14"/>
        <v>0</v>
      </c>
    </row>
    <row r="94" spans="1:20" x14ac:dyDescent="0.25">
      <c r="A94" t="s">
        <v>208</v>
      </c>
      <c r="B94" t="s">
        <v>209</v>
      </c>
      <c r="C94" t="s">
        <v>29</v>
      </c>
      <c r="D94" t="s">
        <v>19</v>
      </c>
      <c r="G94" s="13">
        <v>83992</v>
      </c>
      <c r="H94" s="13">
        <v>94237</v>
      </c>
      <c r="I94" t="e">
        <v>#N/A</v>
      </c>
      <c r="K94" s="14" t="e">
        <v>#N/A</v>
      </c>
      <c r="N94" s="13">
        <f t="shared" si="15"/>
        <v>0</v>
      </c>
      <c r="O94" s="13">
        <f t="shared" si="16"/>
        <v>0</v>
      </c>
      <c r="Q94" s="13" t="e">
        <f>VLOOKUP(A94,'Revenues X=0.5'!$A$2:$X$180,24,FALSE)*1000</f>
        <v>#N/A</v>
      </c>
      <c r="R94" s="22" t="e">
        <f t="shared" si="12"/>
        <v>#N/A</v>
      </c>
      <c r="S94" s="14" t="e">
        <f t="shared" si="13"/>
        <v>#N/A</v>
      </c>
      <c r="T94" s="14" t="e">
        <f t="shared" si="14"/>
        <v>#N/A</v>
      </c>
    </row>
    <row r="95" spans="1:20" x14ac:dyDescent="0.25">
      <c r="A95" t="s">
        <v>210</v>
      </c>
      <c r="B95" t="s">
        <v>211</v>
      </c>
      <c r="C95" t="s">
        <v>45</v>
      </c>
      <c r="D95" t="s">
        <v>22</v>
      </c>
      <c r="G95" s="13">
        <v>7623600</v>
      </c>
      <c r="H95" s="13">
        <v>9632030</v>
      </c>
      <c r="I95">
        <v>100</v>
      </c>
      <c r="J95" s="13">
        <f>(1-(I95/100))*H95</f>
        <v>0</v>
      </c>
      <c r="K95" s="14" t="e">
        <v>#N/A</v>
      </c>
      <c r="M95" s="13">
        <v>0</v>
      </c>
      <c r="N95" s="13">
        <f t="shared" si="15"/>
        <v>0</v>
      </c>
      <c r="O95" s="13">
        <f t="shared" si="16"/>
        <v>0</v>
      </c>
      <c r="Q95" s="13">
        <f>VLOOKUP(A95,'Revenues X=0.5'!$A$2:$X$180,24,FALSE)*1000</f>
        <v>53877511032.243668</v>
      </c>
      <c r="R95" s="22">
        <f t="shared" si="12"/>
        <v>0</v>
      </c>
      <c r="S95" s="14">
        <f t="shared" si="13"/>
        <v>0</v>
      </c>
      <c r="T95" s="14">
        <f t="shared" si="14"/>
        <v>0</v>
      </c>
    </row>
    <row r="96" spans="1:20" x14ac:dyDescent="0.25">
      <c r="A96" t="s">
        <v>212</v>
      </c>
      <c r="B96" t="s">
        <v>213</v>
      </c>
      <c r="C96" t="s">
        <v>45</v>
      </c>
      <c r="D96" t="s">
        <v>19</v>
      </c>
      <c r="G96" s="13">
        <v>59277417</v>
      </c>
      <c r="H96" s="13">
        <v>61211831</v>
      </c>
      <c r="I96" t="e">
        <v>#N/A</v>
      </c>
      <c r="K96" s="14" t="e">
        <v>#N/A</v>
      </c>
      <c r="N96" s="13">
        <f t="shared" si="15"/>
        <v>0</v>
      </c>
      <c r="O96" s="13">
        <f t="shared" si="16"/>
        <v>0</v>
      </c>
      <c r="Q96" s="13">
        <f>VLOOKUP(A96,'Revenues X=0.5'!$A$2:$X$180,24,FALSE)*1000</f>
        <v>326291440978.0415</v>
      </c>
      <c r="R96" s="22">
        <f t="shared" si="12"/>
        <v>0</v>
      </c>
      <c r="S96" s="14">
        <f t="shared" si="13"/>
        <v>0</v>
      </c>
      <c r="T96" s="14">
        <f t="shared" si="14"/>
        <v>0</v>
      </c>
    </row>
    <row r="97" spans="1:20" x14ac:dyDescent="0.25">
      <c r="A97" t="s">
        <v>214</v>
      </c>
      <c r="B97" t="s">
        <v>215</v>
      </c>
      <c r="C97" t="s">
        <v>18</v>
      </c>
      <c r="D97" t="s">
        <v>35</v>
      </c>
      <c r="E97" t="s">
        <v>469</v>
      </c>
      <c r="G97" s="13">
        <v>2690824</v>
      </c>
      <c r="H97" s="13">
        <v>2949838</v>
      </c>
      <c r="I97">
        <v>80.2</v>
      </c>
      <c r="J97" s="13">
        <f t="shared" ref="J97:J104" si="19">(1-(I97/100))*H97</f>
        <v>584067.92399999988</v>
      </c>
      <c r="K97" s="14">
        <v>186.16144975288304</v>
      </c>
      <c r="M97" s="13">
        <f t="shared" si="11"/>
        <v>108730931.48599669</v>
      </c>
      <c r="N97" s="13">
        <f t="shared" si="15"/>
        <v>8779479.0628368035</v>
      </c>
      <c r="O97" s="13">
        <f t="shared" si="16"/>
        <v>13169218.594255205</v>
      </c>
      <c r="P97" s="13">
        <f t="shared" si="17"/>
        <v>121900150.0802519</v>
      </c>
      <c r="Q97" s="13">
        <f>VLOOKUP(A97,'Revenues X=0.5'!$A$2:$X$180,24,FALSE)*1000</f>
        <v>9340598110.6603718</v>
      </c>
      <c r="R97" s="22">
        <f t="shared" si="12"/>
        <v>1.3050572204913511E-2</v>
      </c>
      <c r="S97" s="14">
        <f t="shared" si="13"/>
        <v>4.3501907349711702E-3</v>
      </c>
      <c r="T97" s="14">
        <f t="shared" si="14"/>
        <v>3.9151716614740532E-2</v>
      </c>
    </row>
    <row r="98" spans="1:20" x14ac:dyDescent="0.25">
      <c r="A98" t="s">
        <v>216</v>
      </c>
      <c r="B98" t="s">
        <v>217</v>
      </c>
      <c r="C98" t="s">
        <v>45</v>
      </c>
      <c r="D98" t="s">
        <v>26</v>
      </c>
      <c r="G98" s="13">
        <v>127450459</v>
      </c>
      <c r="H98" s="13">
        <v>120624738</v>
      </c>
      <c r="I98">
        <v>100</v>
      </c>
      <c r="J98" s="13">
        <f t="shared" si="19"/>
        <v>0</v>
      </c>
      <c r="K98" s="14" t="e">
        <v>#N/A</v>
      </c>
      <c r="M98" s="13">
        <v>0</v>
      </c>
      <c r="N98" s="13">
        <f t="shared" si="15"/>
        <v>0</v>
      </c>
      <c r="O98" s="13">
        <f t="shared" si="16"/>
        <v>0</v>
      </c>
      <c r="Q98" s="13">
        <f>VLOOKUP(A98,'Revenues X=0.5'!$A$2:$X$180,24,FALSE)*1000</f>
        <v>833707955097.83777</v>
      </c>
      <c r="R98" s="22">
        <f t="shared" si="12"/>
        <v>0</v>
      </c>
      <c r="S98" s="14">
        <f t="shared" si="13"/>
        <v>0</v>
      </c>
      <c r="T98" s="14">
        <f t="shared" si="14"/>
        <v>0</v>
      </c>
    </row>
    <row r="99" spans="1:20" x14ac:dyDescent="0.25">
      <c r="A99" t="s">
        <v>218</v>
      </c>
      <c r="B99" t="s">
        <v>219</v>
      </c>
      <c r="C99" t="s">
        <v>18</v>
      </c>
      <c r="D99" t="s">
        <v>22</v>
      </c>
      <c r="E99" t="s">
        <v>475</v>
      </c>
      <c r="G99" s="13">
        <v>6046000</v>
      </c>
      <c r="H99" s="13">
        <v>9355173</v>
      </c>
      <c r="I99">
        <v>98</v>
      </c>
      <c r="J99" s="13">
        <f t="shared" si="19"/>
        <v>187103.46000000017</v>
      </c>
      <c r="K99" s="14">
        <v>281.75895765472313</v>
      </c>
      <c r="M99" s="13">
        <f t="shared" si="11"/>
        <v>52718075.86319223</v>
      </c>
      <c r="N99" s="13">
        <f t="shared" si="15"/>
        <v>4256721.0355734564</v>
      </c>
      <c r="O99" s="13">
        <f t="shared" si="16"/>
        <v>6385081.5533601847</v>
      </c>
      <c r="P99" s="13">
        <f t="shared" si="17"/>
        <v>59103157.416552417</v>
      </c>
      <c r="Q99" s="13">
        <f>VLOOKUP(A99,'Revenues X=0.5'!$A$2:$X$180,24,FALSE)*1000</f>
        <v>27430583754.947701</v>
      </c>
      <c r="R99" s="22">
        <f t="shared" si="12"/>
        <v>2.154644536352307E-3</v>
      </c>
      <c r="S99" s="14">
        <f t="shared" si="13"/>
        <v>7.1821484545076897E-4</v>
      </c>
      <c r="T99" s="14">
        <f t="shared" si="14"/>
        <v>6.463933609056921E-3</v>
      </c>
    </row>
    <row r="100" spans="1:20" x14ac:dyDescent="0.25">
      <c r="A100" t="s">
        <v>220</v>
      </c>
      <c r="B100" t="s">
        <v>221</v>
      </c>
      <c r="C100" t="s">
        <v>18</v>
      </c>
      <c r="D100" t="s">
        <v>19</v>
      </c>
      <c r="E100" t="s">
        <v>470</v>
      </c>
      <c r="G100" s="13">
        <v>16321581</v>
      </c>
      <c r="H100" s="13">
        <v>18572745</v>
      </c>
      <c r="I100">
        <v>97.4</v>
      </c>
      <c r="J100" s="13">
        <f t="shared" si="19"/>
        <v>482891.36999999837</v>
      </c>
      <c r="K100" s="14">
        <v>341.10169491525426</v>
      </c>
      <c r="M100" s="13">
        <f t="shared" si="11"/>
        <v>164715064.76694861</v>
      </c>
      <c r="N100" s="13">
        <f t="shared" si="15"/>
        <v>13299917.904607264</v>
      </c>
      <c r="O100" s="13">
        <f t="shared" si="16"/>
        <v>19949876.856910896</v>
      </c>
      <c r="P100" s="13">
        <f t="shared" si="17"/>
        <v>184664941.62385949</v>
      </c>
      <c r="Q100" s="13">
        <f>VLOOKUP(A100,'Revenues X=0.5'!$A$2:$X$180,24,FALSE)*1000</f>
        <v>161578437080.63361</v>
      </c>
      <c r="R100" s="22">
        <f t="shared" si="12"/>
        <v>1.1428810982476881E-3</v>
      </c>
      <c r="S100" s="14">
        <f t="shared" si="13"/>
        <v>3.8096036608256266E-4</v>
      </c>
      <c r="T100" s="14">
        <f t="shared" si="14"/>
        <v>3.428643294743064E-3</v>
      </c>
    </row>
    <row r="101" spans="1:20" x14ac:dyDescent="0.25">
      <c r="A101" t="s">
        <v>222</v>
      </c>
      <c r="B101" t="s">
        <v>223</v>
      </c>
      <c r="C101" t="s">
        <v>14</v>
      </c>
      <c r="D101" t="s">
        <v>32</v>
      </c>
      <c r="E101" t="s">
        <v>468</v>
      </c>
      <c r="G101" s="13">
        <v>40909194</v>
      </c>
      <c r="H101" s="13">
        <v>66306062.999999993</v>
      </c>
      <c r="I101">
        <v>29.1</v>
      </c>
      <c r="J101" s="13">
        <f t="shared" si="19"/>
        <v>47010998.666999996</v>
      </c>
      <c r="K101" s="14">
        <v>149.80065130717961</v>
      </c>
      <c r="M101" s="13">
        <f t="shared" si="11"/>
        <v>7042278218.917552</v>
      </c>
      <c r="N101" s="13">
        <f t="shared" si="15"/>
        <v>568628754.78649771</v>
      </c>
      <c r="O101" s="13">
        <f t="shared" si="16"/>
        <v>852943132.17974663</v>
      </c>
      <c r="P101" s="13">
        <f t="shared" si="17"/>
        <v>7895221351.0972986</v>
      </c>
      <c r="Q101" s="13">
        <f>VLOOKUP(A101,'Revenues X=0.5'!$A$2:$X$180,24,FALSE)*1000</f>
        <v>124932907147.52812</v>
      </c>
      <c r="R101" s="22">
        <f t="shared" si="12"/>
        <v>6.3195690641971197E-2</v>
      </c>
      <c r="S101" s="14">
        <f t="shared" si="13"/>
        <v>2.1065230213990399E-2</v>
      </c>
      <c r="T101" s="14">
        <f t="shared" si="14"/>
        <v>0.18958707192591359</v>
      </c>
    </row>
    <row r="102" spans="1:20" ht="16.5" customHeight="1" x14ac:dyDescent="0.25">
      <c r="A102" t="s">
        <v>224</v>
      </c>
      <c r="B102" t="s">
        <v>225</v>
      </c>
      <c r="C102" t="s">
        <v>40</v>
      </c>
      <c r="D102" t="s">
        <v>26</v>
      </c>
      <c r="F102" t="s">
        <v>474</v>
      </c>
      <c r="G102" s="13">
        <v>97743</v>
      </c>
      <c r="H102" s="13">
        <v>130715</v>
      </c>
      <c r="I102">
        <v>38.799999999999997</v>
      </c>
      <c r="J102" s="13">
        <f t="shared" si="19"/>
        <v>79997.580000000016</v>
      </c>
      <c r="K102" s="14">
        <v>123.43837404437815</v>
      </c>
      <c r="L102" s="14">
        <f>VLOOKUP(F102,'[2]Table 1'!A:I,9,0)</f>
        <v>123.43837404437815</v>
      </c>
      <c r="M102" s="13">
        <f t="shared" si="11"/>
        <v>9874771.2026850674</v>
      </c>
      <c r="N102" s="13">
        <f t="shared" si="15"/>
        <v>797338.4007608057</v>
      </c>
      <c r="O102" s="13">
        <f t="shared" si="16"/>
        <v>1196007.6011412085</v>
      </c>
      <c r="P102" s="13">
        <f t="shared" si="17"/>
        <v>11070778.803826276</v>
      </c>
      <c r="Q102" s="13" t="e">
        <f>VLOOKUP(A102,'Revenues X=0.5'!$A$2:$X$180,24,FALSE)*1000</f>
        <v>#N/A</v>
      </c>
      <c r="R102" s="22" t="e">
        <f t="shared" si="12"/>
        <v>#N/A</v>
      </c>
      <c r="S102" s="14" t="e">
        <f t="shared" si="13"/>
        <v>#N/A</v>
      </c>
      <c r="T102" s="14" t="e">
        <f t="shared" si="14"/>
        <v>#N/A</v>
      </c>
    </row>
    <row r="103" spans="1:20" x14ac:dyDescent="0.25">
      <c r="A103" t="s">
        <v>226</v>
      </c>
      <c r="B103" t="s">
        <v>227</v>
      </c>
      <c r="C103" t="s">
        <v>14</v>
      </c>
      <c r="D103" t="s">
        <v>26</v>
      </c>
      <c r="F103" t="s">
        <v>472</v>
      </c>
      <c r="G103" s="13">
        <v>24500520</v>
      </c>
      <c r="H103" s="13">
        <v>26718625</v>
      </c>
      <c r="I103">
        <v>79.900000000000006</v>
      </c>
      <c r="J103" s="13">
        <f t="shared" si="19"/>
        <v>5370443.6249999991</v>
      </c>
      <c r="K103" s="14">
        <v>76.733547934264351</v>
      </c>
      <c r="L103" s="14">
        <f>VLOOKUP(F103,'[2]Table 1'!A:I,9,0)</f>
        <v>76.733547934264351</v>
      </c>
      <c r="M103" s="13">
        <f t="shared" si="11"/>
        <v>412093193.32720184</v>
      </c>
      <c r="N103" s="13">
        <f t="shared" si="15"/>
        <v>33274464.895204913</v>
      </c>
      <c r="O103" s="13">
        <f t="shared" si="16"/>
        <v>49911697.342807367</v>
      </c>
      <c r="P103" s="13">
        <f t="shared" si="17"/>
        <v>462004890.6700092</v>
      </c>
      <c r="Q103" s="13">
        <f>VLOOKUP(A103,'Revenues X=0.5'!$A$2:$X$180,24,FALSE)*1000</f>
        <v>88092711285.424408</v>
      </c>
      <c r="R103" s="22">
        <f t="shared" si="12"/>
        <v>5.2445302673576732E-3</v>
      </c>
      <c r="S103" s="14">
        <f t="shared" si="13"/>
        <v>1.7481767557858911E-3</v>
      </c>
      <c r="T103" s="14">
        <f t="shared" si="14"/>
        <v>1.5733590802073021E-2</v>
      </c>
    </row>
    <row r="104" spans="1:20" x14ac:dyDescent="0.25">
      <c r="A104" t="s">
        <v>228</v>
      </c>
      <c r="B104" t="s">
        <v>229</v>
      </c>
      <c r="C104" t="s">
        <v>45</v>
      </c>
      <c r="D104" t="s">
        <v>26</v>
      </c>
      <c r="E104" t="s">
        <v>473</v>
      </c>
      <c r="G104" s="13">
        <v>49410366</v>
      </c>
      <c r="H104" s="13">
        <v>52190069</v>
      </c>
      <c r="I104">
        <v>100</v>
      </c>
      <c r="J104" s="13">
        <f t="shared" si="19"/>
        <v>0</v>
      </c>
      <c r="K104" s="14">
        <v>118.39568135600364</v>
      </c>
      <c r="M104" s="13">
        <f t="shared" si="11"/>
        <v>0</v>
      </c>
      <c r="N104" s="13">
        <f t="shared" si="15"/>
        <v>0</v>
      </c>
      <c r="O104" s="13">
        <f t="shared" si="16"/>
        <v>0</v>
      </c>
      <c r="P104" s="13">
        <f t="shared" si="17"/>
        <v>0</v>
      </c>
      <c r="Q104" s="13">
        <f>VLOOKUP(A104,'Revenues X=0.5'!$A$2:$X$180,24,FALSE)*1000</f>
        <v>389163144220.47589</v>
      </c>
      <c r="R104" s="22">
        <f t="shared" si="12"/>
        <v>0</v>
      </c>
      <c r="S104" s="14">
        <f t="shared" si="13"/>
        <v>0</v>
      </c>
      <c r="T104" s="14">
        <f t="shared" si="14"/>
        <v>0</v>
      </c>
    </row>
    <row r="105" spans="1:20" x14ac:dyDescent="0.25">
      <c r="A105" t="s">
        <v>230</v>
      </c>
      <c r="B105" t="s">
        <v>231</v>
      </c>
      <c r="C105" t="s">
        <v>40</v>
      </c>
      <c r="D105" t="s">
        <v>19</v>
      </c>
      <c r="G105" s="13">
        <v>1775680</v>
      </c>
      <c r="H105" s="13" t="s">
        <v>232</v>
      </c>
      <c r="I105" t="e">
        <v>#N/A</v>
      </c>
      <c r="K105" s="14" t="e">
        <v>#N/A</v>
      </c>
      <c r="N105" s="13">
        <f t="shared" si="15"/>
        <v>0</v>
      </c>
      <c r="O105" s="13">
        <f t="shared" si="16"/>
        <v>0</v>
      </c>
      <c r="Q105" s="13" t="e">
        <f>VLOOKUP(A105,'Revenues X=0.5'!$A$2:$X$180,24,FALSE)*1000</f>
        <v>#N/A</v>
      </c>
      <c r="R105" s="22" t="e">
        <f t="shared" si="12"/>
        <v>#N/A</v>
      </c>
      <c r="S105" s="14" t="e">
        <f t="shared" si="13"/>
        <v>#N/A</v>
      </c>
      <c r="T105" s="14" t="e">
        <f t="shared" si="14"/>
        <v>#N/A</v>
      </c>
    </row>
    <row r="106" spans="1:20" x14ac:dyDescent="0.25">
      <c r="A106" t="s">
        <v>233</v>
      </c>
      <c r="B106" t="s">
        <v>234</v>
      </c>
      <c r="C106" t="s">
        <v>29</v>
      </c>
      <c r="D106" t="s">
        <v>22</v>
      </c>
      <c r="E106" t="s">
        <v>475</v>
      </c>
      <c r="G106" s="13">
        <v>2991580</v>
      </c>
      <c r="H106" s="13">
        <v>4832793</v>
      </c>
      <c r="I106">
        <v>100</v>
      </c>
      <c r="J106" s="13">
        <f>(1-(I106/100))*H106</f>
        <v>0</v>
      </c>
      <c r="K106" s="14">
        <v>373.08868501529054</v>
      </c>
      <c r="M106" s="13">
        <f t="shared" si="11"/>
        <v>0</v>
      </c>
      <c r="N106" s="13">
        <f t="shared" si="15"/>
        <v>0</v>
      </c>
      <c r="O106" s="13">
        <f t="shared" si="16"/>
        <v>0</v>
      </c>
      <c r="P106" s="13">
        <f t="shared" si="17"/>
        <v>0</v>
      </c>
      <c r="Q106" s="13">
        <f>VLOOKUP(A106,'Revenues X=0.5'!$A$2:$X$180,24,FALSE)*1000</f>
        <v>56064122906.460884</v>
      </c>
      <c r="R106" s="22">
        <f t="shared" si="12"/>
        <v>0</v>
      </c>
      <c r="S106" s="14">
        <f t="shared" si="13"/>
        <v>0</v>
      </c>
      <c r="T106" s="14">
        <f t="shared" si="14"/>
        <v>0</v>
      </c>
    </row>
    <row r="107" spans="1:20" x14ac:dyDescent="0.25">
      <c r="A107" t="s">
        <v>235</v>
      </c>
      <c r="B107" t="s">
        <v>236</v>
      </c>
      <c r="C107" t="s">
        <v>14</v>
      </c>
      <c r="D107" t="s">
        <v>19</v>
      </c>
      <c r="E107" t="s">
        <v>470</v>
      </c>
      <c r="G107" s="13">
        <v>5447900</v>
      </c>
      <c r="H107" s="13">
        <v>6871058</v>
      </c>
      <c r="I107">
        <v>91.8</v>
      </c>
      <c r="J107" s="13">
        <f>(1-(I107/100))*H107</f>
        <v>563426.75600000052</v>
      </c>
      <c r="K107" s="14">
        <v>319.34731934731934</v>
      </c>
      <c r="L107" s="14">
        <f>VLOOKUP(E107,'[2]Table 1'!A:I,9,0)</f>
        <v>319.34731934731934</v>
      </c>
      <c r="M107" s="13">
        <f t="shared" si="11"/>
        <v>179928824.17715633</v>
      </c>
      <c r="N107" s="13">
        <f t="shared" si="15"/>
        <v>14528352.908184487</v>
      </c>
      <c r="O107" s="13">
        <f t="shared" si="16"/>
        <v>21792529.362276729</v>
      </c>
      <c r="P107" s="13">
        <f t="shared" si="17"/>
        <v>201721353.53943306</v>
      </c>
      <c r="Q107" s="13">
        <f>VLOOKUP(A107,'Revenues X=0.5'!$A$2:$X$180,24,FALSE)*1000</f>
        <v>16172368865.610291</v>
      </c>
      <c r="R107" s="22">
        <f t="shared" si="12"/>
        <v>1.2473210029755327E-2</v>
      </c>
      <c r="S107" s="14">
        <f t="shared" si="13"/>
        <v>4.1577366765851095E-3</v>
      </c>
      <c r="T107" s="14">
        <f t="shared" si="14"/>
        <v>3.7419630089265986E-2</v>
      </c>
    </row>
    <row r="108" spans="1:20" x14ac:dyDescent="0.25">
      <c r="A108" t="s">
        <v>237</v>
      </c>
      <c r="B108" t="s">
        <v>238</v>
      </c>
      <c r="C108" t="s">
        <v>40</v>
      </c>
      <c r="D108" t="s">
        <v>26</v>
      </c>
      <c r="E108" t="s">
        <v>472</v>
      </c>
      <c r="G108" s="13">
        <v>6395713</v>
      </c>
      <c r="H108" s="13">
        <v>8806260</v>
      </c>
      <c r="I108">
        <v>58.7</v>
      </c>
      <c r="J108" s="13">
        <f>(1-(I108/100))*H108</f>
        <v>3636985.3799999994</v>
      </c>
      <c r="K108" s="14">
        <v>140.0738998992274</v>
      </c>
      <c r="M108" s="13">
        <f t="shared" si="11"/>
        <v>509446726.05307347</v>
      </c>
      <c r="N108" s="13">
        <f t="shared" si="15"/>
        <v>41135275.895155415</v>
      </c>
      <c r="O108" s="13">
        <f t="shared" si="16"/>
        <v>61702913.842733122</v>
      </c>
      <c r="P108" s="13">
        <f t="shared" si="17"/>
        <v>571149639.89580655</v>
      </c>
      <c r="Q108" s="13">
        <f>VLOOKUP(A108,'Revenues X=0.5'!$A$2:$X$180,24,FALSE)*1000</f>
        <v>17229962266.008762</v>
      </c>
      <c r="R108" s="22">
        <f t="shared" si="12"/>
        <v>3.3148629757742971E-2</v>
      </c>
      <c r="S108" s="14">
        <f t="shared" si="13"/>
        <v>1.1049543252580989E-2</v>
      </c>
      <c r="T108" s="14">
        <f t="shared" si="14"/>
        <v>9.9445889273228907E-2</v>
      </c>
    </row>
    <row r="109" spans="1:20" x14ac:dyDescent="0.25">
      <c r="A109" t="s">
        <v>239</v>
      </c>
      <c r="B109" t="s">
        <v>240</v>
      </c>
      <c r="C109" t="s">
        <v>29</v>
      </c>
      <c r="D109" t="s">
        <v>19</v>
      </c>
      <c r="G109" s="13">
        <v>2097555</v>
      </c>
      <c r="H109" s="13">
        <v>1855822</v>
      </c>
      <c r="I109" t="e">
        <v>#N/A</v>
      </c>
      <c r="K109" s="14" t="e">
        <v>#N/A</v>
      </c>
      <c r="N109" s="13">
        <f t="shared" si="15"/>
        <v>0</v>
      </c>
      <c r="O109" s="13">
        <f t="shared" si="16"/>
        <v>0</v>
      </c>
      <c r="Q109" s="13">
        <f>VLOOKUP(A109,'Revenues X=0.5'!$A$2:$X$180,24,FALSE)*1000</f>
        <v>7622157190.0976963</v>
      </c>
      <c r="R109" s="22">
        <f t="shared" si="12"/>
        <v>0</v>
      </c>
      <c r="S109" s="14">
        <f t="shared" si="13"/>
        <v>0</v>
      </c>
      <c r="T109" s="14">
        <f t="shared" si="14"/>
        <v>0</v>
      </c>
    </row>
    <row r="110" spans="1:20" x14ac:dyDescent="0.25">
      <c r="A110" t="s">
        <v>241</v>
      </c>
      <c r="B110" t="s">
        <v>242</v>
      </c>
      <c r="C110" t="s">
        <v>18</v>
      </c>
      <c r="D110" t="s">
        <v>22</v>
      </c>
      <c r="E110" t="s">
        <v>475</v>
      </c>
      <c r="G110" s="13">
        <v>4341092</v>
      </c>
      <c r="H110" s="13">
        <v>5171981</v>
      </c>
      <c r="I110" t="e">
        <v>#N/A</v>
      </c>
      <c r="K110" s="14">
        <v>632.23140495867767</v>
      </c>
      <c r="N110" s="13">
        <f t="shared" si="15"/>
        <v>0</v>
      </c>
      <c r="O110" s="13">
        <f t="shared" si="16"/>
        <v>0</v>
      </c>
      <c r="P110" s="13">
        <f t="shared" si="17"/>
        <v>0</v>
      </c>
      <c r="Q110" s="13">
        <f>VLOOKUP(A110,'Revenues X=0.5'!$A$2:$X$180,24,FALSE)*1000</f>
        <v>20176251917.854069</v>
      </c>
      <c r="R110" s="22">
        <f t="shared" si="12"/>
        <v>0</v>
      </c>
      <c r="S110" s="14">
        <f t="shared" si="13"/>
        <v>0</v>
      </c>
      <c r="T110" s="14">
        <f t="shared" si="14"/>
        <v>0</v>
      </c>
    </row>
    <row r="111" spans="1:20" x14ac:dyDescent="0.25">
      <c r="A111" t="s">
        <v>243</v>
      </c>
      <c r="B111" t="s">
        <v>244</v>
      </c>
      <c r="C111" t="s">
        <v>40</v>
      </c>
      <c r="D111" t="s">
        <v>32</v>
      </c>
      <c r="E111" t="s">
        <v>468</v>
      </c>
      <c r="G111" s="13">
        <v>2008921</v>
      </c>
      <c r="H111" s="13">
        <v>2419217</v>
      </c>
      <c r="I111">
        <v>28.7</v>
      </c>
      <c r="J111" s="13">
        <f>(1-(I111/100))*H111</f>
        <v>1724901.7210000001</v>
      </c>
      <c r="K111" s="14">
        <v>91.748768472906406</v>
      </c>
      <c r="M111" s="13">
        <f t="shared" si="11"/>
        <v>158257608.63854682</v>
      </c>
      <c r="N111" s="13">
        <f t="shared" si="15"/>
        <v>12778510.609519463</v>
      </c>
      <c r="O111" s="13">
        <f t="shared" si="16"/>
        <v>19167765.914279193</v>
      </c>
      <c r="P111" s="13">
        <f t="shared" si="17"/>
        <v>177425374.55282602</v>
      </c>
      <c r="Q111" s="13">
        <f>VLOOKUP(A111,'Revenues X=0.5'!$A$2:$X$180,24,FALSE)*1000</f>
        <v>4607616765.7615509</v>
      </c>
      <c r="R111" s="22">
        <f t="shared" si="12"/>
        <v>3.8506973034572893E-2</v>
      </c>
      <c r="S111" s="14">
        <f t="shared" si="13"/>
        <v>1.2835657678190966E-2</v>
      </c>
      <c r="T111" s="14">
        <f t="shared" si="14"/>
        <v>0.11552091910371869</v>
      </c>
    </row>
    <row r="112" spans="1:20" x14ac:dyDescent="0.25">
      <c r="A112" t="s">
        <v>245</v>
      </c>
      <c r="B112" t="s">
        <v>246</v>
      </c>
      <c r="C112" t="s">
        <v>14</v>
      </c>
      <c r="D112" t="s">
        <v>32</v>
      </c>
      <c r="E112" t="s">
        <v>468</v>
      </c>
      <c r="G112" s="13">
        <v>3957990</v>
      </c>
      <c r="H112" s="13">
        <v>6395182</v>
      </c>
      <c r="I112">
        <v>16.3</v>
      </c>
      <c r="J112" s="13">
        <f>(1-(I112/100))*H112</f>
        <v>5352767.3339999998</v>
      </c>
      <c r="K112" s="14">
        <v>58.331153544336907</v>
      </c>
      <c r="M112" s="13">
        <f t="shared" si="11"/>
        <v>312233093.24666488</v>
      </c>
      <c r="N112" s="13">
        <f t="shared" si="15"/>
        <v>25211261.114201955</v>
      </c>
      <c r="O112" s="13">
        <f t="shared" si="16"/>
        <v>37816891.67130293</v>
      </c>
      <c r="P112" s="13">
        <f t="shared" si="17"/>
        <v>350049984.9179678</v>
      </c>
      <c r="Q112" s="13">
        <f>VLOOKUP(A112,'Revenues X=0.5'!$A$2:$X$180,24,FALSE)*1000</f>
        <v>11855193247.715046</v>
      </c>
      <c r="R112" s="22">
        <f t="shared" si="12"/>
        <v>2.9527142881912615E-2</v>
      </c>
      <c r="S112" s="14">
        <f t="shared" si="13"/>
        <v>9.8423809606375361E-3</v>
      </c>
      <c r="T112" s="14">
        <f t="shared" si="14"/>
        <v>8.8581428645737842E-2</v>
      </c>
    </row>
    <row r="113" spans="1:20" x14ac:dyDescent="0.25">
      <c r="A113" t="s">
        <v>247</v>
      </c>
      <c r="B113" t="s">
        <v>248</v>
      </c>
      <c r="C113" t="s">
        <v>18</v>
      </c>
      <c r="D113" t="s">
        <v>22</v>
      </c>
      <c r="E113" t="s">
        <v>467</v>
      </c>
      <c r="G113" s="13">
        <v>6040612</v>
      </c>
      <c r="H113" s="13">
        <v>7459411</v>
      </c>
      <c r="I113">
        <v>96.6</v>
      </c>
      <c r="J113" s="13">
        <f>(1-(I113/100))*H113</f>
        <v>253619.97400000022</v>
      </c>
      <c r="K113" s="14">
        <v>206.60459986375579</v>
      </c>
      <c r="L113" s="14">
        <f>VLOOKUP(E113,'[2]Table 1'!A:I,9,0)</f>
        <v>206.60459986375579</v>
      </c>
      <c r="M113" s="13">
        <f t="shared" si="11"/>
        <v>52399053.245726191</v>
      </c>
      <c r="N113" s="13">
        <f t="shared" si="15"/>
        <v>4230961.5543261608</v>
      </c>
      <c r="O113" s="13">
        <f t="shared" si="16"/>
        <v>6346442.3314892408</v>
      </c>
      <c r="P113" s="13">
        <f t="shared" si="17"/>
        <v>58745495.577215433</v>
      </c>
      <c r="Q113" s="13">
        <f>VLOOKUP(A113,'Revenues X=0.5'!$A$2:$X$180,24,FALSE)*1000</f>
        <v>43975721764.205353</v>
      </c>
      <c r="R113" s="22">
        <f t="shared" si="12"/>
        <v>1.335861998859383E-3</v>
      </c>
      <c r="S113" s="14">
        <f t="shared" si="13"/>
        <v>4.4528733295312763E-4</v>
      </c>
      <c r="T113" s="14">
        <f t="shared" si="14"/>
        <v>4.0075859965781491E-3</v>
      </c>
    </row>
    <row r="114" spans="1:20" x14ac:dyDescent="0.25">
      <c r="A114" t="s">
        <v>249</v>
      </c>
      <c r="B114" t="s">
        <v>250</v>
      </c>
      <c r="C114" t="s">
        <v>29</v>
      </c>
      <c r="D114" t="s">
        <v>19</v>
      </c>
      <c r="G114" s="13">
        <v>36120</v>
      </c>
      <c r="H114" s="13">
        <v>41314</v>
      </c>
      <c r="I114" t="e">
        <v>#N/A</v>
      </c>
      <c r="K114" s="14" t="e">
        <v>#N/A</v>
      </c>
      <c r="N114" s="13">
        <f t="shared" si="15"/>
        <v>0</v>
      </c>
      <c r="O114" s="13">
        <f t="shared" si="16"/>
        <v>0</v>
      </c>
      <c r="Q114" s="13" t="e">
        <f>VLOOKUP(A114,'Revenues X=0.5'!$A$2:$X$180,24,FALSE)*1000</f>
        <v>#N/A</v>
      </c>
      <c r="R114" s="22" t="e">
        <f t="shared" si="12"/>
        <v>#N/A</v>
      </c>
      <c r="S114" s="14" t="e">
        <f t="shared" si="13"/>
        <v>#N/A</v>
      </c>
      <c r="T114" s="14" t="e">
        <f t="shared" si="14"/>
        <v>#N/A</v>
      </c>
    </row>
    <row r="115" spans="1:20" x14ac:dyDescent="0.25">
      <c r="A115" t="s">
        <v>251</v>
      </c>
      <c r="B115" t="s">
        <v>252</v>
      </c>
      <c r="C115" t="s">
        <v>29</v>
      </c>
      <c r="D115" t="s">
        <v>19</v>
      </c>
      <c r="F115" t="s">
        <v>472</v>
      </c>
      <c r="G115" s="13">
        <v>3097282</v>
      </c>
      <c r="H115" s="13">
        <v>2816749</v>
      </c>
      <c r="I115">
        <v>93.4</v>
      </c>
      <c r="J115" s="13">
        <f>(1-(I115/100))*H115</f>
        <v>185905.43399999986</v>
      </c>
      <c r="K115" s="14">
        <v>76.733547934264351</v>
      </c>
      <c r="L115" s="14">
        <f>VLOOKUP(F115,'[2]Table 1'!A:I,9,0)</f>
        <v>76.733547934264351</v>
      </c>
      <c r="M115" s="13">
        <f t="shared" si="11"/>
        <v>14265183.531079207</v>
      </c>
      <c r="N115" s="13">
        <f t="shared" si="15"/>
        <v>1151842.2442169904</v>
      </c>
      <c r="O115" s="13">
        <f t="shared" si="16"/>
        <v>1727763.3663254855</v>
      </c>
      <c r="P115" s="13">
        <f t="shared" si="17"/>
        <v>15992946.897404693</v>
      </c>
      <c r="Q115" s="13">
        <f>VLOOKUP(A115,'Revenues X=0.5'!$A$2:$X$180,24,FALSE)*1000</f>
        <v>12546494709.504713</v>
      </c>
      <c r="R115" s="22">
        <f t="shared" si="12"/>
        <v>1.2746944280213252E-3</v>
      </c>
      <c r="S115" s="14">
        <f t="shared" si="13"/>
        <v>4.2489814267377508E-4</v>
      </c>
      <c r="T115" s="14">
        <f t="shared" si="14"/>
        <v>3.8240832840639757E-3</v>
      </c>
    </row>
    <row r="116" spans="1:20" x14ac:dyDescent="0.25">
      <c r="A116" t="s">
        <v>253</v>
      </c>
      <c r="B116" t="s">
        <v>254</v>
      </c>
      <c r="C116" t="s">
        <v>45</v>
      </c>
      <c r="D116" t="s">
        <v>19</v>
      </c>
      <c r="G116" s="13">
        <v>506953</v>
      </c>
      <c r="H116" s="13">
        <v>636826</v>
      </c>
      <c r="I116">
        <v>100</v>
      </c>
      <c r="J116" s="13">
        <f>(1-(I116/100))*H116</f>
        <v>0</v>
      </c>
      <c r="K116" s="14" t="e">
        <v>#N/A</v>
      </c>
      <c r="M116" s="13">
        <v>0</v>
      </c>
      <c r="N116" s="13">
        <f t="shared" si="15"/>
        <v>0</v>
      </c>
      <c r="O116" s="13">
        <f t="shared" si="16"/>
        <v>0</v>
      </c>
      <c r="Q116" s="13">
        <f>VLOOKUP(A116,'Revenues X=0.5'!$A$2:$X$180,24,FALSE)*1000</f>
        <v>6679451765.0998955</v>
      </c>
      <c r="R116" s="22">
        <f t="shared" si="12"/>
        <v>0</v>
      </c>
      <c r="S116" s="14">
        <f t="shared" si="13"/>
        <v>0</v>
      </c>
      <c r="T116" s="14">
        <f t="shared" si="14"/>
        <v>0</v>
      </c>
    </row>
    <row r="117" spans="1:20" x14ac:dyDescent="0.25">
      <c r="A117" t="s">
        <v>255</v>
      </c>
      <c r="B117" t="s">
        <v>256</v>
      </c>
      <c r="C117" t="s">
        <v>29</v>
      </c>
      <c r="D117" t="s">
        <v>26</v>
      </c>
      <c r="G117" s="13">
        <v>534626</v>
      </c>
      <c r="H117" s="13">
        <v>701551</v>
      </c>
      <c r="I117" t="e">
        <v>#N/A</v>
      </c>
      <c r="K117" s="14" t="e">
        <v>#N/A</v>
      </c>
      <c r="N117" s="13">
        <f t="shared" si="15"/>
        <v>0</v>
      </c>
      <c r="O117" s="13">
        <f t="shared" si="16"/>
        <v>0</v>
      </c>
      <c r="Q117" s="13">
        <f>VLOOKUP(A117,'Revenues X=0.5'!$A$2:$X$180,24,FALSE)*1000</f>
        <v>1831731831.7470338</v>
      </c>
      <c r="R117" s="22">
        <f t="shared" si="12"/>
        <v>0</v>
      </c>
      <c r="S117" s="14">
        <f t="shared" si="13"/>
        <v>0</v>
      </c>
      <c r="T117" s="14">
        <f t="shared" si="14"/>
        <v>0</v>
      </c>
    </row>
    <row r="118" spans="1:20" x14ac:dyDescent="0.25">
      <c r="A118" t="s">
        <v>257</v>
      </c>
      <c r="B118" t="s">
        <v>258</v>
      </c>
      <c r="C118" t="s">
        <v>18</v>
      </c>
      <c r="D118" t="s">
        <v>19</v>
      </c>
      <c r="F118" t="s">
        <v>472</v>
      </c>
      <c r="G118" s="13">
        <v>2102216</v>
      </c>
      <c r="H118" s="13">
        <v>2068730</v>
      </c>
      <c r="I118">
        <v>91.1</v>
      </c>
      <c r="J118" s="13">
        <f t="shared" ref="J118:J140" si="20">(1-(I118/100))*H118</f>
        <v>184116.97000000018</v>
      </c>
      <c r="K118" s="14">
        <v>76.733547934264351</v>
      </c>
      <c r="L118" s="14">
        <f>VLOOKUP(F118,'[2]Table 1'!A:I,9,0)</f>
        <v>76.733547934264351</v>
      </c>
      <c r="M118" s="13">
        <f t="shared" si="11"/>
        <v>14127948.343006525</v>
      </c>
      <c r="N118" s="13">
        <f t="shared" si="15"/>
        <v>1140761.1889560618</v>
      </c>
      <c r="O118" s="13">
        <f t="shared" si="16"/>
        <v>1711141.7834340928</v>
      </c>
      <c r="P118" s="13">
        <f t="shared" si="17"/>
        <v>15839090.126440618</v>
      </c>
      <c r="Q118" s="13">
        <f>VLOOKUP(A118,'Revenues X=0.5'!$A$2:$X$180,24,FALSE)*1000</f>
        <v>9605813828.2535152</v>
      </c>
      <c r="R118" s="22">
        <f t="shared" si="12"/>
        <v>1.6489066319246382E-3</v>
      </c>
      <c r="S118" s="14">
        <f t="shared" si="13"/>
        <v>5.4963554397487939E-4</v>
      </c>
      <c r="T118" s="14">
        <f t="shared" si="14"/>
        <v>4.9467198957739147E-3</v>
      </c>
    </row>
    <row r="119" spans="1:20" x14ac:dyDescent="0.25">
      <c r="A119" t="s">
        <v>259</v>
      </c>
      <c r="B119" t="s">
        <v>260</v>
      </c>
      <c r="C119" t="s">
        <v>14</v>
      </c>
      <c r="D119" t="s">
        <v>32</v>
      </c>
      <c r="E119" t="s">
        <v>468</v>
      </c>
      <c r="G119" s="13">
        <v>21079532</v>
      </c>
      <c r="H119" s="13">
        <v>36000163</v>
      </c>
      <c r="I119">
        <v>13.4</v>
      </c>
      <c r="J119" s="13">
        <f t="shared" si="20"/>
        <v>31176141.158</v>
      </c>
      <c r="K119" s="14">
        <v>93.882924853149689</v>
      </c>
      <c r="M119" s="13">
        <f t="shared" si="11"/>
        <v>2926907317.5477009</v>
      </c>
      <c r="N119" s="13">
        <f t="shared" si="15"/>
        <v>236333131.35538909</v>
      </c>
      <c r="O119" s="13">
        <f t="shared" si="16"/>
        <v>354499697.03308362</v>
      </c>
      <c r="P119" s="13">
        <f t="shared" si="17"/>
        <v>3281407014.5807843</v>
      </c>
      <c r="Q119" s="13">
        <f>VLOOKUP(A119,'Revenues X=0.5'!$A$2:$X$180,24,FALSE)*1000</f>
        <v>64776272023.070763</v>
      </c>
      <c r="R119" s="22">
        <f t="shared" si="12"/>
        <v>5.0657546538215047E-2</v>
      </c>
      <c r="S119" s="14">
        <f t="shared" si="13"/>
        <v>1.6885848846071683E-2</v>
      </c>
      <c r="T119" s="14">
        <f t="shared" si="14"/>
        <v>0.15197263961464513</v>
      </c>
    </row>
    <row r="120" spans="1:20" x14ac:dyDescent="0.25">
      <c r="A120" t="s">
        <v>261</v>
      </c>
      <c r="B120" t="s">
        <v>262</v>
      </c>
      <c r="C120" t="s">
        <v>14</v>
      </c>
      <c r="D120" t="s">
        <v>32</v>
      </c>
      <c r="E120" t="s">
        <v>468</v>
      </c>
      <c r="G120" s="13">
        <v>15013694</v>
      </c>
      <c r="H120" s="13">
        <v>25959551</v>
      </c>
      <c r="I120">
        <v>10.3</v>
      </c>
      <c r="J120" s="13">
        <f t="shared" si="20"/>
        <v>23285717.247000001</v>
      </c>
      <c r="K120" s="14">
        <v>33.840587421517505</v>
      </c>
      <c r="M120" s="13">
        <f t="shared" si="11"/>
        <v>788002350.16984141</v>
      </c>
      <c r="N120" s="13">
        <f t="shared" si="15"/>
        <v>63627249.764463842</v>
      </c>
      <c r="O120" s="13">
        <f t="shared" si="16"/>
        <v>95440874.646695763</v>
      </c>
      <c r="P120" s="13">
        <f t="shared" si="17"/>
        <v>883443224.81653714</v>
      </c>
      <c r="Q120" s="13">
        <f>VLOOKUP(A120,'Revenues X=0.5'!$A$2:$X$180,24,FALSE)*1000</f>
        <v>46491606087.70713</v>
      </c>
      <c r="R120" s="22">
        <f t="shared" si="12"/>
        <v>1.900220919771857E-2</v>
      </c>
      <c r="S120" s="14">
        <f t="shared" si="13"/>
        <v>6.3340697325728569E-3</v>
      </c>
      <c r="T120" s="14">
        <f t="shared" si="14"/>
        <v>5.7006627593155716E-2</v>
      </c>
    </row>
    <row r="121" spans="1:20" x14ac:dyDescent="0.25">
      <c r="A121" t="s">
        <v>263</v>
      </c>
      <c r="B121" t="s">
        <v>264</v>
      </c>
      <c r="C121" t="s">
        <v>18</v>
      </c>
      <c r="D121" t="s">
        <v>26</v>
      </c>
      <c r="E121" t="s">
        <v>472</v>
      </c>
      <c r="G121" s="13">
        <v>28275835</v>
      </c>
      <c r="H121" s="13">
        <v>36845517</v>
      </c>
      <c r="I121">
        <v>95.7</v>
      </c>
      <c r="J121" s="13">
        <f t="shared" si="20"/>
        <v>1584357.2309999974</v>
      </c>
      <c r="K121" s="14">
        <v>203.22108345534406</v>
      </c>
      <c r="M121" s="13">
        <f t="shared" si="11"/>
        <v>321974793.06412828</v>
      </c>
      <c r="N121" s="13">
        <f t="shared" si="15"/>
        <v>25997854.665963039</v>
      </c>
      <c r="O121" s="13">
        <f t="shared" si="16"/>
        <v>38996781.998944558</v>
      </c>
      <c r="P121" s="13">
        <f t="shared" si="17"/>
        <v>360971575.06307286</v>
      </c>
      <c r="Q121" s="13">
        <f>VLOOKUP(A121,'Revenues X=0.5'!$A$2:$X$180,24,FALSE)*1000</f>
        <v>178597845265.35992</v>
      </c>
      <c r="R121" s="22">
        <f t="shared" si="12"/>
        <v>2.021141825797186E-3</v>
      </c>
      <c r="S121" s="14">
        <f t="shared" si="13"/>
        <v>6.737139419323953E-4</v>
      </c>
      <c r="T121" s="14">
        <f t="shared" si="14"/>
        <v>6.0634254773915576E-3</v>
      </c>
    </row>
    <row r="122" spans="1:20" x14ac:dyDescent="0.25">
      <c r="A122" t="s">
        <v>265</v>
      </c>
      <c r="B122" t="s">
        <v>266</v>
      </c>
      <c r="C122" t="s">
        <v>18</v>
      </c>
      <c r="D122" t="s">
        <v>15</v>
      </c>
      <c r="E122" t="s">
        <v>466</v>
      </c>
      <c r="G122" s="13">
        <v>325694</v>
      </c>
      <c r="H122" s="13">
        <v>435873</v>
      </c>
      <c r="I122">
        <v>97.3</v>
      </c>
      <c r="J122" s="13">
        <f t="shared" si="20"/>
        <v>11768.571000000011</v>
      </c>
      <c r="K122" s="14">
        <v>200</v>
      </c>
      <c r="M122" s="13">
        <f t="shared" si="11"/>
        <v>2353714.200000002</v>
      </c>
      <c r="N122" s="13">
        <f t="shared" si="15"/>
        <v>190050.65307900016</v>
      </c>
      <c r="O122" s="13">
        <f t="shared" si="16"/>
        <v>285075.97961850022</v>
      </c>
      <c r="P122" s="13">
        <f t="shared" si="17"/>
        <v>2638790.179618502</v>
      </c>
      <c r="Q122" s="13">
        <f>VLOOKUP(A122,'Revenues X=0.5'!$A$2:$X$180,24,FALSE)*1000</f>
        <v>1354695644.7454119</v>
      </c>
      <c r="R122" s="22">
        <f t="shared" si="12"/>
        <v>1.947884153797815E-3</v>
      </c>
      <c r="S122" s="14">
        <f t="shared" si="13"/>
        <v>6.4929471793260499E-4</v>
      </c>
      <c r="T122" s="14">
        <f t="shared" si="14"/>
        <v>5.8436524613934447E-3</v>
      </c>
    </row>
    <row r="123" spans="1:20" x14ac:dyDescent="0.25">
      <c r="A123" t="s">
        <v>267</v>
      </c>
      <c r="B123" t="s">
        <v>268</v>
      </c>
      <c r="C123" t="s">
        <v>14</v>
      </c>
      <c r="D123" t="s">
        <v>32</v>
      </c>
      <c r="E123" t="s">
        <v>468</v>
      </c>
      <c r="G123" s="13">
        <v>13985961</v>
      </c>
      <c r="H123" s="13">
        <v>26034111</v>
      </c>
      <c r="I123">
        <v>21.3</v>
      </c>
      <c r="J123" s="13">
        <f t="shared" si="20"/>
        <v>20488845.357000001</v>
      </c>
      <c r="K123" s="14">
        <v>72.725736971027956</v>
      </c>
      <c r="M123" s="13">
        <f t="shared" si="11"/>
        <v>1490066378.2732494</v>
      </c>
      <c r="N123" s="13">
        <f t="shared" si="15"/>
        <v>120315409.71367352</v>
      </c>
      <c r="O123" s="13">
        <f t="shared" si="16"/>
        <v>180473114.57051027</v>
      </c>
      <c r="P123" s="13">
        <f t="shared" si="17"/>
        <v>1670539492.8437595</v>
      </c>
      <c r="Q123" s="13">
        <f>VLOOKUP(A123,'Revenues X=0.5'!$A$2:$X$180,24,FALSE)*1000</f>
        <v>45657478180.642265</v>
      </c>
      <c r="R123" s="22">
        <f t="shared" si="12"/>
        <v>3.6588518670136065E-2</v>
      </c>
      <c r="S123" s="14">
        <f t="shared" si="13"/>
        <v>1.2196172890045355E-2</v>
      </c>
      <c r="T123" s="14">
        <f t="shared" si="14"/>
        <v>0.10976555601040819</v>
      </c>
    </row>
    <row r="124" spans="1:20" x14ac:dyDescent="0.25">
      <c r="A124" t="s">
        <v>269</v>
      </c>
      <c r="B124" t="s">
        <v>270</v>
      </c>
      <c r="C124" t="s">
        <v>29</v>
      </c>
      <c r="D124" t="s">
        <v>22</v>
      </c>
      <c r="G124" s="13">
        <v>414508</v>
      </c>
      <c r="H124" s="13">
        <v>436792</v>
      </c>
      <c r="I124">
        <v>100</v>
      </c>
      <c r="J124" s="13">
        <f t="shared" si="20"/>
        <v>0</v>
      </c>
      <c r="K124" s="14" t="e">
        <v>#N/A</v>
      </c>
      <c r="M124" s="13">
        <v>0</v>
      </c>
      <c r="N124" s="13">
        <f t="shared" si="15"/>
        <v>0</v>
      </c>
      <c r="O124" s="13">
        <f t="shared" si="16"/>
        <v>0</v>
      </c>
      <c r="Q124" s="13">
        <f>VLOOKUP(A124,'Revenues X=0.5'!$A$2:$X$180,24,FALSE)*1000</f>
        <v>2164177865.7609162</v>
      </c>
      <c r="R124" s="22">
        <f t="shared" si="12"/>
        <v>0</v>
      </c>
      <c r="S124" s="14">
        <f t="shared" si="13"/>
        <v>0</v>
      </c>
      <c r="T124" s="14">
        <f t="shared" si="14"/>
        <v>0</v>
      </c>
    </row>
    <row r="125" spans="1:20" x14ac:dyDescent="0.25">
      <c r="A125" t="s">
        <v>271</v>
      </c>
      <c r="B125" t="s">
        <v>272</v>
      </c>
      <c r="C125" t="s">
        <v>18</v>
      </c>
      <c r="D125" t="s">
        <v>26</v>
      </c>
      <c r="F125" t="s">
        <v>474</v>
      </c>
      <c r="G125" s="13">
        <v>52428</v>
      </c>
      <c r="H125" s="13">
        <v>58101</v>
      </c>
      <c r="I125">
        <v>75.2</v>
      </c>
      <c r="J125" s="13">
        <f t="shared" si="20"/>
        <v>14409.048000000001</v>
      </c>
      <c r="K125" s="14">
        <v>123.43837404437815</v>
      </c>
      <c r="L125" s="14">
        <f>VLOOKUP(F125,'[2]Table 1'!A:I,9,0)</f>
        <v>123.43837404437815</v>
      </c>
      <c r="M125" s="13">
        <f t="shared" si="11"/>
        <v>1778629.4566473989</v>
      </c>
      <c r="N125" s="13">
        <f t="shared" si="15"/>
        <v>143615.43547699423</v>
      </c>
      <c r="O125" s="13">
        <f t="shared" si="16"/>
        <v>215423.15321549133</v>
      </c>
      <c r="P125" s="13">
        <f t="shared" si="17"/>
        <v>1994052.6098628901</v>
      </c>
      <c r="Q125" s="13" t="e">
        <f>VLOOKUP(A125,'Revenues X=0.5'!$A$2:$X$180,24,FALSE)*1000</f>
        <v>#N/A</v>
      </c>
      <c r="R125" s="22" t="e">
        <f t="shared" si="12"/>
        <v>#N/A</v>
      </c>
      <c r="S125" s="14" t="e">
        <f t="shared" si="13"/>
        <v>#N/A</v>
      </c>
      <c r="T125" s="14" t="e">
        <f t="shared" si="14"/>
        <v>#N/A</v>
      </c>
    </row>
    <row r="126" spans="1:20" x14ac:dyDescent="0.25">
      <c r="A126" t="s">
        <v>273</v>
      </c>
      <c r="B126" t="s">
        <v>274</v>
      </c>
      <c r="C126" t="s">
        <v>40</v>
      </c>
      <c r="D126" t="s">
        <v>32</v>
      </c>
      <c r="E126" t="s">
        <v>468</v>
      </c>
      <c r="G126" s="13">
        <v>3609420</v>
      </c>
      <c r="H126" s="13">
        <v>5640323</v>
      </c>
      <c r="I126">
        <v>26.5</v>
      </c>
      <c r="J126" s="13">
        <f t="shared" si="20"/>
        <v>4145637.4049999998</v>
      </c>
      <c r="K126" s="14">
        <v>104.07876230661041</v>
      </c>
      <c r="M126" s="13">
        <f t="shared" si="11"/>
        <v>431472810.0843882</v>
      </c>
      <c r="N126" s="13">
        <f t="shared" si="15"/>
        <v>34839272.050263926</v>
      </c>
      <c r="O126" s="13">
        <f t="shared" si="16"/>
        <v>52258908.07539589</v>
      </c>
      <c r="P126" s="13">
        <f t="shared" si="17"/>
        <v>483731718.15978408</v>
      </c>
      <c r="Q126" s="13">
        <f>VLOOKUP(A126,'Revenues X=0.5'!$A$2:$X$180,24,FALSE)*1000</f>
        <v>11287052947.897104</v>
      </c>
      <c r="R126" s="22">
        <f t="shared" si="12"/>
        <v>4.2857220604241811E-2</v>
      </c>
      <c r="S126" s="14">
        <f t="shared" si="13"/>
        <v>1.4285740201413938E-2</v>
      </c>
      <c r="T126" s="14">
        <f t="shared" si="14"/>
        <v>0.12857166181272545</v>
      </c>
    </row>
    <row r="127" spans="1:20" x14ac:dyDescent="0.25">
      <c r="A127" t="s">
        <v>275</v>
      </c>
      <c r="B127" t="s">
        <v>276</v>
      </c>
      <c r="C127" t="s">
        <v>18</v>
      </c>
      <c r="D127" t="s">
        <v>32</v>
      </c>
      <c r="E127" t="s">
        <v>468</v>
      </c>
      <c r="G127" s="13">
        <v>1280924</v>
      </c>
      <c r="H127" s="13">
        <v>1287944</v>
      </c>
      <c r="I127">
        <v>90.5</v>
      </c>
      <c r="J127" s="13">
        <f t="shared" si="20"/>
        <v>122354.67999999996</v>
      </c>
      <c r="K127" s="14">
        <v>122.22222222222223</v>
      </c>
      <c r="M127" s="13">
        <f t="shared" si="11"/>
        <v>14954460.888888884</v>
      </c>
      <c r="N127" s="13">
        <f t="shared" si="15"/>
        <v>1207497.944473333</v>
      </c>
      <c r="O127" s="13">
        <f t="shared" si="16"/>
        <v>1811246.9167099993</v>
      </c>
      <c r="P127" s="13">
        <f t="shared" si="17"/>
        <v>16765707.805598883</v>
      </c>
      <c r="Q127" s="13">
        <f>VLOOKUP(A127,'Revenues X=0.5'!$A$2:$X$180,24,FALSE)*1000</f>
        <v>4627352050.5753908</v>
      </c>
      <c r="R127" s="22">
        <f t="shared" si="12"/>
        <v>3.6231753327508635E-3</v>
      </c>
      <c r="S127" s="14">
        <f t="shared" si="13"/>
        <v>1.2077251109169544E-3</v>
      </c>
      <c r="T127" s="14">
        <f t="shared" si="14"/>
        <v>1.0869525998252591E-2</v>
      </c>
    </row>
    <row r="128" spans="1:20" x14ac:dyDescent="0.25">
      <c r="A128" t="s">
        <v>277</v>
      </c>
      <c r="B128" t="s">
        <v>278</v>
      </c>
      <c r="C128" t="s">
        <v>18</v>
      </c>
      <c r="D128" t="s">
        <v>35</v>
      </c>
      <c r="E128" t="s">
        <v>469</v>
      </c>
      <c r="G128" s="13">
        <v>117886404</v>
      </c>
      <c r="H128" s="13">
        <v>143662574</v>
      </c>
      <c r="I128">
        <v>83.7</v>
      </c>
      <c r="J128" s="13">
        <f t="shared" si="20"/>
        <v>23416999.561999988</v>
      </c>
      <c r="K128" s="14">
        <v>332.2151282328752</v>
      </c>
      <c r="M128" s="13">
        <f t="shared" si="11"/>
        <v>7779481512.3190088</v>
      </c>
      <c r="N128" s="13">
        <f t="shared" si="15"/>
        <v>628154234.71219838</v>
      </c>
      <c r="O128" s="13">
        <f t="shared" si="16"/>
        <v>942231352.06829762</v>
      </c>
      <c r="P128" s="13">
        <f t="shared" si="17"/>
        <v>8721712864.3873062</v>
      </c>
      <c r="Q128" s="13">
        <f>VLOOKUP(A128,'Revenues X=0.5'!$A$2:$X$180,24,FALSE)*1000</f>
        <v>496865520865.79071</v>
      </c>
      <c r="R128" s="22">
        <f t="shared" si="12"/>
        <v>1.7553467685158908E-2</v>
      </c>
      <c r="S128" s="14">
        <f t="shared" si="13"/>
        <v>5.8511558950529695E-3</v>
      </c>
      <c r="T128" s="14">
        <f t="shared" si="14"/>
        <v>5.2660403055476722E-2</v>
      </c>
    </row>
    <row r="129" spans="1:20" x14ac:dyDescent="0.25">
      <c r="A129" t="s">
        <v>279</v>
      </c>
      <c r="B129" t="s">
        <v>280</v>
      </c>
      <c r="C129" t="s">
        <v>40</v>
      </c>
      <c r="D129" t="s">
        <v>26</v>
      </c>
      <c r="F129" t="s">
        <v>474</v>
      </c>
      <c r="G129" s="13">
        <v>103619</v>
      </c>
      <c r="H129" s="13">
        <v>120664</v>
      </c>
      <c r="I129">
        <v>53.2</v>
      </c>
      <c r="J129" s="13">
        <f t="shared" si="20"/>
        <v>56470.751999999993</v>
      </c>
      <c r="K129" s="14">
        <v>123.43837404437815</v>
      </c>
      <c r="L129" s="14">
        <f>VLOOKUP(F129,'[2]Table 1'!A:I,9,0)</f>
        <v>123.43837404437815</v>
      </c>
      <c r="M129" s="13">
        <f t="shared" si="11"/>
        <v>6970657.8079433143</v>
      </c>
      <c r="N129" s="13">
        <f t="shared" si="15"/>
        <v>562845.76470238285</v>
      </c>
      <c r="O129" s="13">
        <f t="shared" si="16"/>
        <v>844268.64705357433</v>
      </c>
      <c r="P129" s="13">
        <f t="shared" si="17"/>
        <v>7814926.4549968885</v>
      </c>
      <c r="Q129" s="13" t="e">
        <f>VLOOKUP(A129,'Revenues X=0.5'!$A$2:$X$180,24,FALSE)*1000</f>
        <v>#N/A</v>
      </c>
      <c r="R129" s="22" t="e">
        <f t="shared" si="12"/>
        <v>#N/A</v>
      </c>
      <c r="S129" s="14" t="e">
        <f t="shared" si="13"/>
        <v>#N/A</v>
      </c>
      <c r="T129" s="14" t="e">
        <f t="shared" si="14"/>
        <v>#N/A</v>
      </c>
    </row>
    <row r="130" spans="1:20" x14ac:dyDescent="0.25">
      <c r="A130" t="s">
        <v>281</v>
      </c>
      <c r="B130" t="s">
        <v>282</v>
      </c>
      <c r="C130" t="s">
        <v>40</v>
      </c>
      <c r="D130" t="s">
        <v>19</v>
      </c>
      <c r="F130" t="s">
        <v>472</v>
      </c>
      <c r="G130" s="13">
        <v>3562045</v>
      </c>
      <c r="H130" s="13">
        <v>3066205</v>
      </c>
      <c r="I130">
        <v>85.4</v>
      </c>
      <c r="J130" s="13">
        <f t="shared" si="20"/>
        <v>447665.9299999997</v>
      </c>
      <c r="K130" s="14">
        <v>76.733547934264351</v>
      </c>
      <c r="L130" s="14">
        <f>VLOOKUP(F130,'[2]Table 1'!A:I,9,0)</f>
        <v>76.733547934264351</v>
      </c>
      <c r="M130" s="13">
        <f t="shared" si="11"/>
        <v>34350995.098192006</v>
      </c>
      <c r="N130" s="13">
        <f t="shared" si="15"/>
        <v>2773671.0992035135</v>
      </c>
      <c r="O130" s="13">
        <f t="shared" si="16"/>
        <v>4160506.6488052704</v>
      </c>
      <c r="P130" s="13">
        <f t="shared" si="17"/>
        <v>38511501.746997274</v>
      </c>
      <c r="Q130" s="13">
        <f>VLOOKUP(A130,'Revenues X=0.5'!$A$2:$X$180,24,FALSE)*1000</f>
        <v>8720206971.439312</v>
      </c>
      <c r="R130" s="22">
        <f t="shared" si="12"/>
        <v>4.4163517991179938E-3</v>
      </c>
      <c r="S130" s="14">
        <f t="shared" si="13"/>
        <v>1.4721172663726644E-3</v>
      </c>
      <c r="T130" s="14">
        <f t="shared" si="14"/>
        <v>1.324905539735398E-2</v>
      </c>
    </row>
    <row r="131" spans="1:20" x14ac:dyDescent="0.25">
      <c r="A131" t="s">
        <v>283</v>
      </c>
      <c r="B131" t="s">
        <v>284</v>
      </c>
      <c r="C131" t="s">
        <v>29</v>
      </c>
      <c r="D131" t="s">
        <v>19</v>
      </c>
      <c r="G131" s="13">
        <v>36845</v>
      </c>
      <c r="H131" s="13">
        <v>43857</v>
      </c>
      <c r="I131">
        <v>100</v>
      </c>
      <c r="J131" s="13">
        <f t="shared" si="20"/>
        <v>0</v>
      </c>
      <c r="K131" s="14" t="e">
        <v>#N/A</v>
      </c>
      <c r="M131" s="13">
        <v>0</v>
      </c>
      <c r="N131" s="13">
        <f t="shared" si="15"/>
        <v>0</v>
      </c>
      <c r="O131" s="13">
        <f t="shared" si="16"/>
        <v>0</v>
      </c>
      <c r="Q131" s="13" t="e">
        <f>VLOOKUP(A131,'Revenues X=0.5'!$A$2:$X$180,24,FALSE)*1000</f>
        <v>#N/A</v>
      </c>
      <c r="R131" s="22" t="e">
        <f t="shared" ref="R131:R194" si="21">P131/Q131</f>
        <v>#N/A</v>
      </c>
      <c r="S131" s="14" t="e">
        <f t="shared" ref="S131:S194" si="22">(P131/2)/(Q131*1.5)</f>
        <v>#N/A</v>
      </c>
      <c r="T131" s="14" t="e">
        <f t="shared" ref="T131:T194" si="23">(P131*1.5)/(Q131/2)</f>
        <v>#N/A</v>
      </c>
    </row>
    <row r="132" spans="1:20" x14ac:dyDescent="0.25">
      <c r="A132" t="s">
        <v>285</v>
      </c>
      <c r="B132" t="s">
        <v>286</v>
      </c>
      <c r="C132" t="s">
        <v>40</v>
      </c>
      <c r="D132" t="s">
        <v>26</v>
      </c>
      <c r="E132" t="s">
        <v>473</v>
      </c>
      <c r="G132" s="13">
        <v>2712738</v>
      </c>
      <c r="H132" s="13">
        <v>3387631</v>
      </c>
      <c r="I132">
        <v>55.1</v>
      </c>
      <c r="J132" s="13">
        <f t="shared" si="20"/>
        <v>1521046.3189999999</v>
      </c>
      <c r="K132" s="14">
        <v>66.099476439790578</v>
      </c>
      <c r="M132" s="13">
        <f t="shared" ref="M132:M194" si="24">K132*J132</f>
        <v>100540365.32657067</v>
      </c>
      <c r="N132" s="13">
        <f t="shared" ref="N132:N195" si="25">M132*0.080745</f>
        <v>8118131.7982939491</v>
      </c>
      <c r="O132" s="13">
        <f t="shared" ref="O132:O195" si="26">(N132/5)*7.5</f>
        <v>12177197.697440924</v>
      </c>
      <c r="P132" s="13">
        <f t="shared" ref="P132:P195" si="27">M132+O132</f>
        <v>112717563.0240116</v>
      </c>
      <c r="Q132" s="13">
        <f>VLOOKUP(A132,'Revenues X=0.5'!$A$2:$X$180,24,FALSE)*1000</f>
        <v>12214939337.207514</v>
      </c>
      <c r="R132" s="22">
        <f t="shared" si="21"/>
        <v>9.2278446836544202E-3</v>
      </c>
      <c r="S132" s="14">
        <f t="shared" si="22"/>
        <v>3.0759482278848063E-3</v>
      </c>
      <c r="T132" s="14">
        <f t="shared" si="23"/>
        <v>2.7683534050963257E-2</v>
      </c>
    </row>
    <row r="133" spans="1:20" x14ac:dyDescent="0.25">
      <c r="A133" t="s">
        <v>287</v>
      </c>
      <c r="B133" t="s">
        <v>288</v>
      </c>
      <c r="C133" t="s">
        <v>18</v>
      </c>
      <c r="D133" t="s">
        <v>19</v>
      </c>
      <c r="F133" t="s">
        <v>472</v>
      </c>
      <c r="G133" s="13">
        <v>620078</v>
      </c>
      <c r="H133" s="13">
        <v>607757</v>
      </c>
      <c r="I133">
        <v>90</v>
      </c>
      <c r="J133" s="13">
        <f t="shared" si="20"/>
        <v>60775.69999999999</v>
      </c>
      <c r="K133" s="14">
        <v>76.733547934264351</v>
      </c>
      <c r="L133" s="14">
        <f>VLOOKUP(F133,'[2]Table 1'!A:I,9,0)</f>
        <v>76.733547934264351</v>
      </c>
      <c r="M133" s="13">
        <f t="shared" si="24"/>
        <v>4663535.0891884696</v>
      </c>
      <c r="N133" s="13">
        <f t="shared" si="25"/>
        <v>376557.14077652298</v>
      </c>
      <c r="O133" s="13">
        <f t="shared" si="26"/>
        <v>564835.7111647845</v>
      </c>
      <c r="P133" s="13">
        <f t="shared" si="27"/>
        <v>5228370.8003532542</v>
      </c>
      <c r="Q133" s="13">
        <f>VLOOKUP(A133,'Revenues X=0.5'!$A$2:$X$180,24,FALSE)*1000</f>
        <v>2513330371.6377416</v>
      </c>
      <c r="R133" s="22">
        <f t="shared" si="21"/>
        <v>2.0802560854529971E-3</v>
      </c>
      <c r="S133" s="14">
        <f t="shared" si="22"/>
        <v>6.9341869515099895E-4</v>
      </c>
      <c r="T133" s="14">
        <f t="shared" si="23"/>
        <v>6.2407682563589903E-3</v>
      </c>
    </row>
    <row r="134" spans="1:20" x14ac:dyDescent="0.25">
      <c r="A134" t="s">
        <v>289</v>
      </c>
      <c r="B134" t="s">
        <v>290</v>
      </c>
      <c r="C134" t="s">
        <v>40</v>
      </c>
      <c r="D134" t="s">
        <v>22</v>
      </c>
      <c r="E134" t="s">
        <v>467</v>
      </c>
      <c r="G134" s="13">
        <v>31642360</v>
      </c>
      <c r="H134" s="13">
        <v>39190274</v>
      </c>
      <c r="I134">
        <v>73.599999999999994</v>
      </c>
      <c r="J134" s="13">
        <f t="shared" si="20"/>
        <v>10346232.336000001</v>
      </c>
      <c r="K134" s="14">
        <v>192.52288911495421</v>
      </c>
      <c r="M134" s="13">
        <f t="shared" si="24"/>
        <v>1991886540.7812819</v>
      </c>
      <c r="N134" s="13">
        <f t="shared" si="25"/>
        <v>160834878.73538461</v>
      </c>
      <c r="O134" s="13">
        <f t="shared" si="26"/>
        <v>241252318.10307691</v>
      </c>
      <c r="P134" s="13">
        <f t="shared" si="27"/>
        <v>2233138858.8843589</v>
      </c>
      <c r="Q134" s="13">
        <f>VLOOKUP(A134,'Revenues X=0.5'!$A$2:$X$180,24,FALSE)*1000</f>
        <v>99658331365.505661</v>
      </c>
      <c r="R134" s="22">
        <f t="shared" si="21"/>
        <v>2.2407949524000423E-2</v>
      </c>
      <c r="S134" s="14">
        <f t="shared" si="22"/>
        <v>7.4693165080001412E-3</v>
      </c>
      <c r="T134" s="14">
        <f t="shared" si="23"/>
        <v>6.7223848572001255E-2</v>
      </c>
    </row>
    <row r="135" spans="1:20" x14ac:dyDescent="0.25">
      <c r="A135" t="s">
        <v>291</v>
      </c>
      <c r="B135" t="s">
        <v>292</v>
      </c>
      <c r="C135" t="s">
        <v>14</v>
      </c>
      <c r="D135" t="s">
        <v>32</v>
      </c>
      <c r="E135" t="s">
        <v>468</v>
      </c>
      <c r="G135" s="13">
        <v>23967265</v>
      </c>
      <c r="H135" s="13">
        <v>38875906</v>
      </c>
      <c r="I135">
        <v>19.8</v>
      </c>
      <c r="J135" s="13">
        <f t="shared" si="20"/>
        <v>31178476.612000003</v>
      </c>
      <c r="K135" s="14">
        <v>91.342407993033589</v>
      </c>
      <c r="M135" s="13">
        <f t="shared" si="24"/>
        <v>2847917131.29456</v>
      </c>
      <c r="N135" s="13">
        <f t="shared" si="25"/>
        <v>229955068.76637924</v>
      </c>
      <c r="O135" s="13">
        <f t="shared" si="26"/>
        <v>344932603.14956886</v>
      </c>
      <c r="P135" s="13">
        <f t="shared" si="27"/>
        <v>3192849734.444129</v>
      </c>
      <c r="Q135" s="13">
        <f>VLOOKUP(A135,'Revenues X=0.5'!$A$2:$X$180,24,FALSE)*1000</f>
        <v>71010677810.188354</v>
      </c>
      <c r="R135" s="22">
        <f t="shared" si="21"/>
        <v>4.4962952515093871E-2</v>
      </c>
      <c r="S135" s="14">
        <f t="shared" si="22"/>
        <v>1.4987650838364624E-2</v>
      </c>
      <c r="T135" s="14">
        <f t="shared" si="23"/>
        <v>0.1348888575452816</v>
      </c>
    </row>
    <row r="136" spans="1:20" x14ac:dyDescent="0.25">
      <c r="A136" t="s">
        <v>293</v>
      </c>
      <c r="B136" t="s">
        <v>294</v>
      </c>
      <c r="C136" t="s">
        <v>14</v>
      </c>
      <c r="D136" t="s">
        <v>26</v>
      </c>
      <c r="E136" t="s">
        <v>472</v>
      </c>
      <c r="G136" s="13">
        <v>51931231</v>
      </c>
      <c r="H136" s="13">
        <v>58697747</v>
      </c>
      <c r="I136">
        <v>74.7</v>
      </c>
      <c r="J136" s="13">
        <f t="shared" si="20"/>
        <v>14850529.991</v>
      </c>
      <c r="K136" s="14">
        <v>54.857225895516969</v>
      </c>
      <c r="M136" s="13">
        <f t="shared" si="24"/>
        <v>814658878.38443661</v>
      </c>
      <c r="N136" s="13">
        <f t="shared" si="25"/>
        <v>65779631.135151334</v>
      </c>
      <c r="O136" s="13">
        <f t="shared" si="26"/>
        <v>98669446.70272699</v>
      </c>
      <c r="P136" s="13">
        <f t="shared" si="27"/>
        <v>913328325.08716357</v>
      </c>
      <c r="Q136" s="13">
        <f>VLOOKUP(A136,'Revenues X=0.5'!$A$2:$X$180,24,FALSE)*1000</f>
        <v>117601679031.16103</v>
      </c>
      <c r="R136" s="22">
        <f t="shared" si="21"/>
        <v>7.7662864392026082E-3</v>
      </c>
      <c r="S136" s="14">
        <f t="shared" si="22"/>
        <v>2.5887621464008694E-3</v>
      </c>
      <c r="T136" s="14">
        <f t="shared" si="23"/>
        <v>2.3298859317607824E-2</v>
      </c>
    </row>
    <row r="137" spans="1:20" x14ac:dyDescent="0.25">
      <c r="A137" t="s">
        <v>295</v>
      </c>
      <c r="B137" t="s">
        <v>296</v>
      </c>
      <c r="C137" t="s">
        <v>18</v>
      </c>
      <c r="D137" t="s">
        <v>32</v>
      </c>
      <c r="E137" t="s">
        <v>468</v>
      </c>
      <c r="G137" s="13">
        <v>2178967</v>
      </c>
      <c r="H137" s="13">
        <v>3042197</v>
      </c>
      <c r="I137">
        <v>31.5</v>
      </c>
      <c r="J137" s="13">
        <f t="shared" si="20"/>
        <v>2083904.9450000001</v>
      </c>
      <c r="K137" s="14">
        <v>184.00940623162845</v>
      </c>
      <c r="M137" s="13">
        <f t="shared" si="24"/>
        <v>383458111.57260436</v>
      </c>
      <c r="N137" s="13">
        <f t="shared" si="25"/>
        <v>30962325.218929939</v>
      </c>
      <c r="O137" s="13">
        <f t="shared" si="26"/>
        <v>46443487.828394905</v>
      </c>
      <c r="P137" s="13">
        <f t="shared" si="27"/>
        <v>429901599.40099925</v>
      </c>
      <c r="Q137" s="13">
        <f>VLOOKUP(A137,'Revenues X=0.5'!$A$2:$X$180,24,FALSE)*1000</f>
        <v>7216026759.8285151</v>
      </c>
      <c r="R137" s="22">
        <f t="shared" si="21"/>
        <v>5.9575943065268734E-2</v>
      </c>
      <c r="S137" s="14">
        <f t="shared" si="22"/>
        <v>1.9858647688422913E-2</v>
      </c>
      <c r="T137" s="14">
        <f t="shared" si="23"/>
        <v>0.17872782919580621</v>
      </c>
    </row>
    <row r="138" spans="1:20" x14ac:dyDescent="0.25">
      <c r="A138" t="s">
        <v>297</v>
      </c>
      <c r="B138" t="s">
        <v>298</v>
      </c>
      <c r="C138" t="s">
        <v>14</v>
      </c>
      <c r="D138" t="s">
        <v>15</v>
      </c>
      <c r="E138" t="s">
        <v>466</v>
      </c>
      <c r="G138" s="13">
        <v>26846016</v>
      </c>
      <c r="H138" s="13">
        <v>32853228.000000004</v>
      </c>
      <c r="I138">
        <v>34.1</v>
      </c>
      <c r="J138" s="13">
        <f t="shared" si="20"/>
        <v>21650277.252000004</v>
      </c>
      <c r="K138" s="14">
        <v>85.661559589717186</v>
      </c>
      <c r="M138" s="13">
        <f t="shared" si="24"/>
        <v>1854596514.9560969</v>
      </c>
      <c r="N138" s="13">
        <f t="shared" si="25"/>
        <v>149749395.60013005</v>
      </c>
      <c r="O138" s="13">
        <f t="shared" si="26"/>
        <v>224624093.40019509</v>
      </c>
      <c r="P138" s="13">
        <f t="shared" si="27"/>
        <v>2079220608.356292</v>
      </c>
      <c r="Q138" s="13">
        <f>VLOOKUP(A138,'Revenues X=0.5'!$A$2:$X$180,24,FALSE)*1000</f>
        <v>64131281233.982643</v>
      </c>
      <c r="R138" s="22">
        <f t="shared" si="21"/>
        <v>3.2421317153640931E-2</v>
      </c>
      <c r="S138" s="14">
        <f t="shared" si="22"/>
        <v>1.0807105717880308E-2</v>
      </c>
      <c r="T138" s="14">
        <f t="shared" si="23"/>
        <v>9.7263951460922787E-2</v>
      </c>
    </row>
    <row r="139" spans="1:20" x14ac:dyDescent="0.25">
      <c r="A139" t="s">
        <v>299</v>
      </c>
      <c r="B139" t="s">
        <v>300</v>
      </c>
      <c r="C139" t="s">
        <v>45</v>
      </c>
      <c r="D139" t="s">
        <v>19</v>
      </c>
      <c r="G139" s="13">
        <v>16615394</v>
      </c>
      <c r="H139" s="13">
        <v>17268589</v>
      </c>
      <c r="I139">
        <v>100</v>
      </c>
      <c r="J139" s="13">
        <f t="shared" si="20"/>
        <v>0</v>
      </c>
      <c r="K139" s="14" t="e">
        <v>#N/A</v>
      </c>
      <c r="M139" s="13">
        <v>0</v>
      </c>
      <c r="N139" s="13">
        <f t="shared" si="25"/>
        <v>0</v>
      </c>
      <c r="O139" s="13">
        <f t="shared" si="26"/>
        <v>0</v>
      </c>
      <c r="Q139" s="13">
        <f>VLOOKUP(A139,'Revenues X=0.5'!$A$2:$X$180,24,FALSE)*1000</f>
        <v>125989215352.40436</v>
      </c>
      <c r="R139" s="22">
        <f t="shared" si="21"/>
        <v>0</v>
      </c>
      <c r="S139" s="14">
        <f t="shared" si="22"/>
        <v>0</v>
      </c>
      <c r="T139" s="14">
        <f t="shared" si="23"/>
        <v>0</v>
      </c>
    </row>
    <row r="140" spans="1:20" x14ac:dyDescent="0.25">
      <c r="A140" t="s">
        <v>301</v>
      </c>
      <c r="B140" t="s">
        <v>302</v>
      </c>
      <c r="C140" t="s">
        <v>29</v>
      </c>
      <c r="D140" t="s">
        <v>26</v>
      </c>
      <c r="G140" s="13">
        <v>250000</v>
      </c>
      <c r="H140" s="13">
        <v>311623</v>
      </c>
      <c r="I140">
        <v>100</v>
      </c>
      <c r="J140" s="13">
        <f t="shared" si="20"/>
        <v>0</v>
      </c>
      <c r="K140" s="14" t="e">
        <v>#N/A</v>
      </c>
      <c r="M140" s="13">
        <v>0</v>
      </c>
      <c r="N140" s="13">
        <f t="shared" si="25"/>
        <v>0</v>
      </c>
      <c r="O140" s="13">
        <f t="shared" si="26"/>
        <v>0</v>
      </c>
      <c r="Q140" s="13" t="e">
        <f>VLOOKUP(A140,'Revenues X=0.5'!$A$2:$X$180,24,FALSE)*1000</f>
        <v>#N/A</v>
      </c>
      <c r="R140" s="22" t="e">
        <f t="shared" si="21"/>
        <v>#N/A</v>
      </c>
      <c r="S140" s="14" t="e">
        <f t="shared" si="22"/>
        <v>#N/A</v>
      </c>
      <c r="T140" s="14" t="e">
        <f t="shared" si="23"/>
        <v>#N/A</v>
      </c>
    </row>
    <row r="141" spans="1:20" x14ac:dyDescent="0.25">
      <c r="A141" t="s">
        <v>303</v>
      </c>
      <c r="B141" t="s">
        <v>304</v>
      </c>
      <c r="C141" t="s">
        <v>45</v>
      </c>
      <c r="D141" t="s">
        <v>26</v>
      </c>
      <c r="G141" s="13">
        <v>4367800</v>
      </c>
      <c r="H141" s="13">
        <v>5208035</v>
      </c>
      <c r="I141" t="e">
        <v>#N/A</v>
      </c>
      <c r="K141" s="14" t="e">
        <v>#N/A</v>
      </c>
      <c r="N141" s="13">
        <f t="shared" si="25"/>
        <v>0</v>
      </c>
      <c r="O141" s="13">
        <f t="shared" si="26"/>
        <v>0</v>
      </c>
      <c r="Q141" s="13">
        <f>VLOOKUP(A141,'Revenues X=0.5'!$A$2:$X$180,24,FALSE)*1000</f>
        <v>25883886613.760876</v>
      </c>
      <c r="R141" s="22">
        <f t="shared" si="21"/>
        <v>0</v>
      </c>
      <c r="S141" s="14">
        <f t="shared" si="22"/>
        <v>0</v>
      </c>
      <c r="T141" s="14">
        <f t="shared" si="23"/>
        <v>0</v>
      </c>
    </row>
    <row r="142" spans="1:20" x14ac:dyDescent="0.25">
      <c r="A142" t="s">
        <v>305</v>
      </c>
      <c r="B142" t="s">
        <v>306</v>
      </c>
      <c r="C142" t="s">
        <v>40</v>
      </c>
      <c r="D142" t="s">
        <v>35</v>
      </c>
      <c r="E142" t="s">
        <v>469</v>
      </c>
      <c r="G142" s="13">
        <v>5822209</v>
      </c>
      <c r="H142" s="13">
        <v>7390914</v>
      </c>
      <c r="I142">
        <v>52</v>
      </c>
      <c r="J142" s="13">
        <f t="shared" ref="J142:J154" si="28">(1-(I142/100))*H142</f>
        <v>3547638.7199999997</v>
      </c>
      <c r="K142" s="14">
        <v>348.75115633672527</v>
      </c>
      <c r="M142" s="13">
        <f t="shared" si="24"/>
        <v>1237243105.8649399</v>
      </c>
      <c r="N142" s="13">
        <f t="shared" si="25"/>
        <v>99901194.583064571</v>
      </c>
      <c r="O142" s="13">
        <f t="shared" si="26"/>
        <v>149851791.87459686</v>
      </c>
      <c r="P142" s="13">
        <f t="shared" si="27"/>
        <v>1387094897.7395368</v>
      </c>
      <c r="Q142" s="13">
        <f>VLOOKUP(A142,'Revenues X=0.5'!$A$2:$X$180,24,FALSE)*1000</f>
        <v>16195436326.604502</v>
      </c>
      <c r="R142" s="22">
        <f t="shared" si="21"/>
        <v>8.5647269376801768E-2</v>
      </c>
      <c r="S142" s="14">
        <f t="shared" si="22"/>
        <v>2.8549089792267258E-2</v>
      </c>
      <c r="T142" s="14">
        <f t="shared" si="23"/>
        <v>0.25694180813040535</v>
      </c>
    </row>
    <row r="143" spans="1:20" x14ac:dyDescent="0.25">
      <c r="A143" t="s">
        <v>307</v>
      </c>
      <c r="B143" t="s">
        <v>308</v>
      </c>
      <c r="C143" t="s">
        <v>14</v>
      </c>
      <c r="D143" t="s">
        <v>32</v>
      </c>
      <c r="E143" t="s">
        <v>468</v>
      </c>
      <c r="G143" s="13">
        <v>15893746</v>
      </c>
      <c r="H143" s="13">
        <v>34512751</v>
      </c>
      <c r="I143">
        <v>8.6</v>
      </c>
      <c r="J143" s="13">
        <f t="shared" si="28"/>
        <v>31544654.414000001</v>
      </c>
      <c r="K143" s="14">
        <v>104.51467268623024</v>
      </c>
      <c r="M143" s="13">
        <f t="shared" si="24"/>
        <v>3296879231.0794582</v>
      </c>
      <c r="N143" s="13">
        <f t="shared" si="25"/>
        <v>266206513.51351085</v>
      </c>
      <c r="O143" s="13">
        <f t="shared" si="26"/>
        <v>399309770.27026629</v>
      </c>
      <c r="P143" s="13">
        <f t="shared" si="27"/>
        <v>3696189001.3497248</v>
      </c>
      <c r="Q143" s="13">
        <f>VLOOKUP(A143,'Revenues X=0.5'!$A$2:$X$180,24,FALSE)*1000</f>
        <v>59086634685.361351</v>
      </c>
      <c r="R143" s="22">
        <f t="shared" si="21"/>
        <v>6.2555415806503048E-2</v>
      </c>
      <c r="S143" s="14">
        <f t="shared" si="22"/>
        <v>2.0851805268834352E-2</v>
      </c>
      <c r="T143" s="14">
        <f t="shared" si="23"/>
        <v>0.18766624741950916</v>
      </c>
    </row>
    <row r="144" spans="1:20" x14ac:dyDescent="0.25">
      <c r="A144" t="s">
        <v>309</v>
      </c>
      <c r="B144" t="s">
        <v>310</v>
      </c>
      <c r="C144" t="s">
        <v>40</v>
      </c>
      <c r="D144" t="s">
        <v>32</v>
      </c>
      <c r="E144" t="s">
        <v>468</v>
      </c>
      <c r="G144" s="13">
        <v>159707780</v>
      </c>
      <c r="H144" s="13">
        <v>273120384</v>
      </c>
      <c r="I144">
        <v>28.5</v>
      </c>
      <c r="J144" s="13">
        <f t="shared" si="28"/>
        <v>195281074.56000003</v>
      </c>
      <c r="K144" s="14">
        <v>203.48012483056456</v>
      </c>
      <c r="M144" s="13">
        <f t="shared" si="24"/>
        <v>39735817428.515594</v>
      </c>
      <c r="N144" s="13">
        <f t="shared" si="25"/>
        <v>3208468578.2654915</v>
      </c>
      <c r="O144" s="13">
        <f t="shared" si="26"/>
        <v>4812702867.3982372</v>
      </c>
      <c r="P144" s="13">
        <f t="shared" si="27"/>
        <v>44548520295.913834</v>
      </c>
      <c r="Q144" s="13">
        <f>VLOOKUP(A144,'Revenues X=0.5'!$A$2:$X$180,24,FALSE)*1000</f>
        <v>523504444820.62311</v>
      </c>
      <c r="R144" s="22">
        <f t="shared" si="21"/>
        <v>8.5096737452111271E-2</v>
      </c>
      <c r="S144" s="14">
        <f t="shared" si="22"/>
        <v>2.8365579150703753E-2</v>
      </c>
      <c r="T144" s="14">
        <f t="shared" si="23"/>
        <v>0.25529021235633381</v>
      </c>
    </row>
    <row r="145" spans="1:20" x14ac:dyDescent="0.25">
      <c r="A145" t="s">
        <v>311</v>
      </c>
      <c r="B145" t="s">
        <v>312</v>
      </c>
      <c r="C145" t="s">
        <v>29</v>
      </c>
      <c r="D145" t="s">
        <v>26</v>
      </c>
      <c r="F145" t="s">
        <v>474</v>
      </c>
      <c r="G145" s="13">
        <v>53860</v>
      </c>
      <c r="H145" s="13">
        <v>56623</v>
      </c>
      <c r="I145">
        <v>78.7</v>
      </c>
      <c r="J145" s="13">
        <f t="shared" si="28"/>
        <v>12060.698999999999</v>
      </c>
      <c r="K145" s="14">
        <v>123.43837404437815</v>
      </c>
      <c r="L145" s="14">
        <f>VLOOKUP(F145,'[2]Table 1'!A:I,9,0)</f>
        <v>123.43837404437815</v>
      </c>
      <c r="M145" s="13">
        <f t="shared" si="24"/>
        <v>1488753.0743986573</v>
      </c>
      <c r="N145" s="13">
        <f t="shared" si="25"/>
        <v>120209.36699231958</v>
      </c>
      <c r="O145" s="13">
        <f t="shared" si="26"/>
        <v>180314.05048847938</v>
      </c>
      <c r="P145" s="13">
        <f t="shared" si="27"/>
        <v>1669067.1248871367</v>
      </c>
      <c r="Q145" s="13" t="e">
        <f>VLOOKUP(A145,'Revenues X=0.5'!$A$2:$X$180,24,FALSE)*1000</f>
        <v>#N/A</v>
      </c>
      <c r="R145" s="22" t="e">
        <f t="shared" si="21"/>
        <v>#N/A</v>
      </c>
      <c r="S145" s="14" t="e">
        <f t="shared" si="22"/>
        <v>#N/A</v>
      </c>
      <c r="T145" s="14" t="e">
        <f t="shared" si="23"/>
        <v>#N/A</v>
      </c>
    </row>
    <row r="146" spans="1:20" x14ac:dyDescent="0.25">
      <c r="A146" t="s">
        <v>314</v>
      </c>
      <c r="B146" t="s">
        <v>315</v>
      </c>
      <c r="C146" t="s">
        <v>45</v>
      </c>
      <c r="D146" t="s">
        <v>19</v>
      </c>
      <c r="G146" s="13">
        <v>4889252</v>
      </c>
      <c r="H146" s="13">
        <v>5837893</v>
      </c>
      <c r="I146">
        <v>100</v>
      </c>
      <c r="J146" s="13">
        <f t="shared" si="28"/>
        <v>0</v>
      </c>
      <c r="K146" s="14" t="e">
        <v>#N/A</v>
      </c>
      <c r="M146" s="13">
        <v>0</v>
      </c>
      <c r="N146" s="13">
        <f t="shared" si="25"/>
        <v>0</v>
      </c>
      <c r="O146" s="13">
        <f t="shared" si="26"/>
        <v>0</v>
      </c>
      <c r="Q146" s="13">
        <f>VLOOKUP(A146,'Revenues X=0.5'!$A$2:$X$180,24,FALSE)*1000</f>
        <v>40052188830.813614</v>
      </c>
      <c r="R146" s="22">
        <f t="shared" si="21"/>
        <v>0</v>
      </c>
      <c r="S146" s="14">
        <f t="shared" si="22"/>
        <v>0</v>
      </c>
      <c r="T146" s="14">
        <f t="shared" si="23"/>
        <v>0</v>
      </c>
    </row>
    <row r="147" spans="1:20" x14ac:dyDescent="0.25">
      <c r="A147" t="s">
        <v>316</v>
      </c>
      <c r="B147" t="s">
        <v>317</v>
      </c>
      <c r="C147" t="s">
        <v>29</v>
      </c>
      <c r="D147" t="s">
        <v>22</v>
      </c>
      <c r="E147" t="s">
        <v>475</v>
      </c>
      <c r="G147" s="13">
        <v>2802768</v>
      </c>
      <c r="H147" s="13">
        <v>4920265</v>
      </c>
      <c r="I147">
        <v>96.6</v>
      </c>
      <c r="J147" s="13">
        <f t="shared" si="28"/>
        <v>167289.01000000015</v>
      </c>
      <c r="K147" s="14">
        <v>482.03592814371257</v>
      </c>
      <c r="M147" s="13">
        <f t="shared" si="24"/>
        <v>80639313.203592882</v>
      </c>
      <c r="N147" s="13">
        <f t="shared" si="25"/>
        <v>6511221.3446241068</v>
      </c>
      <c r="O147" s="13">
        <f t="shared" si="26"/>
        <v>9766832.0169361606</v>
      </c>
      <c r="P147" s="13">
        <f t="shared" si="27"/>
        <v>90406145.22052905</v>
      </c>
      <c r="Q147" s="13">
        <f>VLOOKUP(A147,'Revenues X=0.5'!$A$2:$X$180,24,FALSE)*1000</f>
        <v>37611946167.922745</v>
      </c>
      <c r="R147" s="22">
        <f t="shared" si="21"/>
        <v>2.4036550732286143E-3</v>
      </c>
      <c r="S147" s="14">
        <f t="shared" si="22"/>
        <v>8.0121835774287148E-4</v>
      </c>
      <c r="T147" s="14">
        <f t="shared" si="23"/>
        <v>7.2109652196858422E-3</v>
      </c>
    </row>
    <row r="148" spans="1:20" x14ac:dyDescent="0.25">
      <c r="A148" t="s">
        <v>318</v>
      </c>
      <c r="B148" t="s">
        <v>319</v>
      </c>
      <c r="C148" t="s">
        <v>40</v>
      </c>
      <c r="D148" t="s">
        <v>15</v>
      </c>
      <c r="E148" t="s">
        <v>466</v>
      </c>
      <c r="G148" s="13">
        <v>173149306</v>
      </c>
      <c r="H148" s="13">
        <v>231743898</v>
      </c>
      <c r="I148">
        <v>47.3</v>
      </c>
      <c r="J148" s="13">
        <f t="shared" si="28"/>
        <v>122129034.24600001</v>
      </c>
      <c r="K148" s="14">
        <v>115.29694061187763</v>
      </c>
      <c r="M148" s="13">
        <f t="shared" si="24"/>
        <v>14081104008.447033</v>
      </c>
      <c r="N148" s="13">
        <f t="shared" si="25"/>
        <v>1136978743.1620557</v>
      </c>
      <c r="O148" s="13">
        <f t="shared" si="26"/>
        <v>1705468114.7430837</v>
      </c>
      <c r="P148" s="13">
        <f t="shared" si="27"/>
        <v>15786572123.190117</v>
      </c>
      <c r="Q148" s="13">
        <f>VLOOKUP(A148,'Revenues X=0.5'!$A$2:$X$180,24,FALSE)*1000</f>
        <v>512609526250.763</v>
      </c>
      <c r="R148" s="22">
        <f t="shared" si="21"/>
        <v>3.0796486047876329E-2</v>
      </c>
      <c r="S148" s="14">
        <f t="shared" si="22"/>
        <v>1.0265495349292109E-2</v>
      </c>
      <c r="T148" s="14">
        <f t="shared" si="23"/>
        <v>9.2389458143628977E-2</v>
      </c>
    </row>
    <row r="149" spans="1:20" x14ac:dyDescent="0.25">
      <c r="A149" t="s">
        <v>320</v>
      </c>
      <c r="B149" t="s">
        <v>321</v>
      </c>
      <c r="C149" t="s">
        <v>18</v>
      </c>
      <c r="D149" t="s">
        <v>26</v>
      </c>
      <c r="F149" t="s">
        <v>474</v>
      </c>
      <c r="G149" s="13">
        <v>20470</v>
      </c>
      <c r="H149" s="13">
        <v>24836</v>
      </c>
      <c r="I149">
        <v>100</v>
      </c>
      <c r="J149" s="13">
        <f t="shared" si="28"/>
        <v>0</v>
      </c>
      <c r="K149" s="14">
        <v>123.43837404437815</v>
      </c>
      <c r="M149" s="13">
        <f t="shared" si="24"/>
        <v>0</v>
      </c>
      <c r="N149" s="13">
        <f t="shared" si="25"/>
        <v>0</v>
      </c>
      <c r="O149" s="13">
        <f t="shared" si="26"/>
        <v>0</v>
      </c>
      <c r="P149" s="13">
        <f t="shared" si="27"/>
        <v>0</v>
      </c>
      <c r="Q149" s="13" t="e">
        <f>VLOOKUP(A149,'Revenues X=0.5'!$A$2:$X$180,24,FALSE)*1000</f>
        <v>#N/A</v>
      </c>
      <c r="R149" s="22" t="e">
        <f t="shared" si="21"/>
        <v>#N/A</v>
      </c>
      <c r="S149" s="14" t="e">
        <f t="shared" si="22"/>
        <v>#N/A</v>
      </c>
      <c r="T149" s="14" t="e">
        <f t="shared" si="23"/>
        <v>#N/A</v>
      </c>
    </row>
    <row r="150" spans="1:20" x14ac:dyDescent="0.25">
      <c r="A150" t="s">
        <v>322</v>
      </c>
      <c r="B150" t="s">
        <v>323</v>
      </c>
      <c r="C150" t="s">
        <v>18</v>
      </c>
      <c r="D150" t="s">
        <v>35</v>
      </c>
      <c r="E150" t="s">
        <v>469</v>
      </c>
      <c r="G150" s="13">
        <v>3678128</v>
      </c>
      <c r="H150" s="13">
        <v>4882047</v>
      </c>
      <c r="I150">
        <v>72.3</v>
      </c>
      <c r="J150" s="13">
        <f t="shared" si="28"/>
        <v>1352327.0190000001</v>
      </c>
      <c r="K150" s="14">
        <v>246.82124158563948</v>
      </c>
      <c r="M150" s="13">
        <f t="shared" si="24"/>
        <v>333783033.85938668</v>
      </c>
      <c r="N150" s="13">
        <f t="shared" si="25"/>
        <v>26951311.068976175</v>
      </c>
      <c r="O150" s="13">
        <f t="shared" si="26"/>
        <v>40426966.603464268</v>
      </c>
      <c r="P150" s="13">
        <f t="shared" si="27"/>
        <v>374210000.46285093</v>
      </c>
      <c r="Q150" s="13">
        <f>VLOOKUP(A150,'Revenues X=0.5'!$A$2:$X$180,24,FALSE)*1000</f>
        <v>13968903520.897657</v>
      </c>
      <c r="R150" s="22">
        <f t="shared" si="21"/>
        <v>2.6788788390085735E-2</v>
      </c>
      <c r="S150" s="14">
        <f t="shared" si="22"/>
        <v>8.9295961300285796E-3</v>
      </c>
      <c r="T150" s="14">
        <f t="shared" si="23"/>
        <v>8.0366365170257206E-2</v>
      </c>
    </row>
    <row r="151" spans="1:20" x14ac:dyDescent="0.25">
      <c r="A151" t="s">
        <v>324</v>
      </c>
      <c r="B151" t="s">
        <v>325</v>
      </c>
      <c r="C151" t="s">
        <v>40</v>
      </c>
      <c r="D151" t="s">
        <v>26</v>
      </c>
      <c r="E151" t="s">
        <v>474</v>
      </c>
      <c r="G151" s="13">
        <v>6858945</v>
      </c>
      <c r="H151" s="13">
        <v>10044486</v>
      </c>
      <c r="I151">
        <v>18.7</v>
      </c>
      <c r="J151" s="13">
        <f t="shared" si="28"/>
        <v>8166167.1179999998</v>
      </c>
      <c r="K151" s="14">
        <v>121.6804527644754</v>
      </c>
      <c r="M151" s="13">
        <f t="shared" si="24"/>
        <v>993662912.26861119</v>
      </c>
      <c r="N151" s="13">
        <f t="shared" si="25"/>
        <v>80233311.85112901</v>
      </c>
      <c r="O151" s="13">
        <f t="shared" si="26"/>
        <v>120349967.77669352</v>
      </c>
      <c r="P151" s="13">
        <f t="shared" si="27"/>
        <v>1114012880.0453048</v>
      </c>
      <c r="Q151" s="13">
        <f>VLOOKUP(A151,'Revenues X=0.5'!$A$2:$X$180,24,FALSE)*1000</f>
        <v>19927347288.138615</v>
      </c>
      <c r="R151" s="22">
        <f t="shared" si="21"/>
        <v>5.5903721852050038E-2</v>
      </c>
      <c r="S151" s="14">
        <f t="shared" si="22"/>
        <v>1.8634573950683346E-2</v>
      </c>
      <c r="T151" s="14">
        <f t="shared" si="23"/>
        <v>0.16771116555615012</v>
      </c>
    </row>
    <row r="152" spans="1:20" x14ac:dyDescent="0.25">
      <c r="A152" t="s">
        <v>326</v>
      </c>
      <c r="B152" t="s">
        <v>327</v>
      </c>
      <c r="C152" t="s">
        <v>40</v>
      </c>
      <c r="D152" t="s">
        <v>35</v>
      </c>
      <c r="E152" t="s">
        <v>469</v>
      </c>
      <c r="G152" s="13">
        <v>6459721</v>
      </c>
      <c r="H152" s="13">
        <v>8693133</v>
      </c>
      <c r="I152">
        <v>79.3</v>
      </c>
      <c r="J152" s="13">
        <f t="shared" si="28"/>
        <v>1799478.5310000007</v>
      </c>
      <c r="K152" s="14">
        <v>144.43988510463686</v>
      </c>
      <c r="M152" s="13">
        <f t="shared" si="24"/>
        <v>259916472.26590082</v>
      </c>
      <c r="N152" s="13">
        <f t="shared" si="25"/>
        <v>20986955.55311016</v>
      </c>
      <c r="O152" s="13">
        <f t="shared" si="26"/>
        <v>31480433.329665236</v>
      </c>
      <c r="P152" s="13">
        <f t="shared" si="27"/>
        <v>291396905.59556603</v>
      </c>
      <c r="Q152" s="13">
        <f>VLOOKUP(A152,'Revenues X=0.5'!$A$2:$X$180,24,FALSE)*1000</f>
        <v>18715906842.255733</v>
      </c>
      <c r="R152" s="22">
        <f t="shared" si="21"/>
        <v>1.5569478308027603E-2</v>
      </c>
      <c r="S152" s="14">
        <f t="shared" si="22"/>
        <v>5.1898261026758676E-3</v>
      </c>
      <c r="T152" s="14">
        <f t="shared" si="23"/>
        <v>4.670843492408281E-2</v>
      </c>
    </row>
    <row r="153" spans="1:20" x14ac:dyDescent="0.25">
      <c r="A153" t="s">
        <v>328</v>
      </c>
      <c r="B153" t="s">
        <v>329</v>
      </c>
      <c r="C153" t="s">
        <v>18</v>
      </c>
      <c r="D153" t="s">
        <v>35</v>
      </c>
      <c r="E153" t="s">
        <v>469</v>
      </c>
      <c r="G153" s="13">
        <v>29262830</v>
      </c>
      <c r="H153" s="13">
        <v>36513996</v>
      </c>
      <c r="I153">
        <v>71.5</v>
      </c>
      <c r="J153" s="13">
        <f t="shared" si="28"/>
        <v>10406488.860000001</v>
      </c>
      <c r="K153" s="14">
        <v>264.60950300382302</v>
      </c>
      <c r="M153" s="13">
        <f t="shared" si="24"/>
        <v>2753655845.2594213</v>
      </c>
      <c r="N153" s="13">
        <f t="shared" si="25"/>
        <v>222343941.22547197</v>
      </c>
      <c r="O153" s="13">
        <f t="shared" si="26"/>
        <v>333515911.83820796</v>
      </c>
      <c r="P153" s="13">
        <f t="shared" si="27"/>
        <v>3087171757.0976295</v>
      </c>
      <c r="Q153" s="13">
        <f>VLOOKUP(A153,'Revenues X=0.5'!$A$2:$X$180,24,FALSE)*1000</f>
        <v>98022544008.317047</v>
      </c>
      <c r="R153" s="22">
        <f t="shared" si="21"/>
        <v>3.149450759853456E-2</v>
      </c>
      <c r="S153" s="14">
        <f t="shared" si="22"/>
        <v>1.0498169199511518E-2</v>
      </c>
      <c r="T153" s="14">
        <f t="shared" si="23"/>
        <v>9.448352279560368E-2</v>
      </c>
    </row>
    <row r="154" spans="1:20" x14ac:dyDescent="0.25">
      <c r="A154" t="s">
        <v>330</v>
      </c>
      <c r="B154" t="s">
        <v>331</v>
      </c>
      <c r="C154" t="s">
        <v>40</v>
      </c>
      <c r="D154" t="s">
        <v>26</v>
      </c>
      <c r="E154" t="s">
        <v>472</v>
      </c>
      <c r="G154" s="13">
        <v>93444322</v>
      </c>
      <c r="H154" s="13">
        <v>127797234</v>
      </c>
      <c r="I154">
        <v>74.3</v>
      </c>
      <c r="J154" s="13">
        <f t="shared" si="28"/>
        <v>32843889.138</v>
      </c>
      <c r="K154" s="14">
        <v>70.331447049312857</v>
      </c>
      <c r="M154" s="13">
        <f t="shared" si="24"/>
        <v>2309958249.8027487</v>
      </c>
      <c r="N154" s="13">
        <f t="shared" si="25"/>
        <v>186517578.88032293</v>
      </c>
      <c r="O154" s="13">
        <f t="shared" si="26"/>
        <v>279776368.3204844</v>
      </c>
      <c r="P154" s="13">
        <f t="shared" si="27"/>
        <v>2589734618.1232328</v>
      </c>
      <c r="Q154" s="13">
        <f>VLOOKUP(A154,'Revenues X=0.5'!$A$2:$X$180,24,FALSE)*1000</f>
        <v>277887147606.34857</v>
      </c>
      <c r="R154" s="22">
        <f t="shared" si="21"/>
        <v>9.3193752947215037E-3</v>
      </c>
      <c r="S154" s="14">
        <f t="shared" si="22"/>
        <v>3.1064584315738351E-3</v>
      </c>
      <c r="T154" s="14">
        <f t="shared" si="23"/>
        <v>2.7958125884164513E-2</v>
      </c>
    </row>
    <row r="155" spans="1:20" x14ac:dyDescent="0.25">
      <c r="A155" t="s">
        <v>332</v>
      </c>
      <c r="B155" t="s">
        <v>333</v>
      </c>
      <c r="C155" t="s">
        <v>45</v>
      </c>
      <c r="D155" t="s">
        <v>19</v>
      </c>
      <c r="G155" s="13">
        <v>38183683</v>
      </c>
      <c r="H155" s="13">
        <v>37447642</v>
      </c>
      <c r="I155" t="e">
        <v>#N/A</v>
      </c>
      <c r="K155" s="14" t="e">
        <v>#N/A</v>
      </c>
      <c r="N155" s="13">
        <f t="shared" si="25"/>
        <v>0</v>
      </c>
      <c r="O155" s="13">
        <f t="shared" si="26"/>
        <v>0</v>
      </c>
      <c r="Q155" s="13">
        <f>VLOOKUP(A155,'Revenues X=0.5'!$A$2:$X$180,24,FALSE)*1000</f>
        <v>234873938601.05487</v>
      </c>
      <c r="R155" s="22">
        <f t="shared" si="21"/>
        <v>0</v>
      </c>
      <c r="S155" s="14">
        <f t="shared" si="22"/>
        <v>0</v>
      </c>
      <c r="T155" s="14">
        <f t="shared" si="23"/>
        <v>0</v>
      </c>
    </row>
    <row r="156" spans="1:20" x14ac:dyDescent="0.25">
      <c r="A156" t="s">
        <v>334</v>
      </c>
      <c r="B156" t="s">
        <v>335</v>
      </c>
      <c r="C156" t="s">
        <v>45</v>
      </c>
      <c r="D156" t="s">
        <v>19</v>
      </c>
      <c r="G156" s="13">
        <v>10573100</v>
      </c>
      <c r="H156" s="13">
        <v>10432816</v>
      </c>
      <c r="I156">
        <v>100</v>
      </c>
      <c r="J156" s="13">
        <f>(1-(I156/100))*H156</f>
        <v>0</v>
      </c>
      <c r="K156" s="14" t="e">
        <v>#N/A</v>
      </c>
      <c r="M156" s="13">
        <v>0</v>
      </c>
      <c r="N156" s="13">
        <f t="shared" si="25"/>
        <v>0</v>
      </c>
      <c r="O156" s="13">
        <f t="shared" si="26"/>
        <v>0</v>
      </c>
      <c r="Q156" s="13">
        <f>VLOOKUP(A156,'Revenues X=0.5'!$A$2:$X$180,24,FALSE)*1000</f>
        <v>47179281861.477859</v>
      </c>
      <c r="R156" s="22">
        <f t="shared" si="21"/>
        <v>0</v>
      </c>
      <c r="S156" s="14">
        <f t="shared" si="22"/>
        <v>0</v>
      </c>
      <c r="T156" s="14">
        <f t="shared" si="23"/>
        <v>0</v>
      </c>
    </row>
    <row r="157" spans="1:20" x14ac:dyDescent="0.25">
      <c r="A157" t="s">
        <v>336</v>
      </c>
      <c r="B157" t="s">
        <v>337</v>
      </c>
      <c r="C157" t="s">
        <v>29</v>
      </c>
      <c r="D157" t="s">
        <v>35</v>
      </c>
      <c r="E157" t="s">
        <v>469</v>
      </c>
      <c r="G157" s="13">
        <v>3721208</v>
      </c>
      <c r="H157" s="13">
        <v>3703707</v>
      </c>
      <c r="I157">
        <v>99.3</v>
      </c>
      <c r="J157" s="13">
        <f>(1-(I157/100))*H157</f>
        <v>25925.949000000022</v>
      </c>
      <c r="K157" s="14" t="e">
        <v>#N/A</v>
      </c>
      <c r="M157" s="13">
        <v>0</v>
      </c>
      <c r="N157" s="13">
        <f t="shared" si="25"/>
        <v>0</v>
      </c>
      <c r="O157" s="13">
        <f t="shared" si="26"/>
        <v>0</v>
      </c>
      <c r="Q157" s="13" t="e">
        <f>VLOOKUP(A157,'Revenues X=0.5'!$A$2:$X$180,24,FALSE)*1000</f>
        <v>#N/A</v>
      </c>
      <c r="R157" s="22" t="e">
        <f t="shared" si="21"/>
        <v>#N/A</v>
      </c>
      <c r="S157" s="14" t="e">
        <f t="shared" si="22"/>
        <v>#N/A</v>
      </c>
      <c r="T157" s="14" t="e">
        <f t="shared" si="23"/>
        <v>#N/A</v>
      </c>
    </row>
    <row r="158" spans="1:20" x14ac:dyDescent="0.25">
      <c r="A158" t="s">
        <v>338</v>
      </c>
      <c r="B158" t="s">
        <v>339</v>
      </c>
      <c r="C158" t="s">
        <v>29</v>
      </c>
      <c r="D158" t="s">
        <v>22</v>
      </c>
      <c r="E158" t="s">
        <v>475</v>
      </c>
      <c r="G158" s="13">
        <v>1749713</v>
      </c>
      <c r="H158" s="13">
        <v>2760329</v>
      </c>
      <c r="I158">
        <v>100</v>
      </c>
      <c r="J158" s="13">
        <f>(1-(I158/100))*H158</f>
        <v>0</v>
      </c>
      <c r="K158" s="14">
        <v>368.85245901639342</v>
      </c>
      <c r="M158" s="13">
        <f t="shared" si="24"/>
        <v>0</v>
      </c>
      <c r="N158" s="13">
        <f t="shared" si="25"/>
        <v>0</v>
      </c>
      <c r="O158" s="13">
        <f t="shared" si="26"/>
        <v>0</v>
      </c>
      <c r="P158" s="13">
        <f t="shared" si="27"/>
        <v>0</v>
      </c>
      <c r="Q158" s="13">
        <f>VLOOKUP(A158,'Revenues X=0.5'!$A$2:$X$180,24,FALSE)*1000</f>
        <v>40655310777.34977</v>
      </c>
      <c r="R158" s="22">
        <f t="shared" si="21"/>
        <v>0</v>
      </c>
      <c r="S158" s="14">
        <f t="shared" si="22"/>
        <v>0</v>
      </c>
      <c r="T158" s="14">
        <f t="shared" si="23"/>
        <v>0</v>
      </c>
    </row>
    <row r="159" spans="1:20" x14ac:dyDescent="0.25">
      <c r="A159" t="s">
        <v>340</v>
      </c>
      <c r="B159" t="s">
        <v>341</v>
      </c>
      <c r="C159" t="s">
        <v>18</v>
      </c>
      <c r="D159" t="s">
        <v>19</v>
      </c>
      <c r="G159" s="13">
        <v>20246871</v>
      </c>
      <c r="H159" s="13">
        <v>20232088</v>
      </c>
      <c r="I159" t="e">
        <v>#N/A</v>
      </c>
      <c r="K159" s="14" t="e">
        <v>#N/A</v>
      </c>
      <c r="N159" s="13">
        <f t="shared" si="25"/>
        <v>0</v>
      </c>
      <c r="O159" s="13">
        <f t="shared" si="26"/>
        <v>0</v>
      </c>
      <c r="Q159" s="13">
        <f>VLOOKUP(A159,'Revenues X=0.5'!$A$2:$X$180,24,FALSE)*1000</f>
        <v>79848608352.372406</v>
      </c>
      <c r="R159" s="22">
        <f t="shared" si="21"/>
        <v>0</v>
      </c>
      <c r="S159" s="14">
        <f t="shared" si="22"/>
        <v>0</v>
      </c>
      <c r="T159" s="14">
        <f t="shared" si="23"/>
        <v>0</v>
      </c>
    </row>
    <row r="160" spans="1:20" x14ac:dyDescent="0.25">
      <c r="A160" t="s">
        <v>342</v>
      </c>
      <c r="B160" t="s">
        <v>343</v>
      </c>
      <c r="C160" t="s">
        <v>29</v>
      </c>
      <c r="D160" t="s">
        <v>19</v>
      </c>
      <c r="F160" t="s">
        <v>473</v>
      </c>
      <c r="G160" s="13">
        <v>142385523</v>
      </c>
      <c r="H160" s="13">
        <v>133556108</v>
      </c>
      <c r="I160">
        <v>70.400000000000006</v>
      </c>
      <c r="J160" s="13">
        <f>(1-(I160/100))*H160</f>
        <v>39532607.967999987</v>
      </c>
      <c r="K160" s="14">
        <v>118.39568135600364</v>
      </c>
      <c r="L160" s="14">
        <f>VLOOKUP(F160,'[2]Table 1'!A:I,9,0)</f>
        <v>118.39568135600364</v>
      </c>
      <c r="M160" s="13">
        <f t="shared" si="24"/>
        <v>4680490056.1511364</v>
      </c>
      <c r="N160" s="13">
        <f t="shared" si="25"/>
        <v>377926169.58392352</v>
      </c>
      <c r="O160" s="13">
        <f t="shared" si="26"/>
        <v>566889254.37588525</v>
      </c>
      <c r="P160" s="13">
        <f t="shared" si="27"/>
        <v>5247379310.5270214</v>
      </c>
      <c r="Q160" s="13">
        <f>VLOOKUP(A160,'Revenues X=0.5'!$A$2:$X$180,24,FALSE)*1000</f>
        <v>1148556114451.2766</v>
      </c>
      <c r="R160" s="22">
        <f t="shared" si="21"/>
        <v>4.568674742577954E-3</v>
      </c>
      <c r="S160" s="14">
        <f t="shared" si="22"/>
        <v>1.5228915808593179E-3</v>
      </c>
      <c r="T160" s="14">
        <f t="shared" si="23"/>
        <v>1.3706024227733862E-2</v>
      </c>
    </row>
    <row r="161" spans="1:20" x14ac:dyDescent="0.25">
      <c r="A161" t="s">
        <v>344</v>
      </c>
      <c r="B161" t="s">
        <v>345</v>
      </c>
      <c r="C161" t="s">
        <v>14</v>
      </c>
      <c r="D161" t="s">
        <v>32</v>
      </c>
      <c r="E161" t="s">
        <v>468</v>
      </c>
      <c r="G161" s="13">
        <v>10836732</v>
      </c>
      <c r="H161" s="13">
        <v>17771249</v>
      </c>
      <c r="I161">
        <v>61.2</v>
      </c>
      <c r="J161" s="13">
        <f>(1-(I161/100))*H161</f>
        <v>6895244.6120000007</v>
      </c>
      <c r="K161" s="14">
        <v>110.63478977741137</v>
      </c>
      <c r="M161" s="13">
        <f t="shared" si="24"/>
        <v>762853938.11244845</v>
      </c>
      <c r="N161" s="13">
        <f t="shared" si="25"/>
        <v>61596641.232889645</v>
      </c>
      <c r="O161" s="13">
        <f t="shared" si="26"/>
        <v>92394961.849334478</v>
      </c>
      <c r="P161" s="13">
        <f t="shared" si="27"/>
        <v>855248899.96178293</v>
      </c>
      <c r="Q161" s="13">
        <f>VLOOKUP(A161,'Revenues X=0.5'!$A$2:$X$180,24,FALSE)*1000</f>
        <v>32026404121.541813</v>
      </c>
      <c r="R161" s="22">
        <f t="shared" si="21"/>
        <v>2.6704493477196826E-2</v>
      </c>
      <c r="S161" s="14">
        <f t="shared" si="22"/>
        <v>8.9014978257322755E-3</v>
      </c>
      <c r="T161" s="14">
        <f t="shared" si="23"/>
        <v>8.0113480431590486E-2</v>
      </c>
    </row>
    <row r="162" spans="1:20" x14ac:dyDescent="0.25">
      <c r="A162" t="s">
        <v>346</v>
      </c>
      <c r="B162" t="s">
        <v>347</v>
      </c>
      <c r="C162" t="s">
        <v>40</v>
      </c>
      <c r="D162" t="s">
        <v>26</v>
      </c>
      <c r="E162" t="s">
        <v>474</v>
      </c>
      <c r="G162" s="13">
        <v>186029</v>
      </c>
      <c r="H162" s="13">
        <v>211105</v>
      </c>
      <c r="I162">
        <v>91.7</v>
      </c>
      <c r="J162" s="13">
        <f>(1-(I162/100))*H162</f>
        <v>17521.714999999993</v>
      </c>
      <c r="K162" s="14">
        <v>250</v>
      </c>
      <c r="M162" s="13">
        <f t="shared" si="24"/>
        <v>4380428.7499999981</v>
      </c>
      <c r="N162" s="13">
        <f t="shared" si="25"/>
        <v>353697.71941874985</v>
      </c>
      <c r="O162" s="13">
        <f t="shared" si="26"/>
        <v>530546.57912812475</v>
      </c>
      <c r="P162" s="13">
        <f t="shared" si="27"/>
        <v>4910975.3291281229</v>
      </c>
      <c r="Q162" s="13" t="e">
        <f>VLOOKUP(A162,'Revenues X=0.5'!$A$2:$X$180,24,FALSE)*1000</f>
        <v>#N/A</v>
      </c>
      <c r="R162" s="22" t="e">
        <f t="shared" si="21"/>
        <v>#N/A</v>
      </c>
      <c r="S162" s="14" t="e">
        <f t="shared" si="22"/>
        <v>#N/A</v>
      </c>
      <c r="T162" s="14" t="e">
        <f t="shared" si="23"/>
        <v>#N/A</v>
      </c>
    </row>
    <row r="163" spans="1:20" x14ac:dyDescent="0.25">
      <c r="A163" t="s">
        <v>348</v>
      </c>
      <c r="B163" t="s">
        <v>349</v>
      </c>
      <c r="C163" t="s">
        <v>29</v>
      </c>
      <c r="D163" t="s">
        <v>19</v>
      </c>
      <c r="G163" s="13">
        <v>30861</v>
      </c>
      <c r="H163" s="13">
        <v>33108</v>
      </c>
      <c r="I163" t="e">
        <v>#N/A</v>
      </c>
      <c r="K163" s="14" t="e">
        <v>#N/A</v>
      </c>
      <c r="N163" s="13">
        <f t="shared" si="25"/>
        <v>0</v>
      </c>
      <c r="O163" s="13">
        <f t="shared" si="26"/>
        <v>0</v>
      </c>
      <c r="Q163" s="13" t="e">
        <f>VLOOKUP(A163,'Revenues X=0.5'!$A$2:$X$180,24,FALSE)*1000</f>
        <v>#N/A</v>
      </c>
      <c r="R163" s="22" t="e">
        <f t="shared" si="21"/>
        <v>#N/A</v>
      </c>
      <c r="S163" s="14" t="e">
        <f t="shared" si="22"/>
        <v>#N/A</v>
      </c>
      <c r="T163" s="14" t="e">
        <f t="shared" si="23"/>
        <v>#N/A</v>
      </c>
    </row>
    <row r="164" spans="1:20" x14ac:dyDescent="0.25">
      <c r="A164" t="s">
        <v>350</v>
      </c>
      <c r="B164" t="s">
        <v>351</v>
      </c>
      <c r="C164" t="s">
        <v>40</v>
      </c>
      <c r="D164" t="s">
        <v>32</v>
      </c>
      <c r="E164" t="s">
        <v>468</v>
      </c>
      <c r="G164" s="13">
        <v>178228</v>
      </c>
      <c r="H164" s="13">
        <v>278192</v>
      </c>
      <c r="I164">
        <v>33.1</v>
      </c>
      <c r="J164" s="13">
        <f t="shared" ref="J164:J170" si="29">(1-(I164/100))*H164</f>
        <v>186110.448</v>
      </c>
      <c r="K164" s="14">
        <v>133.83254909236055</v>
      </c>
      <c r="L164" s="14">
        <f>VLOOKUP(E164,'[2]Table 1'!A:I,9,0)</f>
        <v>133.83254909236055</v>
      </c>
      <c r="M164" s="13">
        <f t="shared" si="24"/>
        <v>24907635.668561216</v>
      </c>
      <c r="N164" s="13">
        <f t="shared" si="25"/>
        <v>2011167.0420579754</v>
      </c>
      <c r="O164" s="13">
        <f t="shared" si="26"/>
        <v>3016750.5630869633</v>
      </c>
      <c r="P164" s="13">
        <f t="shared" si="27"/>
        <v>27924386.231648181</v>
      </c>
      <c r="Q164" s="13" t="e">
        <f>VLOOKUP(A164,'Revenues X=0.5'!$A$2:$X$180,24,FALSE)*1000</f>
        <v>#N/A</v>
      </c>
      <c r="R164" s="22" t="e">
        <f t="shared" si="21"/>
        <v>#N/A</v>
      </c>
      <c r="S164" s="14" t="e">
        <f t="shared" si="22"/>
        <v>#N/A</v>
      </c>
      <c r="T164" s="14" t="e">
        <f t="shared" si="23"/>
        <v>#N/A</v>
      </c>
    </row>
    <row r="165" spans="1:20" x14ac:dyDescent="0.25">
      <c r="A165" t="s">
        <v>352</v>
      </c>
      <c r="B165" t="s">
        <v>353</v>
      </c>
      <c r="C165" t="s">
        <v>29</v>
      </c>
      <c r="D165" t="s">
        <v>22</v>
      </c>
      <c r="E165" t="s">
        <v>475</v>
      </c>
      <c r="G165" s="13">
        <v>27258387</v>
      </c>
      <c r="H165" s="13">
        <v>35634201</v>
      </c>
      <c r="I165">
        <v>100</v>
      </c>
      <c r="J165" s="13">
        <f t="shared" si="29"/>
        <v>0</v>
      </c>
      <c r="K165" s="14">
        <v>266.84034238928172</v>
      </c>
      <c r="M165" s="13">
        <f t="shared" si="24"/>
        <v>0</v>
      </c>
      <c r="N165" s="13">
        <f t="shared" si="25"/>
        <v>0</v>
      </c>
      <c r="O165" s="13">
        <f t="shared" si="26"/>
        <v>0</v>
      </c>
      <c r="P165" s="13">
        <f t="shared" si="27"/>
        <v>0</v>
      </c>
      <c r="Q165" s="13">
        <f>VLOOKUP(A165,'Revenues X=0.5'!$A$2:$X$180,24,FALSE)*1000</f>
        <v>301614704903.01538</v>
      </c>
      <c r="R165" s="22">
        <f t="shared" si="21"/>
        <v>0</v>
      </c>
      <c r="S165" s="14">
        <f t="shared" si="22"/>
        <v>0</v>
      </c>
      <c r="T165" s="14">
        <f t="shared" si="23"/>
        <v>0</v>
      </c>
    </row>
    <row r="166" spans="1:20" x14ac:dyDescent="0.25">
      <c r="A166" t="s">
        <v>354</v>
      </c>
      <c r="B166" t="s">
        <v>355</v>
      </c>
      <c r="C166" t="s">
        <v>40</v>
      </c>
      <c r="D166" t="s">
        <v>32</v>
      </c>
      <c r="E166" t="s">
        <v>468</v>
      </c>
      <c r="G166" s="13">
        <v>12950564</v>
      </c>
      <c r="H166" s="13">
        <v>21855703</v>
      </c>
      <c r="I166">
        <v>50.3</v>
      </c>
      <c r="J166" s="13">
        <f t="shared" si="29"/>
        <v>10862284.391000001</v>
      </c>
      <c r="K166" s="14">
        <v>55.384615384615387</v>
      </c>
      <c r="M166" s="13">
        <f t="shared" si="24"/>
        <v>601603443.19384623</v>
      </c>
      <c r="N166" s="13">
        <f t="shared" si="25"/>
        <v>48576470.020687111</v>
      </c>
      <c r="O166" s="13">
        <f t="shared" si="26"/>
        <v>72864705.03103067</v>
      </c>
      <c r="P166" s="13">
        <f t="shared" si="27"/>
        <v>674468148.22487688</v>
      </c>
      <c r="Q166" s="13">
        <f>VLOOKUP(A166,'Revenues X=0.5'!$A$2:$X$180,24,FALSE)*1000</f>
        <v>42369709647.531334</v>
      </c>
      <c r="R166" s="22">
        <f t="shared" si="21"/>
        <v>1.5918639845203062E-2</v>
      </c>
      <c r="S166" s="14">
        <f t="shared" si="22"/>
        <v>5.3062132817343543E-3</v>
      </c>
      <c r="T166" s="14">
        <f t="shared" si="23"/>
        <v>4.775591953560919E-2</v>
      </c>
    </row>
    <row r="167" spans="1:20" x14ac:dyDescent="0.25">
      <c r="A167" t="s">
        <v>356</v>
      </c>
      <c r="B167" t="s">
        <v>357</v>
      </c>
      <c r="C167" t="s">
        <v>18</v>
      </c>
      <c r="D167" t="s">
        <v>19</v>
      </c>
      <c r="F167" t="s">
        <v>472</v>
      </c>
      <c r="G167" s="13">
        <v>7291436</v>
      </c>
      <c r="H167" s="13">
        <v>8582256</v>
      </c>
      <c r="I167">
        <v>97.1</v>
      </c>
      <c r="J167" s="13">
        <f t="shared" si="29"/>
        <v>248885.42400000023</v>
      </c>
      <c r="K167" s="14">
        <v>76.733547934264351</v>
      </c>
      <c r="L167" s="14">
        <f>VLOOKUP(F167,'[2]Table 1'!A:I,9,0)</f>
        <v>76.733547934264351</v>
      </c>
      <c r="M167" s="13">
        <f t="shared" si="24"/>
        <v>19097861.612643726</v>
      </c>
      <c r="N167" s="13">
        <f t="shared" si="25"/>
        <v>1542056.8359129175</v>
      </c>
      <c r="O167" s="13">
        <f t="shared" si="26"/>
        <v>2313085.2538693761</v>
      </c>
      <c r="P167" s="13">
        <f t="shared" si="27"/>
        <v>21410946.866513103</v>
      </c>
      <c r="Q167" s="13">
        <f>VLOOKUP(A167,'Revenues X=0.5'!$A$2:$X$180,24,FALSE)*1000</f>
        <v>39646568118.747429</v>
      </c>
      <c r="R167" s="22">
        <f t="shared" si="21"/>
        <v>5.4004540323349299E-4</v>
      </c>
      <c r="S167" s="14">
        <f t="shared" si="22"/>
        <v>1.8001513441116436E-4</v>
      </c>
      <c r="T167" s="14">
        <f t="shared" si="23"/>
        <v>1.6201362097004791E-3</v>
      </c>
    </row>
    <row r="168" spans="1:20" x14ac:dyDescent="0.25">
      <c r="A168" t="s">
        <v>358</v>
      </c>
      <c r="B168" t="s">
        <v>359</v>
      </c>
      <c r="C168" t="s">
        <v>18</v>
      </c>
      <c r="D168" t="s">
        <v>32</v>
      </c>
      <c r="E168" t="s">
        <v>468</v>
      </c>
      <c r="G168" s="13">
        <v>89770</v>
      </c>
      <c r="H168" s="13">
        <v>98416</v>
      </c>
      <c r="I168">
        <v>97.1</v>
      </c>
      <c r="J168" s="13">
        <f t="shared" si="29"/>
        <v>2854.0640000000026</v>
      </c>
      <c r="K168" s="14">
        <v>133.83254909236055</v>
      </c>
      <c r="L168" s="14">
        <f>VLOOKUP(E168,'[2]Table 1'!A:I,9,0)</f>
        <v>133.83254909236055</v>
      </c>
      <c r="M168" s="13">
        <f t="shared" si="24"/>
        <v>381966.66039273929</v>
      </c>
      <c r="N168" s="13">
        <f t="shared" si="25"/>
        <v>30841.897993411734</v>
      </c>
      <c r="O168" s="13">
        <f t="shared" si="26"/>
        <v>46262.846990117599</v>
      </c>
      <c r="P168" s="13">
        <f t="shared" si="27"/>
        <v>428229.50738285691</v>
      </c>
      <c r="Q168" s="13">
        <f>VLOOKUP(A168,'Revenues X=0.5'!$A$2:$X$180,24,FALSE)*1000</f>
        <v>547513282.19917202</v>
      </c>
      <c r="R168" s="22">
        <f t="shared" si="21"/>
        <v>7.821353769954341E-4</v>
      </c>
      <c r="S168" s="14">
        <f t="shared" si="22"/>
        <v>2.6071179233181139E-4</v>
      </c>
      <c r="T168" s="14">
        <f t="shared" si="23"/>
        <v>2.3464061309863022E-3</v>
      </c>
    </row>
    <row r="169" spans="1:20" x14ac:dyDescent="0.25">
      <c r="A169" t="s">
        <v>360</v>
      </c>
      <c r="B169" t="s">
        <v>361</v>
      </c>
      <c r="C169" t="s">
        <v>14</v>
      </c>
      <c r="D169" t="s">
        <v>32</v>
      </c>
      <c r="E169" t="s">
        <v>468</v>
      </c>
      <c r="G169" s="13">
        <v>5751976</v>
      </c>
      <c r="H169" s="13">
        <v>8057580</v>
      </c>
      <c r="I169">
        <v>12.8</v>
      </c>
      <c r="J169" s="13">
        <f t="shared" si="29"/>
        <v>7026209.7599999998</v>
      </c>
      <c r="K169" s="14">
        <v>125.98695502917954</v>
      </c>
      <c r="M169" s="13">
        <f t="shared" si="24"/>
        <v>885210773.05870235</v>
      </c>
      <c r="N169" s="13">
        <f t="shared" si="25"/>
        <v>71476343.870624915</v>
      </c>
      <c r="O169" s="13">
        <f t="shared" si="26"/>
        <v>107214515.80593738</v>
      </c>
      <c r="P169" s="13">
        <f t="shared" si="27"/>
        <v>992425288.86463976</v>
      </c>
      <c r="Q169" s="13">
        <f>VLOOKUP(A169,'Revenues X=0.5'!$A$2:$X$180,24,FALSE)*1000</f>
        <v>15194387734.145548</v>
      </c>
      <c r="R169" s="22">
        <f t="shared" si="21"/>
        <v>6.5315253646872171E-2</v>
      </c>
      <c r="S169" s="14">
        <f t="shared" si="22"/>
        <v>2.1771751215624056E-2</v>
      </c>
      <c r="T169" s="14">
        <f t="shared" si="23"/>
        <v>0.1959457609406165</v>
      </c>
    </row>
    <row r="170" spans="1:20" x14ac:dyDescent="0.25">
      <c r="A170" t="s">
        <v>362</v>
      </c>
      <c r="B170" t="s">
        <v>363</v>
      </c>
      <c r="C170" t="s">
        <v>29</v>
      </c>
      <c r="D170" t="s">
        <v>26</v>
      </c>
      <c r="E170" t="s">
        <v>472</v>
      </c>
      <c r="G170" s="13">
        <v>5076700</v>
      </c>
      <c r="H170" s="13">
        <v>6577884</v>
      </c>
      <c r="I170">
        <v>100</v>
      </c>
      <c r="J170" s="13">
        <f t="shared" si="29"/>
        <v>0</v>
      </c>
      <c r="K170" s="14">
        <v>373.87387387387389</v>
      </c>
      <c r="M170" s="13">
        <f t="shared" si="24"/>
        <v>0</v>
      </c>
      <c r="N170" s="13">
        <f t="shared" si="25"/>
        <v>0</v>
      </c>
      <c r="O170" s="13">
        <f t="shared" si="26"/>
        <v>0</v>
      </c>
      <c r="P170" s="13">
        <f t="shared" si="27"/>
        <v>0</v>
      </c>
      <c r="Q170" s="13">
        <f>VLOOKUP(A170,'Revenues X=0.5'!$A$2:$X$180,24,FALSE)*1000</f>
        <v>19155375862.568665</v>
      </c>
      <c r="R170" s="22">
        <f t="shared" si="21"/>
        <v>0</v>
      </c>
      <c r="S170" s="14">
        <f t="shared" si="22"/>
        <v>0</v>
      </c>
      <c r="T170" s="14">
        <f t="shared" si="23"/>
        <v>0</v>
      </c>
    </row>
    <row r="171" spans="1:20" x14ac:dyDescent="0.25">
      <c r="A171" t="s">
        <v>364</v>
      </c>
      <c r="B171" t="s">
        <v>365</v>
      </c>
      <c r="C171" t="s">
        <v>29</v>
      </c>
      <c r="D171" t="s">
        <v>35</v>
      </c>
      <c r="E171" t="s">
        <v>469</v>
      </c>
      <c r="G171" s="13">
        <v>37850</v>
      </c>
      <c r="H171" s="13">
        <v>56791</v>
      </c>
      <c r="I171" t="e">
        <v>#N/A</v>
      </c>
      <c r="K171" s="14" t="e">
        <v>#N/A</v>
      </c>
      <c r="N171" s="13">
        <f t="shared" si="25"/>
        <v>0</v>
      </c>
      <c r="O171" s="13">
        <f t="shared" si="26"/>
        <v>0</v>
      </c>
      <c r="Q171" s="13" t="e">
        <f>VLOOKUP(A171,'Revenues X=0.5'!$A$2:$X$180,24,FALSE)*1000</f>
        <v>#N/A</v>
      </c>
      <c r="R171" s="22" t="e">
        <f t="shared" si="21"/>
        <v>#N/A</v>
      </c>
      <c r="S171" s="14" t="e">
        <f t="shared" si="22"/>
        <v>#N/A</v>
      </c>
      <c r="T171" s="14" t="e">
        <f t="shared" si="23"/>
        <v>#N/A</v>
      </c>
    </row>
    <row r="172" spans="1:20" x14ac:dyDescent="0.25">
      <c r="A172" t="s">
        <v>366</v>
      </c>
      <c r="B172" t="s">
        <v>367</v>
      </c>
      <c r="C172" t="s">
        <v>45</v>
      </c>
      <c r="D172" t="s">
        <v>19</v>
      </c>
      <c r="G172" s="13">
        <v>5391428</v>
      </c>
      <c r="H172" s="13">
        <v>5395535</v>
      </c>
      <c r="I172">
        <v>99.7</v>
      </c>
      <c r="J172" s="13">
        <f>(1-(I172/100))*H172</f>
        <v>16186.605000000014</v>
      </c>
      <c r="K172" s="14" t="e">
        <v>#N/A</v>
      </c>
      <c r="M172" s="13">
        <v>0</v>
      </c>
      <c r="N172" s="13">
        <f t="shared" si="25"/>
        <v>0</v>
      </c>
      <c r="O172" s="13">
        <f t="shared" si="26"/>
        <v>0</v>
      </c>
      <c r="Q172" s="13">
        <f>VLOOKUP(A172,'Revenues X=0.5'!$A$2:$X$180,24,FALSE)*1000</f>
        <v>28928866418.790268</v>
      </c>
      <c r="R172" s="22">
        <f t="shared" si="21"/>
        <v>0</v>
      </c>
      <c r="S172" s="14">
        <f t="shared" si="22"/>
        <v>0</v>
      </c>
      <c r="T172" s="14">
        <f t="shared" si="23"/>
        <v>0</v>
      </c>
    </row>
    <row r="173" spans="1:20" x14ac:dyDescent="0.25">
      <c r="A173" t="s">
        <v>368</v>
      </c>
      <c r="B173" t="s">
        <v>369</v>
      </c>
      <c r="C173" t="s">
        <v>45</v>
      </c>
      <c r="D173" t="s">
        <v>19</v>
      </c>
      <c r="G173" s="13">
        <v>2048583</v>
      </c>
      <c r="H173" s="13">
        <v>2086065.9999999998</v>
      </c>
      <c r="I173">
        <v>100</v>
      </c>
      <c r="J173" s="13">
        <f>(1-(I173/100))*H173</f>
        <v>0</v>
      </c>
      <c r="K173" s="14" t="e">
        <v>#N/A</v>
      </c>
      <c r="M173" s="13">
        <v>0</v>
      </c>
      <c r="N173" s="13">
        <f t="shared" si="25"/>
        <v>0</v>
      </c>
      <c r="O173" s="13">
        <f t="shared" si="26"/>
        <v>0</v>
      </c>
      <c r="Q173" s="13">
        <f>VLOOKUP(A173,'Revenues X=0.5'!$A$2:$X$180,24,FALSE)*1000</f>
        <v>11864310109.21987</v>
      </c>
      <c r="R173" s="22">
        <f t="shared" si="21"/>
        <v>0</v>
      </c>
      <c r="S173" s="14">
        <f t="shared" si="22"/>
        <v>0</v>
      </c>
      <c r="T173" s="14">
        <f t="shared" si="23"/>
        <v>0</v>
      </c>
    </row>
    <row r="174" spans="1:20" x14ac:dyDescent="0.25">
      <c r="A174" t="s">
        <v>370</v>
      </c>
      <c r="B174" t="s">
        <v>371</v>
      </c>
      <c r="C174" t="s">
        <v>40</v>
      </c>
      <c r="D174" t="s">
        <v>26</v>
      </c>
      <c r="E174" t="s">
        <v>474</v>
      </c>
      <c r="G174" s="13">
        <v>526447</v>
      </c>
      <c r="H174" s="13">
        <v>764146</v>
      </c>
      <c r="I174">
        <v>28.2</v>
      </c>
      <c r="J174" s="13">
        <f>(1-(I174/100))*H174</f>
        <v>548656.82799999998</v>
      </c>
      <c r="K174" s="14">
        <v>85.308056872037909</v>
      </c>
      <c r="M174" s="13">
        <f t="shared" si="24"/>
        <v>46804847.88625592</v>
      </c>
      <c r="N174" s="13">
        <f t="shared" si="25"/>
        <v>3779257.4425757341</v>
      </c>
      <c r="O174" s="13">
        <f t="shared" si="26"/>
        <v>5668886.1638636012</v>
      </c>
      <c r="P174" s="13">
        <f t="shared" si="27"/>
        <v>52473734.050119519</v>
      </c>
      <c r="Q174" s="13" t="e">
        <f>VLOOKUP(A174,'Revenues X=0.5'!$A$2:$X$180,24,FALSE)*1000</f>
        <v>#N/A</v>
      </c>
      <c r="R174" s="22" t="e">
        <f t="shared" si="21"/>
        <v>#N/A</v>
      </c>
      <c r="S174" s="14" t="e">
        <f t="shared" si="22"/>
        <v>#N/A</v>
      </c>
      <c r="T174" s="14" t="e">
        <f t="shared" si="23"/>
        <v>#N/A</v>
      </c>
    </row>
    <row r="175" spans="1:20" x14ac:dyDescent="0.25">
      <c r="A175" t="s">
        <v>372</v>
      </c>
      <c r="B175" t="s">
        <v>373</v>
      </c>
      <c r="C175" t="s">
        <v>14</v>
      </c>
      <c r="D175" t="s">
        <v>32</v>
      </c>
      <c r="E175" t="s">
        <v>468</v>
      </c>
      <c r="G175" s="13">
        <v>9636173</v>
      </c>
      <c r="H175" s="13">
        <v>16880129</v>
      </c>
      <c r="I175">
        <v>23.4</v>
      </c>
      <c r="J175" s="13">
        <f>(1-(I175/100))*H175</f>
        <v>12930178.813999999</v>
      </c>
      <c r="K175" s="14">
        <v>70.577237672353348</v>
      </c>
      <c r="M175" s="13">
        <f t="shared" si="24"/>
        <v>912576303.30170584</v>
      </c>
      <c r="N175" s="13">
        <f t="shared" si="25"/>
        <v>73685973.610096231</v>
      </c>
      <c r="O175" s="13">
        <f t="shared" si="26"/>
        <v>110528960.41514434</v>
      </c>
      <c r="P175" s="13">
        <f t="shared" si="27"/>
        <v>1023105263.7168502</v>
      </c>
      <c r="Q175" s="13">
        <f>VLOOKUP(A175,'Revenues X=0.5'!$A$2:$X$180,24,FALSE)*1000</f>
        <v>30055624046.319607</v>
      </c>
      <c r="R175" s="22">
        <f t="shared" si="21"/>
        <v>3.4040393310087742E-2</v>
      </c>
      <c r="S175" s="14">
        <f t="shared" si="22"/>
        <v>1.1346797770029247E-2</v>
      </c>
      <c r="T175" s="14">
        <f t="shared" si="23"/>
        <v>0.10212117993026322</v>
      </c>
    </row>
    <row r="176" spans="1:20" x14ac:dyDescent="0.25">
      <c r="A176" t="s">
        <v>374</v>
      </c>
      <c r="B176" t="s">
        <v>375</v>
      </c>
      <c r="C176" t="s">
        <v>18</v>
      </c>
      <c r="D176" t="s">
        <v>32</v>
      </c>
      <c r="E176" t="s">
        <v>468</v>
      </c>
      <c r="G176" s="13">
        <v>50895698</v>
      </c>
      <c r="H176" s="13">
        <v>58095501</v>
      </c>
      <c r="I176">
        <v>73</v>
      </c>
      <c r="J176" s="13">
        <f>(1-(I176/100))*H176</f>
        <v>15685785.270000001</v>
      </c>
      <c r="K176" s="14">
        <v>333.05404273146206</v>
      </c>
      <c r="M176" s="13">
        <f t="shared" si="24"/>
        <v>5224214197.5911188</v>
      </c>
      <c r="N176" s="13">
        <f t="shared" si="25"/>
        <v>421829175.3844949</v>
      </c>
      <c r="O176" s="13">
        <f t="shared" si="26"/>
        <v>632743763.07674229</v>
      </c>
      <c r="P176" s="13">
        <f t="shared" si="27"/>
        <v>5856957960.667861</v>
      </c>
      <c r="Q176" s="13">
        <f>VLOOKUP(A176,'Revenues X=0.5'!$A$2:$X$180,24,FALSE)*1000</f>
        <v>344484412929.09589</v>
      </c>
      <c r="R176" s="22">
        <f t="shared" si="21"/>
        <v>1.7002098617081348E-2</v>
      </c>
      <c r="S176" s="14">
        <f t="shared" si="22"/>
        <v>5.6673662056937824E-3</v>
      </c>
      <c r="T176" s="14">
        <f t="shared" si="23"/>
        <v>5.1006295851244041E-2</v>
      </c>
    </row>
    <row r="177" spans="1:20" x14ac:dyDescent="0.25">
      <c r="A177" t="s">
        <v>376</v>
      </c>
      <c r="B177" t="s">
        <v>377</v>
      </c>
      <c r="C177" t="s">
        <v>14</v>
      </c>
      <c r="D177" t="s">
        <v>32</v>
      </c>
      <c r="E177" t="s">
        <v>468</v>
      </c>
      <c r="G177" s="13">
        <v>9940929</v>
      </c>
      <c r="H177" s="13">
        <v>17296842</v>
      </c>
      <c r="I177" t="e">
        <v>#N/A</v>
      </c>
      <c r="K177" s="14" t="e">
        <v>#N/A</v>
      </c>
      <c r="N177" s="13">
        <f t="shared" si="25"/>
        <v>0</v>
      </c>
      <c r="O177" s="13">
        <f t="shared" si="26"/>
        <v>0</v>
      </c>
      <c r="Q177" s="13" t="e">
        <f>VLOOKUP(A177,'Revenues X=0.5'!$A$2:$X$180,24,FALSE)*1000</f>
        <v>#N/A</v>
      </c>
      <c r="R177" s="22" t="e">
        <f t="shared" si="21"/>
        <v>#N/A</v>
      </c>
      <c r="S177" s="14" t="e">
        <f t="shared" si="22"/>
        <v>#N/A</v>
      </c>
      <c r="T177" s="14" t="e">
        <f t="shared" si="23"/>
        <v>#N/A</v>
      </c>
    </row>
    <row r="178" spans="1:20" x14ac:dyDescent="0.25">
      <c r="A178" t="s">
        <v>378</v>
      </c>
      <c r="B178" t="s">
        <v>379</v>
      </c>
      <c r="C178" t="s">
        <v>45</v>
      </c>
      <c r="D178" t="s">
        <v>19</v>
      </c>
      <c r="G178" s="13">
        <v>46576897</v>
      </c>
      <c r="H178" s="13">
        <v>48235492</v>
      </c>
      <c r="I178">
        <v>100</v>
      </c>
      <c r="J178" s="13">
        <f>(1-(I178/100))*H178</f>
        <v>0</v>
      </c>
      <c r="K178" s="14" t="e">
        <v>#N/A</v>
      </c>
      <c r="M178" s="13">
        <v>0</v>
      </c>
      <c r="N178" s="13">
        <f t="shared" si="25"/>
        <v>0</v>
      </c>
      <c r="O178" s="13">
        <f t="shared" si="26"/>
        <v>0</v>
      </c>
      <c r="Q178" s="13">
        <f>VLOOKUP(A178,'Revenues X=0.5'!$A$2:$X$180,24,FALSE)*1000</f>
        <v>231099519121.84424</v>
      </c>
      <c r="R178" s="22">
        <f t="shared" si="21"/>
        <v>0</v>
      </c>
      <c r="S178" s="14">
        <f t="shared" si="22"/>
        <v>0</v>
      </c>
      <c r="T178" s="14">
        <f t="shared" si="23"/>
        <v>0</v>
      </c>
    </row>
    <row r="179" spans="1:20" x14ac:dyDescent="0.25">
      <c r="A179" t="s">
        <v>380</v>
      </c>
      <c r="B179" t="s">
        <v>381</v>
      </c>
      <c r="C179" t="s">
        <v>40</v>
      </c>
      <c r="D179" t="s">
        <v>15</v>
      </c>
      <c r="E179" t="s">
        <v>466</v>
      </c>
      <c r="G179" s="13">
        <v>20653000</v>
      </c>
      <c r="H179" s="13">
        <v>23271183</v>
      </c>
      <c r="I179">
        <v>90</v>
      </c>
      <c r="J179" s="13">
        <f>(1-(I179/100))*H179</f>
        <v>2327118.2999999993</v>
      </c>
      <c r="K179" s="14">
        <v>88.034188034188034</v>
      </c>
      <c r="M179" s="13">
        <f t="shared" si="24"/>
        <v>204865969.99999994</v>
      </c>
      <c r="N179" s="13">
        <f t="shared" si="25"/>
        <v>16541902.747649994</v>
      </c>
      <c r="O179" s="13">
        <f t="shared" si="26"/>
        <v>24812854.121474989</v>
      </c>
      <c r="P179" s="13">
        <f t="shared" si="27"/>
        <v>229678824.12147492</v>
      </c>
      <c r="Q179" s="13">
        <f>VLOOKUP(A179,'Revenues X=0.5'!$A$2:$X$180,24,FALSE)*1000</f>
        <v>51280658408.494263</v>
      </c>
      <c r="R179" s="22">
        <f t="shared" si="21"/>
        <v>4.4788587208043785E-3</v>
      </c>
      <c r="S179" s="14">
        <f t="shared" si="22"/>
        <v>1.492952906934793E-3</v>
      </c>
      <c r="T179" s="14">
        <f t="shared" si="23"/>
        <v>1.3436576162413135E-2</v>
      </c>
    </row>
    <row r="180" spans="1:20" x14ac:dyDescent="0.25">
      <c r="A180" t="s">
        <v>382</v>
      </c>
      <c r="B180" t="s">
        <v>383</v>
      </c>
      <c r="C180" t="s">
        <v>29</v>
      </c>
      <c r="D180" t="s">
        <v>35</v>
      </c>
      <c r="E180" t="s">
        <v>469</v>
      </c>
      <c r="G180" s="13">
        <v>52352</v>
      </c>
      <c r="H180" s="13">
        <v>62581</v>
      </c>
      <c r="I180" t="e">
        <v>#N/A</v>
      </c>
      <c r="K180" s="14" t="e">
        <v>#N/A</v>
      </c>
      <c r="N180" s="13">
        <f t="shared" si="25"/>
        <v>0</v>
      </c>
      <c r="O180" s="13">
        <f t="shared" si="26"/>
        <v>0</v>
      </c>
      <c r="Q180" s="13" t="e">
        <f>VLOOKUP(A180,'Revenues X=0.5'!$A$2:$X$180,24,FALSE)*1000</f>
        <v>#N/A</v>
      </c>
      <c r="R180" s="22" t="e">
        <f t="shared" si="21"/>
        <v>#N/A</v>
      </c>
      <c r="S180" s="14" t="e">
        <f t="shared" si="22"/>
        <v>#N/A</v>
      </c>
      <c r="T180" s="14" t="e">
        <f t="shared" si="23"/>
        <v>#N/A</v>
      </c>
    </row>
    <row r="181" spans="1:20" x14ac:dyDescent="0.25">
      <c r="A181" t="s">
        <v>384</v>
      </c>
      <c r="B181" t="s">
        <v>385</v>
      </c>
      <c r="C181" t="s">
        <v>18</v>
      </c>
      <c r="D181" t="s">
        <v>35</v>
      </c>
      <c r="E181" t="s">
        <v>469</v>
      </c>
      <c r="G181" s="13">
        <v>177397</v>
      </c>
      <c r="H181" s="13">
        <v>201817</v>
      </c>
      <c r="I181">
        <v>65.3</v>
      </c>
      <c r="J181" s="13">
        <f>(1-(I181/100))*H181</f>
        <v>70030.498999999996</v>
      </c>
      <c r="K181" s="14">
        <v>271.17101589161985</v>
      </c>
      <c r="L181" s="14">
        <f>VLOOKUP(E181,'[2]Table 1'!A:I,9,0)</f>
        <v>271.17101589161985</v>
      </c>
      <c r="M181" s="13">
        <f t="shared" si="24"/>
        <v>18990241.557227068</v>
      </c>
      <c r="N181" s="13">
        <f t="shared" si="25"/>
        <v>1533367.0545382996</v>
      </c>
      <c r="O181" s="13">
        <f t="shared" si="26"/>
        <v>2300050.5818074495</v>
      </c>
      <c r="P181" s="13">
        <f t="shared" si="27"/>
        <v>21290292.139034517</v>
      </c>
      <c r="Q181" s="13" t="e">
        <f>VLOOKUP(A181,'Revenues X=0.5'!$A$2:$X$180,24,FALSE)*1000</f>
        <v>#N/A</v>
      </c>
      <c r="R181" s="22" t="e">
        <f t="shared" si="21"/>
        <v>#N/A</v>
      </c>
      <c r="S181" s="14" t="e">
        <f t="shared" si="22"/>
        <v>#N/A</v>
      </c>
      <c r="T181" s="14" t="e">
        <f t="shared" si="23"/>
        <v>#N/A</v>
      </c>
    </row>
    <row r="182" spans="1:20" x14ac:dyDescent="0.25">
      <c r="A182" t="s">
        <v>386</v>
      </c>
      <c r="B182" t="s">
        <v>387</v>
      </c>
      <c r="C182" t="s">
        <v>29</v>
      </c>
      <c r="D182" t="s">
        <v>35</v>
      </c>
      <c r="E182" t="s">
        <v>469</v>
      </c>
      <c r="G182" s="13">
        <v>30235</v>
      </c>
      <c r="H182" s="13" t="s">
        <v>232</v>
      </c>
      <c r="I182" t="e">
        <v>#N/A</v>
      </c>
      <c r="K182" s="14" t="e">
        <v>#N/A</v>
      </c>
      <c r="N182" s="13">
        <f t="shared" si="25"/>
        <v>0</v>
      </c>
      <c r="O182" s="13">
        <f t="shared" si="26"/>
        <v>0</v>
      </c>
      <c r="Q182" s="13" t="e">
        <f>VLOOKUP(A182,'Revenues X=0.5'!$A$2:$X$180,24,FALSE)*1000</f>
        <v>#N/A</v>
      </c>
      <c r="R182" s="22" t="e">
        <f t="shared" si="21"/>
        <v>#N/A</v>
      </c>
      <c r="S182" s="14" t="e">
        <f t="shared" si="22"/>
        <v>#N/A</v>
      </c>
      <c r="T182" s="14" t="e">
        <f t="shared" si="23"/>
        <v>#N/A</v>
      </c>
    </row>
    <row r="183" spans="1:20" x14ac:dyDescent="0.25">
      <c r="A183" t="s">
        <v>388</v>
      </c>
      <c r="B183" t="s">
        <v>389</v>
      </c>
      <c r="C183" t="s">
        <v>18</v>
      </c>
      <c r="D183" t="s">
        <v>35</v>
      </c>
      <c r="E183" t="s">
        <v>469</v>
      </c>
      <c r="G183" s="13">
        <v>109316</v>
      </c>
      <c r="H183" s="13">
        <v>110012</v>
      </c>
      <c r="I183" t="e">
        <v>#N/A</v>
      </c>
      <c r="K183" s="14" t="e">
        <v>#N/A</v>
      </c>
      <c r="N183" s="13">
        <f t="shared" si="25"/>
        <v>0</v>
      </c>
      <c r="O183" s="13">
        <f t="shared" si="26"/>
        <v>0</v>
      </c>
      <c r="Q183" s="13" t="e">
        <f>VLOOKUP(A183,'Revenues X=0.5'!$A$2:$X$180,24,FALSE)*1000</f>
        <v>#N/A</v>
      </c>
      <c r="R183" s="22" t="e">
        <f t="shared" si="21"/>
        <v>#N/A</v>
      </c>
      <c r="S183" s="14" t="e">
        <f t="shared" si="22"/>
        <v>#N/A</v>
      </c>
      <c r="T183" s="14" t="e">
        <f t="shared" si="23"/>
        <v>#N/A</v>
      </c>
    </row>
    <row r="184" spans="1:20" x14ac:dyDescent="0.25">
      <c r="A184" t="s">
        <v>390</v>
      </c>
      <c r="B184" t="s">
        <v>391</v>
      </c>
      <c r="C184" t="s">
        <v>40</v>
      </c>
      <c r="D184" t="s">
        <v>32</v>
      </c>
      <c r="E184" t="s">
        <v>468</v>
      </c>
      <c r="G184" s="13">
        <v>35652002</v>
      </c>
      <c r="H184" s="13">
        <v>55077835</v>
      </c>
      <c r="I184">
        <v>22.4</v>
      </c>
      <c r="J184" s="13">
        <f t="shared" ref="J184:J199" si="30">(1-(I184/100))*H184</f>
        <v>42740399.960000001</v>
      </c>
      <c r="K184" s="14">
        <v>202.18853809005387</v>
      </c>
      <c r="M184" s="13">
        <f t="shared" si="24"/>
        <v>8641618985.2965965</v>
      </c>
      <c r="N184" s="13">
        <f t="shared" si="25"/>
        <v>697767524.96777368</v>
      </c>
      <c r="O184" s="13">
        <f t="shared" si="26"/>
        <v>1046651287.4516605</v>
      </c>
      <c r="P184" s="13">
        <f t="shared" si="27"/>
        <v>9688270272.7482567</v>
      </c>
      <c r="Q184" s="13">
        <f>VLOOKUP(A184,'Revenues X=0.5'!$A$2:$X$180,24,FALSE)*1000</f>
        <v>106668286549.71858</v>
      </c>
      <c r="R184" s="22">
        <f t="shared" si="21"/>
        <v>9.0826154484374408E-2</v>
      </c>
      <c r="S184" s="14">
        <f t="shared" si="22"/>
        <v>3.02753848281248E-2</v>
      </c>
      <c r="T184" s="14">
        <f t="shared" si="23"/>
        <v>0.27247846345312321</v>
      </c>
    </row>
    <row r="185" spans="1:20" x14ac:dyDescent="0.25">
      <c r="A185" t="s">
        <v>392</v>
      </c>
      <c r="B185" t="s">
        <v>393</v>
      </c>
      <c r="C185" t="s">
        <v>18</v>
      </c>
      <c r="D185" t="s">
        <v>35</v>
      </c>
      <c r="E185" t="s">
        <v>469</v>
      </c>
      <c r="G185" s="13">
        <v>524960</v>
      </c>
      <c r="H185" s="13">
        <v>603805</v>
      </c>
      <c r="I185">
        <v>80.400000000000006</v>
      </c>
      <c r="J185" s="13">
        <f t="shared" si="30"/>
        <v>118345.77999999997</v>
      </c>
      <c r="K185" s="14">
        <v>292.45283018867923</v>
      </c>
      <c r="M185" s="13">
        <f t="shared" si="24"/>
        <v>34610558.301886782</v>
      </c>
      <c r="N185" s="13">
        <f t="shared" si="25"/>
        <v>2794629.5300858482</v>
      </c>
      <c r="O185" s="13">
        <f t="shared" si="26"/>
        <v>4191944.295128772</v>
      </c>
      <c r="P185" s="13">
        <f t="shared" si="27"/>
        <v>38802502.597015552</v>
      </c>
      <c r="Q185" s="13">
        <f>VLOOKUP(A185,'Revenues X=0.5'!$A$2:$X$180,24,FALSE)*1000</f>
        <v>2365245558.1015267</v>
      </c>
      <c r="R185" s="22">
        <f t="shared" si="21"/>
        <v>1.6405274481589356E-2</v>
      </c>
      <c r="S185" s="14">
        <f t="shared" si="22"/>
        <v>5.4684248271964515E-3</v>
      </c>
      <c r="T185" s="14">
        <f t="shared" si="23"/>
        <v>4.9215823444768068E-2</v>
      </c>
    </row>
    <row r="186" spans="1:20" x14ac:dyDescent="0.25">
      <c r="A186" t="s">
        <v>394</v>
      </c>
      <c r="B186" t="s">
        <v>395</v>
      </c>
      <c r="C186" t="s">
        <v>40</v>
      </c>
      <c r="D186" t="s">
        <v>32</v>
      </c>
      <c r="E186" t="s">
        <v>468</v>
      </c>
      <c r="G186" s="13">
        <v>1193148</v>
      </c>
      <c r="H186" s="13">
        <v>1515527</v>
      </c>
      <c r="I186">
        <v>56.5</v>
      </c>
      <c r="J186" s="13">
        <f t="shared" si="30"/>
        <v>659254.24500000011</v>
      </c>
      <c r="K186" s="14">
        <v>113.7123745819398</v>
      </c>
      <c r="M186" s="13">
        <f t="shared" si="24"/>
        <v>74965365.652173921</v>
      </c>
      <c r="N186" s="13">
        <f t="shared" si="25"/>
        <v>6053078.4495847831</v>
      </c>
      <c r="O186" s="13">
        <f t="shared" si="26"/>
        <v>9079617.674377175</v>
      </c>
      <c r="P186" s="13">
        <f t="shared" si="27"/>
        <v>84044983.326551095</v>
      </c>
      <c r="Q186" s="13">
        <f>VLOOKUP(A186,'Revenues X=0.5'!$A$2:$X$180,24,FALSE)*1000</f>
        <v>3366838886.8918247</v>
      </c>
      <c r="R186" s="22">
        <f t="shared" si="21"/>
        <v>2.4962579484799515E-2</v>
      </c>
      <c r="S186" s="14">
        <f t="shared" si="22"/>
        <v>8.3208598282665039E-3</v>
      </c>
      <c r="T186" s="14">
        <f t="shared" si="23"/>
        <v>7.4887738454398542E-2</v>
      </c>
    </row>
    <row r="187" spans="1:20" x14ac:dyDescent="0.25">
      <c r="A187" t="s">
        <v>396</v>
      </c>
      <c r="B187" t="s">
        <v>397</v>
      </c>
      <c r="C187" t="s">
        <v>45</v>
      </c>
      <c r="D187" t="s">
        <v>19</v>
      </c>
      <c r="G187" s="13">
        <v>9378126</v>
      </c>
      <c r="H187" s="13">
        <v>10690986</v>
      </c>
      <c r="I187">
        <v>100</v>
      </c>
      <c r="J187" s="13">
        <f t="shared" si="30"/>
        <v>0</v>
      </c>
      <c r="K187" s="14" t="e">
        <v>#N/A</v>
      </c>
      <c r="M187" s="13">
        <v>0</v>
      </c>
      <c r="N187" s="13">
        <f t="shared" si="25"/>
        <v>0</v>
      </c>
      <c r="O187" s="13">
        <f t="shared" si="26"/>
        <v>0</v>
      </c>
      <c r="Q187" s="13">
        <f>VLOOKUP(A187,'Revenues X=0.5'!$A$2:$X$180,24,FALSE)*1000</f>
        <v>47126719923.738014</v>
      </c>
      <c r="R187" s="22">
        <f t="shared" si="21"/>
        <v>0</v>
      </c>
      <c r="S187" s="14">
        <f t="shared" si="22"/>
        <v>0</v>
      </c>
      <c r="T187" s="14">
        <f t="shared" si="23"/>
        <v>0</v>
      </c>
    </row>
    <row r="188" spans="1:20" x14ac:dyDescent="0.25">
      <c r="A188" t="s">
        <v>398</v>
      </c>
      <c r="B188" t="s">
        <v>399</v>
      </c>
      <c r="C188" t="s">
        <v>45</v>
      </c>
      <c r="D188" t="s">
        <v>19</v>
      </c>
      <c r="G188" s="13">
        <v>7824909</v>
      </c>
      <c r="H188" s="13">
        <v>9477452</v>
      </c>
      <c r="I188">
        <v>100</v>
      </c>
      <c r="J188" s="13">
        <f t="shared" si="30"/>
        <v>0</v>
      </c>
      <c r="K188" s="14" t="e">
        <v>#N/A</v>
      </c>
      <c r="M188" s="13">
        <v>0</v>
      </c>
      <c r="N188" s="13">
        <f t="shared" si="25"/>
        <v>0</v>
      </c>
      <c r="O188" s="13">
        <f t="shared" si="26"/>
        <v>0</v>
      </c>
      <c r="Q188" s="13">
        <f>VLOOKUP(A188,'Revenues X=0.5'!$A$2:$X$180,24,FALSE)*1000</f>
        <v>37602208540.814835</v>
      </c>
      <c r="R188" s="22">
        <f t="shared" si="21"/>
        <v>0</v>
      </c>
      <c r="S188" s="14">
        <f t="shared" si="22"/>
        <v>0</v>
      </c>
      <c r="T188" s="14">
        <f t="shared" si="23"/>
        <v>0</v>
      </c>
    </row>
    <row r="189" spans="1:20" x14ac:dyDescent="0.25">
      <c r="A189" t="s">
        <v>400</v>
      </c>
      <c r="B189" t="s">
        <v>401</v>
      </c>
      <c r="C189" t="s">
        <v>40</v>
      </c>
      <c r="D189" t="s">
        <v>22</v>
      </c>
      <c r="E189" t="s">
        <v>475</v>
      </c>
      <c r="G189" s="13">
        <v>21532647</v>
      </c>
      <c r="H189" s="13">
        <v>29933865</v>
      </c>
      <c r="I189">
        <v>94.6</v>
      </c>
      <c r="J189" s="13">
        <f t="shared" si="30"/>
        <v>1616428.7100000014</v>
      </c>
      <c r="K189" s="14">
        <v>299.84170793083854</v>
      </c>
      <c r="L189" s="14">
        <f>VLOOKUP(E189,'[2]Table 1'!A:I,9,0)</f>
        <v>299.84170793083854</v>
      </c>
      <c r="M189" s="13">
        <f t="shared" si="24"/>
        <v>484672745.1548425</v>
      </c>
      <c r="N189" s="13">
        <f t="shared" si="25"/>
        <v>39134900.807527758</v>
      </c>
      <c r="O189" s="13">
        <f t="shared" si="26"/>
        <v>58702351.211291641</v>
      </c>
      <c r="P189" s="13">
        <f t="shared" si="27"/>
        <v>543375096.36613417</v>
      </c>
      <c r="Q189" s="13">
        <f>VLOOKUP(A189,'Revenues X=0.5'!$A$2:$X$180,24,FALSE)*1000</f>
        <v>86536359923.658691</v>
      </c>
      <c r="R189" s="22">
        <f t="shared" si="21"/>
        <v>6.2791536048603493E-3</v>
      </c>
      <c r="S189" s="14">
        <f t="shared" si="22"/>
        <v>2.0930512016201167E-3</v>
      </c>
      <c r="T189" s="14">
        <f t="shared" si="23"/>
        <v>1.8837460814581049E-2</v>
      </c>
    </row>
    <row r="190" spans="1:20" x14ac:dyDescent="0.25">
      <c r="A190" t="s">
        <v>402</v>
      </c>
      <c r="B190" t="s">
        <v>403</v>
      </c>
      <c r="C190" t="s">
        <v>14</v>
      </c>
      <c r="D190" t="s">
        <v>19</v>
      </c>
      <c r="E190" t="s">
        <v>470</v>
      </c>
      <c r="G190" s="13">
        <v>7627326</v>
      </c>
      <c r="H190" s="13">
        <v>11407028</v>
      </c>
      <c r="I190">
        <v>93.7</v>
      </c>
      <c r="J190" s="13">
        <f t="shared" si="30"/>
        <v>718642.76399999938</v>
      </c>
      <c r="K190" s="14">
        <v>124.54212454212454</v>
      </c>
      <c r="M190" s="13">
        <f t="shared" si="24"/>
        <v>89501296.615384534</v>
      </c>
      <c r="N190" s="13">
        <f t="shared" si="25"/>
        <v>7226782.1952092238</v>
      </c>
      <c r="O190" s="13">
        <f t="shared" si="26"/>
        <v>10840173.292813836</v>
      </c>
      <c r="P190" s="13">
        <f t="shared" si="27"/>
        <v>100341469.90819837</v>
      </c>
      <c r="Q190" s="13">
        <f>VLOOKUP(A190,'Revenues X=0.5'!$A$2:$X$180,24,FALSE)*1000</f>
        <v>22188200681.155506</v>
      </c>
      <c r="R190" s="22">
        <f t="shared" si="21"/>
        <v>4.5222896326793469E-3</v>
      </c>
      <c r="S190" s="14">
        <f t="shared" si="22"/>
        <v>1.5074298775597822E-3</v>
      </c>
      <c r="T190" s="14">
        <f t="shared" si="23"/>
        <v>1.3566868898038043E-2</v>
      </c>
    </row>
    <row r="191" spans="1:20" x14ac:dyDescent="0.25">
      <c r="A191" t="s">
        <v>404</v>
      </c>
      <c r="B191" t="s">
        <v>405</v>
      </c>
      <c r="C191" t="s">
        <v>14</v>
      </c>
      <c r="D191" t="s">
        <v>32</v>
      </c>
      <c r="E191" t="s">
        <v>468</v>
      </c>
      <c r="G191" s="13">
        <v>44973330</v>
      </c>
      <c r="H191" s="13">
        <v>79354326</v>
      </c>
      <c r="I191">
        <v>11.6</v>
      </c>
      <c r="J191" s="13">
        <f t="shared" si="30"/>
        <v>70149224.184</v>
      </c>
      <c r="K191" s="14">
        <v>133.83254909236055</v>
      </c>
      <c r="L191" s="14">
        <f>VLOOKUP(E191,'[2]Table 1'!A:I,9,0)</f>
        <v>133.83254909236055</v>
      </c>
      <c r="M191" s="13">
        <f t="shared" si="24"/>
        <v>9388249489.3961868</v>
      </c>
      <c r="N191" s="13">
        <f t="shared" si="25"/>
        <v>758054205.02129507</v>
      </c>
      <c r="O191" s="13">
        <f t="shared" si="26"/>
        <v>1137081307.5319426</v>
      </c>
      <c r="P191" s="13">
        <f t="shared" si="27"/>
        <v>10525330796.928129</v>
      </c>
      <c r="Q191" s="13">
        <f>VLOOKUP(A191,'Revenues X=0.5'!$A$2:$X$180,24,FALSE)*1000</f>
        <v>143110326298.11447</v>
      </c>
      <c r="R191" s="22">
        <f t="shared" si="21"/>
        <v>7.3546969454899525E-2</v>
      </c>
      <c r="S191" s="14">
        <f t="shared" si="22"/>
        <v>2.4515656484966512E-2</v>
      </c>
      <c r="T191" s="14">
        <f t="shared" si="23"/>
        <v>0.22064090836469857</v>
      </c>
    </row>
    <row r="192" spans="1:20" x14ac:dyDescent="0.25">
      <c r="A192" t="s">
        <v>406</v>
      </c>
      <c r="B192" t="s">
        <v>407</v>
      </c>
      <c r="C192" t="s">
        <v>18</v>
      </c>
      <c r="D192" t="s">
        <v>26</v>
      </c>
      <c r="E192" t="s">
        <v>472</v>
      </c>
      <c r="G192" s="13">
        <v>66402316</v>
      </c>
      <c r="H192" s="13">
        <v>67554088</v>
      </c>
      <c r="I192">
        <v>93.5</v>
      </c>
      <c r="J192" s="13">
        <f t="shared" si="30"/>
        <v>4391015.719999996</v>
      </c>
      <c r="K192" s="14">
        <v>155.59293523969723</v>
      </c>
      <c r="M192" s="13">
        <f t="shared" si="24"/>
        <v>683211024.55845189</v>
      </c>
      <c r="N192" s="13">
        <f t="shared" si="25"/>
        <v>55165874.177972198</v>
      </c>
      <c r="O192" s="13">
        <f t="shared" si="26"/>
        <v>82748811.266958296</v>
      </c>
      <c r="P192" s="13">
        <f t="shared" si="27"/>
        <v>765959835.82541013</v>
      </c>
      <c r="Q192" s="13">
        <f>VLOOKUP(A192,'Revenues X=0.5'!$A$2:$X$180,24,FALSE)*1000</f>
        <v>282468092411.33478</v>
      </c>
      <c r="R192" s="22">
        <f t="shared" si="21"/>
        <v>2.7116685261215504E-3</v>
      </c>
      <c r="S192" s="14">
        <f t="shared" si="22"/>
        <v>9.0388950870718343E-4</v>
      </c>
      <c r="T192" s="14">
        <f t="shared" si="23"/>
        <v>8.135005578364652E-3</v>
      </c>
    </row>
    <row r="193" spans="1:20" x14ac:dyDescent="0.25">
      <c r="A193" t="s">
        <v>408</v>
      </c>
      <c r="B193" t="s">
        <v>409</v>
      </c>
      <c r="C193" t="s">
        <v>40</v>
      </c>
      <c r="D193" t="s">
        <v>26</v>
      </c>
      <c r="E193" t="s">
        <v>472</v>
      </c>
      <c r="G193" s="13">
        <v>1066409</v>
      </c>
      <c r="H193" s="13">
        <v>1555457</v>
      </c>
      <c r="I193">
        <v>38.5</v>
      </c>
      <c r="J193" s="13">
        <f t="shared" si="30"/>
        <v>956606.05499999993</v>
      </c>
      <c r="K193" s="14">
        <v>60.24096385542169</v>
      </c>
      <c r="M193" s="13">
        <f t="shared" si="24"/>
        <v>57626870.783132531</v>
      </c>
      <c r="N193" s="13">
        <f t="shared" si="25"/>
        <v>4653081.6813840363</v>
      </c>
      <c r="O193" s="13">
        <f t="shared" si="26"/>
        <v>6979622.5220760545</v>
      </c>
      <c r="P193" s="13">
        <f t="shared" si="27"/>
        <v>64606493.305208586</v>
      </c>
      <c r="Q193" s="13">
        <f>VLOOKUP(A193,'Revenues X=0.5'!$A$2:$X$180,24,FALSE)*1000</f>
        <v>2975641844.9731188</v>
      </c>
      <c r="R193" s="22">
        <f t="shared" si="21"/>
        <v>2.1711784102764635E-2</v>
      </c>
      <c r="S193" s="14">
        <f t="shared" si="22"/>
        <v>7.2372613675882108E-3</v>
      </c>
      <c r="T193" s="14">
        <f t="shared" si="23"/>
        <v>6.5135352308293898E-2</v>
      </c>
    </row>
    <row r="194" spans="1:20" x14ac:dyDescent="0.25">
      <c r="A194" t="s">
        <v>410</v>
      </c>
      <c r="B194" t="s">
        <v>411</v>
      </c>
      <c r="C194" t="s">
        <v>14</v>
      </c>
      <c r="D194" t="s">
        <v>32</v>
      </c>
      <c r="E194" t="s">
        <v>468</v>
      </c>
      <c r="G194" s="13">
        <v>6306014</v>
      </c>
      <c r="H194" s="13">
        <v>10014965</v>
      </c>
      <c r="I194">
        <v>11.5</v>
      </c>
      <c r="J194" s="13">
        <f t="shared" si="30"/>
        <v>8863244.0250000004</v>
      </c>
      <c r="K194" s="14">
        <v>139.18215613382898</v>
      </c>
      <c r="M194" s="13">
        <f t="shared" si="24"/>
        <v>1233605413.7397768</v>
      </c>
      <c r="N194" s="13">
        <f t="shared" si="25"/>
        <v>99607469.132418275</v>
      </c>
      <c r="O194" s="13">
        <f t="shared" si="26"/>
        <v>149411203.69862741</v>
      </c>
      <c r="P194" s="13">
        <f t="shared" si="27"/>
        <v>1383016617.4384043</v>
      </c>
      <c r="Q194" s="13">
        <f>VLOOKUP(A194,'Revenues X=0.5'!$A$2:$X$180,24,FALSE)*1000</f>
        <v>18772333894.810722</v>
      </c>
      <c r="R194" s="22">
        <f t="shared" si="21"/>
        <v>7.36731311720763E-2</v>
      </c>
      <c r="S194" s="14">
        <f t="shared" si="22"/>
        <v>2.45577103906921E-2</v>
      </c>
      <c r="T194" s="14">
        <f t="shared" si="23"/>
        <v>0.2210193935162289</v>
      </c>
    </row>
    <row r="195" spans="1:20" x14ac:dyDescent="0.25">
      <c r="A195" t="s">
        <v>412</v>
      </c>
      <c r="B195" t="s">
        <v>413</v>
      </c>
      <c r="C195" t="s">
        <v>18</v>
      </c>
      <c r="D195" t="s">
        <v>26</v>
      </c>
      <c r="E195" t="s">
        <v>474</v>
      </c>
      <c r="G195" s="13">
        <v>104098</v>
      </c>
      <c r="H195" s="13">
        <v>120995</v>
      </c>
      <c r="I195">
        <v>91.7</v>
      </c>
      <c r="J195" s="13">
        <f t="shared" si="30"/>
        <v>10042.584999999995</v>
      </c>
      <c r="K195" s="14">
        <v>400</v>
      </c>
      <c r="M195" s="13">
        <f t="shared" ref="M195:M216" si="31">K195*J195</f>
        <v>4017033.9999999981</v>
      </c>
      <c r="N195" s="13">
        <f t="shared" si="25"/>
        <v>324355.41032999987</v>
      </c>
      <c r="O195" s="13">
        <f t="shared" si="26"/>
        <v>486533.1154949998</v>
      </c>
      <c r="P195" s="13">
        <f t="shared" si="27"/>
        <v>4503567.1154949982</v>
      </c>
      <c r="Q195" s="13">
        <f>VLOOKUP(A195,'Revenues X=0.5'!$A$2:$X$180,24,FALSE)*1000</f>
        <v>311917889.64622009</v>
      </c>
      <c r="R195" s="22">
        <f t="shared" ref="R195:R216" si="32">P195/Q195</f>
        <v>1.4438309776342044E-2</v>
      </c>
      <c r="S195" s="14">
        <f t="shared" ref="S195:S216" si="33">(P195/2)/(Q195*1.5)</f>
        <v>4.8127699254473478E-3</v>
      </c>
      <c r="T195" s="14">
        <f t="shared" ref="T195:T216" si="34">(P195*1.5)/(Q195/2)</f>
        <v>4.3314929329026128E-2</v>
      </c>
    </row>
    <row r="196" spans="1:20" x14ac:dyDescent="0.25">
      <c r="A196" t="s">
        <v>414</v>
      </c>
      <c r="B196" t="s">
        <v>415</v>
      </c>
      <c r="C196" t="s">
        <v>29</v>
      </c>
      <c r="D196" t="s">
        <v>35</v>
      </c>
      <c r="E196" t="s">
        <v>469</v>
      </c>
      <c r="G196" s="13">
        <v>1328095</v>
      </c>
      <c r="H196" s="13">
        <v>1307826</v>
      </c>
      <c r="I196">
        <v>92.1</v>
      </c>
      <c r="J196" s="13">
        <f t="shared" si="30"/>
        <v>103318.25400000009</v>
      </c>
      <c r="K196" s="14">
        <v>271.17101589161985</v>
      </c>
      <c r="L196" s="14">
        <f>VLOOKUP(E196,'[2]Table 1'!A:I,9,0)</f>
        <v>271.17101589161985</v>
      </c>
      <c r="M196" s="13">
        <f t="shared" si="31"/>
        <v>28016915.89732844</v>
      </c>
      <c r="N196" s="13">
        <f t="shared" ref="N196:N216" si="35">M196*0.080745</f>
        <v>2262225.8741297848</v>
      </c>
      <c r="O196" s="13">
        <f t="shared" ref="O196:O216" si="36">(N196/5)*7.5</f>
        <v>3393338.8111946769</v>
      </c>
      <c r="P196" s="13">
        <f t="shared" ref="P196:P216" si="37">M196+O196</f>
        <v>31410254.708523117</v>
      </c>
      <c r="Q196" s="13">
        <f>VLOOKUP(A196,'Revenues X=0.5'!$A$2:$X$180,24,FALSE)*1000</f>
        <v>28239710464.069588</v>
      </c>
      <c r="R196" s="22">
        <f t="shared" si="32"/>
        <v>1.1122725478537581E-3</v>
      </c>
      <c r="S196" s="14">
        <f t="shared" si="33"/>
        <v>3.7075751595125268E-4</v>
      </c>
      <c r="T196" s="14">
        <f t="shared" si="34"/>
        <v>3.3368176435612743E-3</v>
      </c>
    </row>
    <row r="197" spans="1:20" x14ac:dyDescent="0.25">
      <c r="A197" t="s">
        <v>416</v>
      </c>
      <c r="B197" t="s">
        <v>417</v>
      </c>
      <c r="C197" t="s">
        <v>18</v>
      </c>
      <c r="D197" t="s">
        <v>22</v>
      </c>
      <c r="E197" t="s">
        <v>467</v>
      </c>
      <c r="G197" s="13">
        <v>10549100</v>
      </c>
      <c r="H197" s="13">
        <v>12561225</v>
      </c>
      <c r="I197">
        <v>89.1</v>
      </c>
      <c r="J197" s="13">
        <f t="shared" si="30"/>
        <v>1369173.5250000013</v>
      </c>
      <c r="K197" s="14">
        <v>116.8</v>
      </c>
      <c r="M197" s="13">
        <f t="shared" si="31"/>
        <v>159919467.72000015</v>
      </c>
      <c r="N197" s="13">
        <f t="shared" si="35"/>
        <v>12912697.421051411</v>
      </c>
      <c r="O197" s="13">
        <f t="shared" si="36"/>
        <v>19369046.131577116</v>
      </c>
      <c r="P197" s="13">
        <f t="shared" si="37"/>
        <v>179288513.85157725</v>
      </c>
      <c r="Q197" s="13">
        <f>VLOOKUP(A197,'Revenues X=0.5'!$A$2:$X$180,24,FALSE)*1000</f>
        <v>37024426204.224541</v>
      </c>
      <c r="R197" s="22">
        <f t="shared" si="32"/>
        <v>4.8424386879794556E-3</v>
      </c>
      <c r="S197" s="14">
        <f t="shared" si="33"/>
        <v>1.6141462293264852E-3</v>
      </c>
      <c r="T197" s="14">
        <f t="shared" si="34"/>
        <v>1.4527316063938365E-2</v>
      </c>
    </row>
    <row r="198" spans="1:20" x14ac:dyDescent="0.25">
      <c r="A198" t="s">
        <v>418</v>
      </c>
      <c r="B198" t="s">
        <v>419</v>
      </c>
      <c r="C198" t="s">
        <v>18</v>
      </c>
      <c r="D198" t="s">
        <v>19</v>
      </c>
      <c r="E198" t="s">
        <v>475</v>
      </c>
      <c r="G198" s="13">
        <v>72137546</v>
      </c>
      <c r="H198" s="13">
        <v>86825345</v>
      </c>
      <c r="I198">
        <v>90.8</v>
      </c>
      <c r="J198" s="13">
        <f t="shared" si="30"/>
        <v>7987931.7400000067</v>
      </c>
      <c r="K198" s="14">
        <v>613.01458531112451</v>
      </c>
      <c r="M198" s="13">
        <f t="shared" si="31"/>
        <v>4896718663.089673</v>
      </c>
      <c r="N198" s="13">
        <f t="shared" si="35"/>
        <v>395385548.45117563</v>
      </c>
      <c r="O198" s="13">
        <f t="shared" si="36"/>
        <v>593078322.67676342</v>
      </c>
      <c r="P198" s="13">
        <f t="shared" si="37"/>
        <v>5489796985.7664366</v>
      </c>
      <c r="Q198" s="13">
        <f>VLOOKUP(A198,'Revenues X=0.5'!$A$2:$X$180,24,FALSE)*1000</f>
        <v>315825749158.50275</v>
      </c>
      <c r="R198" s="22">
        <f t="shared" si="32"/>
        <v>1.7382360369265791E-2</v>
      </c>
      <c r="S198" s="14">
        <f t="shared" si="33"/>
        <v>5.7941201230885964E-3</v>
      </c>
      <c r="T198" s="14">
        <f t="shared" si="34"/>
        <v>5.2147081107797366E-2</v>
      </c>
    </row>
    <row r="199" spans="1:20" x14ac:dyDescent="0.25">
      <c r="A199" t="s">
        <v>420</v>
      </c>
      <c r="B199" t="s">
        <v>421</v>
      </c>
      <c r="C199" t="s">
        <v>18</v>
      </c>
      <c r="D199" t="s">
        <v>19</v>
      </c>
      <c r="E199" t="s">
        <v>470</v>
      </c>
      <c r="G199" s="13">
        <v>5041995</v>
      </c>
      <c r="H199" s="13">
        <v>6159875</v>
      </c>
      <c r="I199">
        <v>99.1</v>
      </c>
      <c r="J199" s="13">
        <f t="shared" si="30"/>
        <v>55438.875000000051</v>
      </c>
      <c r="K199" s="14">
        <v>254.00457665903889</v>
      </c>
      <c r="M199" s="13">
        <f t="shared" si="31"/>
        <v>14081727.974828387</v>
      </c>
      <c r="N199" s="13">
        <f t="shared" si="35"/>
        <v>1137029.125327518</v>
      </c>
      <c r="O199" s="13">
        <f t="shared" si="36"/>
        <v>1705543.6879912768</v>
      </c>
      <c r="P199" s="13">
        <f t="shared" si="37"/>
        <v>15787271.662819663</v>
      </c>
      <c r="Q199" s="13">
        <f>VLOOKUP(A199,'Revenues X=0.5'!$A$2:$X$180,24,FALSE)*1000</f>
        <v>38518217872.147377</v>
      </c>
      <c r="R199" s="22">
        <f t="shared" si="32"/>
        <v>4.0986505957316057E-4</v>
      </c>
      <c r="S199" s="14">
        <f t="shared" si="33"/>
        <v>1.3662168652438684E-4</v>
      </c>
      <c r="T199" s="14">
        <f t="shared" si="34"/>
        <v>1.2295951787194817E-3</v>
      </c>
    </row>
    <row r="200" spans="1:20" x14ac:dyDescent="0.25">
      <c r="A200" t="s">
        <v>422</v>
      </c>
      <c r="B200" t="s">
        <v>423</v>
      </c>
      <c r="C200" t="s">
        <v>29</v>
      </c>
      <c r="D200" t="s">
        <v>35</v>
      </c>
      <c r="E200" t="s">
        <v>469</v>
      </c>
      <c r="G200" s="13">
        <v>30993</v>
      </c>
      <c r="H200" s="13">
        <v>40698</v>
      </c>
      <c r="I200" t="e">
        <v>#N/A</v>
      </c>
      <c r="K200" s="14" t="e">
        <v>#N/A</v>
      </c>
      <c r="N200" s="13">
        <f t="shared" si="35"/>
        <v>0</v>
      </c>
      <c r="O200" s="13">
        <f t="shared" si="36"/>
        <v>0</v>
      </c>
      <c r="Q200" s="13" t="e">
        <f>VLOOKUP(A200,'Revenues X=0.5'!$A$2:$X$180,24,FALSE)*1000</f>
        <v>#N/A</v>
      </c>
      <c r="R200" s="22" t="e">
        <f t="shared" si="32"/>
        <v>#N/A</v>
      </c>
      <c r="S200" s="14" t="e">
        <f t="shared" si="33"/>
        <v>#N/A</v>
      </c>
      <c r="T200" s="14" t="e">
        <f t="shared" si="34"/>
        <v>#N/A</v>
      </c>
    </row>
    <row r="201" spans="1:20" x14ac:dyDescent="0.25">
      <c r="A201" t="s">
        <v>424</v>
      </c>
      <c r="B201" t="s">
        <v>425</v>
      </c>
      <c r="C201" t="s">
        <v>18</v>
      </c>
      <c r="D201" t="s">
        <v>26</v>
      </c>
      <c r="F201" t="s">
        <v>474</v>
      </c>
      <c r="G201" s="13">
        <v>9827</v>
      </c>
      <c r="H201" s="13">
        <v>10707</v>
      </c>
      <c r="I201">
        <v>83.2</v>
      </c>
      <c r="J201" s="13">
        <f t="shared" ref="J201:J209" si="38">(1-(I201/100))*H201</f>
        <v>1798.7759999999992</v>
      </c>
      <c r="K201" s="14">
        <v>123.43837404437815</v>
      </c>
      <c r="L201" s="14">
        <f>VLOOKUP(F201,'[2]Table 1'!A:I,9,0)</f>
        <v>123.43837404437815</v>
      </c>
      <c r="M201" s="13">
        <f t="shared" si="31"/>
        <v>222037.98471005025</v>
      </c>
      <c r="N201" s="13">
        <f t="shared" si="35"/>
        <v>17928.457075413007</v>
      </c>
      <c r="O201" s="13">
        <f t="shared" si="36"/>
        <v>26892.685613119509</v>
      </c>
      <c r="P201" s="13">
        <f t="shared" si="37"/>
        <v>248930.67032316976</v>
      </c>
      <c r="Q201" s="13" t="e">
        <f>VLOOKUP(A201,'Revenues X=0.5'!$A$2:$X$180,24,FALSE)*1000</f>
        <v>#N/A</v>
      </c>
      <c r="R201" s="22" t="e">
        <f t="shared" si="32"/>
        <v>#N/A</v>
      </c>
      <c r="S201" s="14" t="e">
        <f t="shared" si="33"/>
        <v>#N/A</v>
      </c>
      <c r="T201" s="14" t="e">
        <f t="shared" si="34"/>
        <v>#N/A</v>
      </c>
    </row>
    <row r="202" spans="1:20" x14ac:dyDescent="0.25">
      <c r="A202" t="s">
        <v>426</v>
      </c>
      <c r="B202" t="s">
        <v>427</v>
      </c>
      <c r="C202" t="s">
        <v>14</v>
      </c>
      <c r="D202" t="s">
        <v>32</v>
      </c>
      <c r="E202" t="s">
        <v>468</v>
      </c>
      <c r="G202" s="13">
        <v>33987213</v>
      </c>
      <c r="H202" s="13">
        <v>63387713</v>
      </c>
      <c r="I202">
        <v>33.200000000000003</v>
      </c>
      <c r="J202" s="13">
        <f t="shared" si="38"/>
        <v>42342992.283999994</v>
      </c>
      <c r="K202" s="14">
        <v>129.62897338672525</v>
      </c>
      <c r="M202" s="13">
        <f t="shared" si="31"/>
        <v>5488878619.8969479</v>
      </c>
      <c r="N202" s="13">
        <f t="shared" si="35"/>
        <v>443199504.16357905</v>
      </c>
      <c r="O202" s="13">
        <f t="shared" si="36"/>
        <v>664799256.2453686</v>
      </c>
      <c r="P202" s="13">
        <f t="shared" si="37"/>
        <v>6153677876.1423168</v>
      </c>
      <c r="Q202" s="13">
        <f>VLOOKUP(A202,'Revenues X=0.5'!$A$2:$X$180,24,FALSE)*1000</f>
        <v>112271636611.00194</v>
      </c>
      <c r="R202" s="22">
        <f t="shared" si="32"/>
        <v>5.481061879825927E-2</v>
      </c>
      <c r="S202" s="14">
        <f t="shared" si="33"/>
        <v>1.8270206266086424E-2</v>
      </c>
      <c r="T202" s="14">
        <f t="shared" si="34"/>
        <v>0.16443185639477781</v>
      </c>
    </row>
    <row r="203" spans="1:20" x14ac:dyDescent="0.25">
      <c r="A203" t="s">
        <v>428</v>
      </c>
      <c r="B203" t="s">
        <v>429</v>
      </c>
      <c r="C203" t="s">
        <v>40</v>
      </c>
      <c r="D203" t="s">
        <v>19</v>
      </c>
      <c r="F203" t="s">
        <v>472</v>
      </c>
      <c r="G203" s="13">
        <v>45870700</v>
      </c>
      <c r="H203" s="13">
        <v>39841900</v>
      </c>
      <c r="I203">
        <v>94.3</v>
      </c>
      <c r="J203" s="13">
        <f t="shared" si="38"/>
        <v>2270988.3000000021</v>
      </c>
      <c r="K203" s="14">
        <v>76.733547934264351</v>
      </c>
      <c r="L203" s="14">
        <f>VLOOKUP(F203,'[2]Table 1'!A:I,9,0)</f>
        <v>76.733547934264351</v>
      </c>
      <c r="M203" s="13">
        <f t="shared" si="31"/>
        <v>174260989.57620367</v>
      </c>
      <c r="N203" s="13">
        <f t="shared" si="35"/>
        <v>14070703.603330566</v>
      </c>
      <c r="O203" s="13">
        <f t="shared" si="36"/>
        <v>21106055.404995851</v>
      </c>
      <c r="P203" s="13">
        <f t="shared" si="37"/>
        <v>195367044.98119953</v>
      </c>
      <c r="Q203" s="13">
        <f>VLOOKUP(A203,'Revenues X=0.5'!$A$2:$X$180,24,FALSE)*1000</f>
        <v>235454210481.78946</v>
      </c>
      <c r="R203" s="22">
        <f t="shared" si="32"/>
        <v>8.297453869329283E-4</v>
      </c>
      <c r="S203" s="14">
        <f t="shared" si="33"/>
        <v>2.7658179564430942E-4</v>
      </c>
      <c r="T203" s="14">
        <f t="shared" si="34"/>
        <v>2.489236160798785E-3</v>
      </c>
    </row>
    <row r="204" spans="1:20" x14ac:dyDescent="0.25">
      <c r="A204" t="s">
        <v>430</v>
      </c>
      <c r="B204" t="s">
        <v>431</v>
      </c>
      <c r="C204" t="s">
        <v>29</v>
      </c>
      <c r="D204" t="s">
        <v>22</v>
      </c>
      <c r="E204" t="s">
        <v>475</v>
      </c>
      <c r="G204" s="13">
        <v>8441537</v>
      </c>
      <c r="H204" s="13">
        <v>12330367</v>
      </c>
      <c r="I204">
        <v>97.5</v>
      </c>
      <c r="J204" s="13">
        <f t="shared" si="38"/>
        <v>308259.17500000028</v>
      </c>
      <c r="K204" s="14">
        <v>299.84170793083854</v>
      </c>
      <c r="L204" s="14">
        <f>VLOOKUP(E204,'[2]Table 1'!A:I,9,0)</f>
        <v>299.84170793083854</v>
      </c>
      <c r="M204" s="13">
        <f t="shared" si="31"/>
        <v>92428957.517351329</v>
      </c>
      <c r="N204" s="13">
        <f t="shared" si="35"/>
        <v>7463176.1747385329</v>
      </c>
      <c r="O204" s="13">
        <f t="shared" si="36"/>
        <v>11194764.262107799</v>
      </c>
      <c r="P204" s="13">
        <f t="shared" si="37"/>
        <v>103623721.77945913</v>
      </c>
      <c r="Q204" s="13">
        <f>VLOOKUP(A204,'Revenues X=0.5'!$A$2:$X$180,24,FALSE)*1000</f>
        <v>107331225076.61528</v>
      </c>
      <c r="R204" s="22">
        <f t="shared" si="32"/>
        <v>9.6545736532393394E-4</v>
      </c>
      <c r="S204" s="14">
        <f t="shared" si="33"/>
        <v>3.2181912177464467E-4</v>
      </c>
      <c r="T204" s="14">
        <f t="shared" si="34"/>
        <v>2.896372095971802E-3</v>
      </c>
    </row>
    <row r="205" spans="1:20" x14ac:dyDescent="0.25">
      <c r="A205" t="s">
        <v>432</v>
      </c>
      <c r="B205" t="s">
        <v>433</v>
      </c>
      <c r="C205" t="s">
        <v>45</v>
      </c>
      <c r="D205" t="s">
        <v>19</v>
      </c>
      <c r="G205" s="13">
        <v>62766365</v>
      </c>
      <c r="H205" s="13">
        <v>68630898</v>
      </c>
      <c r="I205">
        <v>100</v>
      </c>
      <c r="J205" s="13">
        <f t="shared" si="38"/>
        <v>0</v>
      </c>
      <c r="K205" s="14" t="e">
        <v>#N/A</v>
      </c>
      <c r="M205" s="13">
        <v>0</v>
      </c>
      <c r="N205" s="13">
        <f t="shared" si="35"/>
        <v>0</v>
      </c>
      <c r="O205" s="13">
        <f t="shared" si="36"/>
        <v>0</v>
      </c>
      <c r="Q205" s="13">
        <f>VLOOKUP(A205,'Revenues X=0.5'!$A$2:$X$180,24,FALSE)*1000</f>
        <v>382818486449.25775</v>
      </c>
      <c r="R205" s="22">
        <f t="shared" si="32"/>
        <v>0</v>
      </c>
      <c r="S205" s="14">
        <f t="shared" si="33"/>
        <v>0</v>
      </c>
      <c r="T205" s="14">
        <f t="shared" si="34"/>
        <v>0</v>
      </c>
    </row>
    <row r="206" spans="1:20" x14ac:dyDescent="0.25">
      <c r="A206" t="s">
        <v>434</v>
      </c>
      <c r="B206" t="s">
        <v>435</v>
      </c>
      <c r="C206" t="s">
        <v>45</v>
      </c>
      <c r="D206" t="s">
        <v>69</v>
      </c>
      <c r="G206" s="13">
        <v>309326295</v>
      </c>
      <c r="H206" s="13">
        <v>362628830</v>
      </c>
      <c r="I206">
        <v>99.9</v>
      </c>
      <c r="J206" s="13">
        <f t="shared" si="38"/>
        <v>362628.82999996009</v>
      </c>
      <c r="K206" s="14" t="e">
        <v>#N/A</v>
      </c>
      <c r="M206" s="13">
        <v>0</v>
      </c>
      <c r="N206" s="13">
        <f t="shared" si="35"/>
        <v>0</v>
      </c>
      <c r="O206" s="13">
        <f t="shared" si="36"/>
        <v>0</v>
      </c>
      <c r="Q206" s="13">
        <f>VLOOKUP(A206,'Revenues X=0.5'!$A$2:$X$180,24,FALSE)*1000</f>
        <v>3442233574755.2974</v>
      </c>
      <c r="R206" s="22">
        <f t="shared" si="32"/>
        <v>0</v>
      </c>
      <c r="S206" s="14">
        <f t="shared" si="33"/>
        <v>0</v>
      </c>
      <c r="T206" s="14">
        <f t="shared" si="34"/>
        <v>0</v>
      </c>
    </row>
    <row r="207" spans="1:20" x14ac:dyDescent="0.25">
      <c r="A207" t="s">
        <v>436</v>
      </c>
      <c r="B207" t="s">
        <v>437</v>
      </c>
      <c r="C207" t="s">
        <v>29</v>
      </c>
      <c r="D207" t="s">
        <v>35</v>
      </c>
      <c r="E207" t="s">
        <v>469</v>
      </c>
      <c r="G207" s="13">
        <v>3371982</v>
      </c>
      <c r="H207" s="13">
        <v>3581432</v>
      </c>
      <c r="I207">
        <v>96</v>
      </c>
      <c r="J207" s="13">
        <f t="shared" si="38"/>
        <v>143257.28000000012</v>
      </c>
      <c r="K207" s="14">
        <v>253.52112676056339</v>
      </c>
      <c r="M207" s="13">
        <f t="shared" si="31"/>
        <v>36318747.042253554</v>
      </c>
      <c r="N207" s="13">
        <f t="shared" si="35"/>
        <v>2932557.2299267631</v>
      </c>
      <c r="O207" s="13">
        <f t="shared" si="36"/>
        <v>4398835.8448901447</v>
      </c>
      <c r="P207" s="13">
        <f t="shared" si="37"/>
        <v>40717582.887143701</v>
      </c>
      <c r="Q207" s="13">
        <f>VLOOKUP(A207,'Revenues X=0.5'!$A$2:$X$180,24,FALSE)*1000</f>
        <v>10351969412.39596</v>
      </c>
      <c r="R207" s="22">
        <f t="shared" si="32"/>
        <v>3.9333175423013188E-3</v>
      </c>
      <c r="S207" s="14">
        <f t="shared" si="33"/>
        <v>1.3111058474337728E-3</v>
      </c>
      <c r="T207" s="14">
        <f t="shared" si="34"/>
        <v>1.1799952626903955E-2</v>
      </c>
    </row>
    <row r="208" spans="1:20" x14ac:dyDescent="0.25">
      <c r="A208" t="s">
        <v>438</v>
      </c>
      <c r="B208" t="s">
        <v>439</v>
      </c>
      <c r="C208" t="s">
        <v>40</v>
      </c>
      <c r="D208" t="s">
        <v>19</v>
      </c>
      <c r="E208" t="s">
        <v>470</v>
      </c>
      <c r="G208" s="13">
        <v>28562400</v>
      </c>
      <c r="H208" s="13">
        <v>34146873</v>
      </c>
      <c r="I208">
        <v>100</v>
      </c>
      <c r="J208" s="13">
        <f t="shared" si="38"/>
        <v>0</v>
      </c>
      <c r="K208" s="14">
        <v>226.23345367027679</v>
      </c>
      <c r="M208" s="13">
        <f t="shared" si="31"/>
        <v>0</v>
      </c>
      <c r="N208" s="13">
        <f t="shared" si="35"/>
        <v>0</v>
      </c>
      <c r="O208" s="13">
        <f t="shared" si="36"/>
        <v>0</v>
      </c>
      <c r="P208" s="13">
        <f t="shared" si="37"/>
        <v>0</v>
      </c>
      <c r="Q208" s="13">
        <f>VLOOKUP(A208,'Revenues X=0.5'!$A$2:$X$180,24,FALSE)*1000</f>
        <v>117845853555.28273</v>
      </c>
      <c r="R208" s="22">
        <f t="shared" si="32"/>
        <v>0</v>
      </c>
      <c r="S208" s="14">
        <f t="shared" si="33"/>
        <v>0</v>
      </c>
      <c r="T208" s="14">
        <f t="shared" si="34"/>
        <v>0</v>
      </c>
    </row>
    <row r="209" spans="1:20" x14ac:dyDescent="0.25">
      <c r="A209" t="s">
        <v>440</v>
      </c>
      <c r="B209" t="s">
        <v>441</v>
      </c>
      <c r="C209" t="s">
        <v>40</v>
      </c>
      <c r="D209" t="s">
        <v>26</v>
      </c>
      <c r="E209" t="s">
        <v>474</v>
      </c>
      <c r="G209" s="13">
        <v>236299</v>
      </c>
      <c r="H209" s="13">
        <v>352225</v>
      </c>
      <c r="I209">
        <v>56.4</v>
      </c>
      <c r="J209" s="13">
        <f t="shared" si="38"/>
        <v>153570.1</v>
      </c>
      <c r="K209" s="14">
        <v>159.42028985507247</v>
      </c>
      <c r="M209" s="13">
        <f t="shared" si="31"/>
        <v>24482189.855072465</v>
      </c>
      <c r="N209" s="13">
        <f t="shared" si="35"/>
        <v>1976814.419847826</v>
      </c>
      <c r="O209" s="13">
        <f t="shared" si="36"/>
        <v>2965221.6297717392</v>
      </c>
      <c r="P209" s="13">
        <f t="shared" si="37"/>
        <v>27447411.484844204</v>
      </c>
      <c r="Q209" s="13" t="e">
        <f>VLOOKUP(A209,'Revenues X=0.5'!$A$2:$X$180,24,FALSE)*1000</f>
        <v>#N/A</v>
      </c>
      <c r="R209" s="22" t="e">
        <f t="shared" si="32"/>
        <v>#N/A</v>
      </c>
      <c r="S209" s="14" t="e">
        <f t="shared" si="33"/>
        <v>#N/A</v>
      </c>
      <c r="T209" s="14" t="e">
        <f t="shared" si="34"/>
        <v>#N/A</v>
      </c>
    </row>
    <row r="210" spans="1:20" x14ac:dyDescent="0.25">
      <c r="A210" t="s">
        <v>442</v>
      </c>
      <c r="B210" t="s">
        <v>443</v>
      </c>
      <c r="C210" t="s">
        <v>18</v>
      </c>
      <c r="D210" t="s">
        <v>35</v>
      </c>
      <c r="E210" t="s">
        <v>469</v>
      </c>
      <c r="G210" s="13">
        <v>29043283</v>
      </c>
      <c r="H210" s="13">
        <v>37172167</v>
      </c>
      <c r="I210" t="e">
        <v>#N/A</v>
      </c>
      <c r="K210" s="14" t="e">
        <v>#N/A</v>
      </c>
      <c r="N210" s="13">
        <f t="shared" si="35"/>
        <v>0</v>
      </c>
      <c r="O210" s="13">
        <f t="shared" si="36"/>
        <v>0</v>
      </c>
      <c r="Q210" s="13">
        <f>VLOOKUP(A210,'Revenues X=0.5'!$A$2:$X$180,24,FALSE)*1000</f>
        <v>171847166496.48535</v>
      </c>
      <c r="R210" s="22">
        <f t="shared" si="32"/>
        <v>0</v>
      </c>
      <c r="S210" s="14">
        <f t="shared" si="33"/>
        <v>0</v>
      </c>
      <c r="T210" s="14">
        <f t="shared" si="34"/>
        <v>0</v>
      </c>
    </row>
    <row r="211" spans="1:20" x14ac:dyDescent="0.25">
      <c r="A211" t="s">
        <v>444</v>
      </c>
      <c r="B211" t="s">
        <v>445</v>
      </c>
      <c r="C211" t="s">
        <v>40</v>
      </c>
      <c r="D211" t="s">
        <v>26</v>
      </c>
      <c r="E211" t="s">
        <v>472</v>
      </c>
      <c r="G211" s="13">
        <v>86932500</v>
      </c>
      <c r="H211" s="13">
        <v>101830324</v>
      </c>
      <c r="I211">
        <v>71.599999999999994</v>
      </c>
      <c r="J211" s="13">
        <f>(1-(I211/100))*H211</f>
        <v>28919812.016000003</v>
      </c>
      <c r="K211" s="14">
        <v>76.733547934264351</v>
      </c>
      <c r="L211" s="14">
        <f>VLOOKUP(E211,'[2]Table 1'!A:I,9,0)</f>
        <v>76.733547934264351</v>
      </c>
      <c r="M211" s="13">
        <f t="shared" si="31"/>
        <v>2219119781.5796504</v>
      </c>
      <c r="N211" s="13">
        <f t="shared" si="35"/>
        <v>179182826.76364887</v>
      </c>
      <c r="O211" s="13">
        <f t="shared" si="36"/>
        <v>268774240.1454733</v>
      </c>
      <c r="P211" s="13">
        <f t="shared" si="37"/>
        <v>2487894021.7251239</v>
      </c>
      <c r="Q211" s="13">
        <f>VLOOKUP(A211,'Revenues X=0.5'!$A$2:$X$180,24,FALSE)*1000</f>
        <v>270673731611.90509</v>
      </c>
      <c r="R211" s="22">
        <f t="shared" si="32"/>
        <v>9.191486764930307E-3</v>
      </c>
      <c r="S211" s="14">
        <f t="shared" si="33"/>
        <v>3.0638289216434358E-3</v>
      </c>
      <c r="T211" s="14">
        <f t="shared" si="34"/>
        <v>2.7574460294790923E-2</v>
      </c>
    </row>
    <row r="212" spans="1:20" x14ac:dyDescent="0.25">
      <c r="A212" t="s">
        <v>446</v>
      </c>
      <c r="B212" t="s">
        <v>447</v>
      </c>
      <c r="C212" t="s">
        <v>29</v>
      </c>
      <c r="D212" t="s">
        <v>35</v>
      </c>
      <c r="E212" t="s">
        <v>469</v>
      </c>
      <c r="G212" s="13">
        <v>106267</v>
      </c>
      <c r="H212" s="13">
        <v>104912</v>
      </c>
      <c r="I212">
        <v>96.4</v>
      </c>
      <c r="J212" s="13">
        <f>(1-(I212/100))*H212</f>
        <v>3776.8319999999917</v>
      </c>
      <c r="K212" s="14">
        <v>271.17101589161985</v>
      </c>
      <c r="L212" s="14">
        <f>VLOOKUP(E212,'[2]Table 1'!A:I,9,0)</f>
        <v>271.17101589161985</v>
      </c>
      <c r="M212" s="13">
        <f t="shared" si="31"/>
        <v>1024167.3702919761</v>
      </c>
      <c r="N212" s="13">
        <f t="shared" si="35"/>
        <v>82696.394314225618</v>
      </c>
      <c r="O212" s="13">
        <f t="shared" si="36"/>
        <v>124044.59147133843</v>
      </c>
      <c r="P212" s="13">
        <f t="shared" si="37"/>
        <v>1148211.9617633147</v>
      </c>
      <c r="Q212" s="13" t="e">
        <f>VLOOKUP(A212,'Revenues X=0.5'!$A$2:$X$180,24,FALSE)*1000</f>
        <v>#N/A</v>
      </c>
      <c r="R212" s="22" t="e">
        <f t="shared" si="32"/>
        <v>#N/A</v>
      </c>
      <c r="S212" s="14" t="e">
        <f t="shared" si="33"/>
        <v>#N/A</v>
      </c>
      <c r="T212" s="14" t="e">
        <f t="shared" si="34"/>
        <v>#N/A</v>
      </c>
    </row>
    <row r="213" spans="1:20" x14ac:dyDescent="0.25">
      <c r="A213" t="s">
        <v>448</v>
      </c>
      <c r="B213" t="s">
        <v>449</v>
      </c>
      <c r="C213" t="s">
        <v>40</v>
      </c>
      <c r="D213" t="s">
        <v>22</v>
      </c>
      <c r="G213" s="13">
        <v>3811102</v>
      </c>
      <c r="H213" s="13" t="s">
        <v>232</v>
      </c>
      <c r="I213">
        <v>94.3</v>
      </c>
      <c r="K213" s="14" t="e">
        <v>#N/A</v>
      </c>
      <c r="L213" s="14">
        <f>VLOOKUP(F213,'[2]Table 1'!A:I,9,0)</f>
        <v>0</v>
      </c>
      <c r="N213" s="13">
        <f t="shared" si="35"/>
        <v>0</v>
      </c>
      <c r="O213" s="13">
        <f t="shared" si="36"/>
        <v>0</v>
      </c>
      <c r="Q213" s="13" t="e">
        <f>VLOOKUP(A213,'Revenues X=0.5'!$A$2:$X$180,24,FALSE)*1000</f>
        <v>#N/A</v>
      </c>
      <c r="R213" s="22" t="e">
        <f t="shared" si="32"/>
        <v>#N/A</v>
      </c>
      <c r="S213" s="14" t="e">
        <f t="shared" si="33"/>
        <v>#N/A</v>
      </c>
      <c r="T213" s="14" t="e">
        <f t="shared" si="34"/>
        <v>#N/A</v>
      </c>
    </row>
    <row r="214" spans="1:20" x14ac:dyDescent="0.25">
      <c r="A214" t="s">
        <v>450</v>
      </c>
      <c r="B214" t="s">
        <v>451</v>
      </c>
      <c r="C214" t="s">
        <v>40</v>
      </c>
      <c r="D214" t="s">
        <v>22</v>
      </c>
      <c r="E214" t="s">
        <v>475</v>
      </c>
      <c r="G214" s="13">
        <v>22763008</v>
      </c>
      <c r="H214" s="13">
        <v>33991041</v>
      </c>
      <c r="I214">
        <v>52.7</v>
      </c>
      <c r="J214" s="13">
        <f>(1-(I214/100))*H214</f>
        <v>16077762.392999999</v>
      </c>
      <c r="K214" s="14">
        <v>299.84170793083854</v>
      </c>
      <c r="L214" s="14">
        <f>VLOOKUP(E214,'[2]Table 1'!A:I,9,0)</f>
        <v>299.84170793083854</v>
      </c>
      <c r="M214" s="13">
        <f t="shared" si="31"/>
        <v>4820783735.6233253</v>
      </c>
      <c r="N214" s="13">
        <f t="shared" si="35"/>
        <v>389254182.73290539</v>
      </c>
      <c r="O214" s="13">
        <f t="shared" si="36"/>
        <v>583881274.09935808</v>
      </c>
      <c r="P214" s="13">
        <f t="shared" si="37"/>
        <v>5404665009.722683</v>
      </c>
      <c r="Q214" s="13">
        <f>VLOOKUP(A214,'Revenues X=0.5'!$A$2:$X$180,24,FALSE)*1000</f>
        <v>72879852606.829819</v>
      </c>
      <c r="R214" s="22">
        <f t="shared" si="32"/>
        <v>7.4158561199068523E-2</v>
      </c>
      <c r="S214" s="14">
        <f t="shared" si="33"/>
        <v>2.4719520399689509E-2</v>
      </c>
      <c r="T214" s="14">
        <f t="shared" si="34"/>
        <v>0.22247568359720557</v>
      </c>
    </row>
    <row r="215" spans="1:20" x14ac:dyDescent="0.25">
      <c r="A215" t="s">
        <v>452</v>
      </c>
      <c r="B215" t="s">
        <v>453</v>
      </c>
      <c r="C215" t="s">
        <v>40</v>
      </c>
      <c r="D215" t="s">
        <v>32</v>
      </c>
      <c r="E215" t="s">
        <v>468</v>
      </c>
      <c r="G215" s="13">
        <v>13216985</v>
      </c>
      <c r="H215" s="13">
        <v>24956509</v>
      </c>
      <c r="I215">
        <v>42.5</v>
      </c>
      <c r="J215" s="13">
        <f>(1-(I215/100))*H215</f>
        <v>14349992.674999999</v>
      </c>
      <c r="K215" s="14">
        <v>143.32134153417664</v>
      </c>
      <c r="M215" s="13">
        <f t="shared" si="31"/>
        <v>2056660201.1866078</v>
      </c>
      <c r="N215" s="13">
        <f t="shared" si="35"/>
        <v>166065027.94481266</v>
      </c>
      <c r="O215" s="13">
        <f t="shared" si="36"/>
        <v>249097541.91721898</v>
      </c>
      <c r="P215" s="13">
        <f t="shared" si="37"/>
        <v>2305757743.103827</v>
      </c>
      <c r="Q215" s="13">
        <f>VLOOKUP(A215,'Revenues X=0.5'!$A$2:$X$180,24,FALSE)*1000</f>
        <v>44574232450.28801</v>
      </c>
      <c r="R215" s="22">
        <f t="shared" si="32"/>
        <v>5.1728490124319092E-2</v>
      </c>
      <c r="S215" s="14">
        <f t="shared" si="33"/>
        <v>1.72428300414397E-2</v>
      </c>
      <c r="T215" s="14">
        <f t="shared" si="34"/>
        <v>0.1551854703729573</v>
      </c>
    </row>
    <row r="216" spans="1:20" x14ac:dyDescent="0.25">
      <c r="A216" t="s">
        <v>454</v>
      </c>
      <c r="B216" t="s">
        <v>455</v>
      </c>
      <c r="C216" t="s">
        <v>14</v>
      </c>
      <c r="D216" t="s">
        <v>32</v>
      </c>
      <c r="E216" t="s">
        <v>468</v>
      </c>
      <c r="G216" s="13">
        <v>13076978</v>
      </c>
      <c r="H216" s="13">
        <v>20292380</v>
      </c>
      <c r="I216">
        <v>39.9</v>
      </c>
      <c r="J216" s="13">
        <f>(1-(I216/100))*H216</f>
        <v>12195720.379999999</v>
      </c>
      <c r="K216" s="14">
        <v>56.017748197448697</v>
      </c>
      <c r="M216" s="13">
        <f t="shared" si="31"/>
        <v>683176793.33333325</v>
      </c>
      <c r="N216" s="13">
        <f t="shared" si="35"/>
        <v>55163110.177699991</v>
      </c>
      <c r="O216" s="13">
        <f t="shared" si="36"/>
        <v>82744665.26654999</v>
      </c>
      <c r="P216" s="13">
        <f t="shared" si="37"/>
        <v>765921458.5998832</v>
      </c>
      <c r="Q216" s="13">
        <f>VLOOKUP(A216,'Revenues X=0.5'!$A$2:$X$180,24,FALSE)*1000</f>
        <v>41396021277.103996</v>
      </c>
      <c r="R216" s="22">
        <f t="shared" si="32"/>
        <v>1.8502296476099064E-2</v>
      </c>
      <c r="S216" s="14">
        <f t="shared" si="33"/>
        <v>6.1674321586996884E-3</v>
      </c>
      <c r="T216" s="14">
        <f t="shared" si="34"/>
        <v>5.55068894282972E-2</v>
      </c>
    </row>
  </sheetData>
  <autoFilter ref="A2:T216"/>
  <pageMargins left="0.7" right="0.7" top="0.78740157499999996" bottom="0.78740157499999996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B15" sqref="B15"/>
    </sheetView>
  </sheetViews>
  <sheetFormatPr baseColWidth="10" defaultRowHeight="15" x14ac:dyDescent="0.25"/>
  <cols>
    <col min="1" max="1" width="24.5703125" customWidth="1"/>
    <col min="2" max="2" width="54" style="13" bestFit="1" customWidth="1"/>
    <col min="3" max="3" width="21" style="13" bestFit="1" customWidth="1"/>
  </cols>
  <sheetData>
    <row r="1" spans="1:3" x14ac:dyDescent="0.25">
      <c r="B1" s="18" t="s">
        <v>513</v>
      </c>
      <c r="C1"/>
    </row>
    <row r="2" spans="1:3" x14ac:dyDescent="0.25">
      <c r="A2" s="18" t="s">
        <v>4</v>
      </c>
      <c r="B2" s="13" t="s">
        <v>515</v>
      </c>
      <c r="C2" s="13" t="s">
        <v>512</v>
      </c>
    </row>
    <row r="3" spans="1:3" x14ac:dyDescent="0.25">
      <c r="A3" t="s">
        <v>26</v>
      </c>
      <c r="B3" s="13">
        <v>753836287.05500007</v>
      </c>
      <c r="C3" s="13">
        <v>79269052784.605957</v>
      </c>
    </row>
    <row r="4" spans="1:3" x14ac:dyDescent="0.25">
      <c r="A4" t="s">
        <v>19</v>
      </c>
      <c r="B4" s="13">
        <v>56495775.493999995</v>
      </c>
      <c r="C4" s="13">
        <v>11010688163.78091</v>
      </c>
    </row>
    <row r="5" spans="1:3" x14ac:dyDescent="0.25">
      <c r="A5" t="s">
        <v>35</v>
      </c>
      <c r="B5" s="13">
        <v>133112704.62599999</v>
      </c>
      <c r="C5" s="13">
        <v>36801810911.332405</v>
      </c>
    </row>
    <row r="6" spans="1:3" x14ac:dyDescent="0.25">
      <c r="A6" t="s">
        <v>22</v>
      </c>
      <c r="B6" s="13">
        <v>57572076.72299999</v>
      </c>
      <c r="C6" s="13">
        <v>12461599442.789913</v>
      </c>
    </row>
    <row r="7" spans="1:3" x14ac:dyDescent="0.25">
      <c r="A7" t="s">
        <v>69</v>
      </c>
      <c r="B7" s="13">
        <v>443862.82399996015</v>
      </c>
      <c r="C7" s="13">
        <v>0</v>
      </c>
    </row>
    <row r="8" spans="1:3" x14ac:dyDescent="0.25">
      <c r="A8" t="s">
        <v>15</v>
      </c>
      <c r="B8" s="13">
        <v>1232667893.3940001</v>
      </c>
      <c r="C8" s="13">
        <v>93846809931.359543</v>
      </c>
    </row>
    <row r="9" spans="1:3" x14ac:dyDescent="0.25">
      <c r="A9" t="s">
        <v>32</v>
      </c>
      <c r="B9" s="13">
        <v>1000119046.402</v>
      </c>
      <c r="C9" s="13">
        <v>135431457185.37862</v>
      </c>
    </row>
    <row r="10" spans="1:3" x14ac:dyDescent="0.25">
      <c r="A10" t="s">
        <v>510</v>
      </c>
      <c r="B10" s="13">
        <v>3234247646.5180001</v>
      </c>
      <c r="C10" s="13">
        <v>368821418419.24731</v>
      </c>
    </row>
  </sheetData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216"/>
  <sheetViews>
    <sheetView topLeftCell="B1" zoomScale="80" zoomScaleNormal="80" workbookViewId="0">
      <selection activeCell="N31" sqref="N31"/>
    </sheetView>
  </sheetViews>
  <sheetFormatPr baseColWidth="10" defaultRowHeight="15" x14ac:dyDescent="0.25"/>
  <cols>
    <col min="1" max="1" width="30.85546875" customWidth="1"/>
    <col min="2" max="2" width="27.42578125" bestFit="1" customWidth="1"/>
    <col min="3" max="4" width="27.42578125" customWidth="1"/>
    <col min="5" max="5" width="30" style="13" customWidth="1"/>
    <col min="6" max="6" width="16.5703125" style="11" customWidth="1"/>
    <col min="7" max="7" width="18" style="11" customWidth="1"/>
    <col min="8" max="8" width="24" style="13" customWidth="1"/>
    <col min="9" max="9" width="14.42578125" customWidth="1"/>
    <col min="10" max="10" width="28.42578125" customWidth="1"/>
    <col min="11" max="11" width="25" customWidth="1"/>
    <col min="12" max="12" width="20.140625" style="13" customWidth="1"/>
    <col min="13" max="13" width="29.42578125" style="13" customWidth="1"/>
    <col min="14" max="14" width="19.85546875" style="22" customWidth="1"/>
    <col min="15" max="15" width="14.42578125" style="14" hidden="1" customWidth="1"/>
    <col min="16" max="16" width="16.140625" style="14" hidden="1" customWidth="1"/>
    <col min="256" max="256" width="30.85546875" customWidth="1"/>
    <col min="257" max="257" width="27.42578125" bestFit="1" customWidth="1"/>
    <col min="258" max="259" width="27.42578125" customWidth="1"/>
    <col min="260" max="260" width="30" customWidth="1"/>
    <col min="261" max="261" width="30.5703125" customWidth="1"/>
    <col min="262" max="262" width="37" customWidth="1"/>
    <col min="263" max="263" width="30.42578125" customWidth="1"/>
    <col min="264" max="264" width="20.140625" bestFit="1" customWidth="1"/>
    <col min="265" max="265" width="46.140625" bestFit="1" customWidth="1"/>
    <col min="266" max="266" width="43.28515625" bestFit="1" customWidth="1"/>
    <col min="267" max="267" width="20.140625" customWidth="1"/>
    <col min="268" max="268" width="38.5703125" bestFit="1" customWidth="1"/>
    <col min="269" max="269" width="29.42578125" customWidth="1"/>
    <col min="270" max="270" width="19.85546875" customWidth="1"/>
    <col min="512" max="512" width="30.85546875" customWidth="1"/>
    <col min="513" max="513" width="27.42578125" bestFit="1" customWidth="1"/>
    <col min="514" max="515" width="27.42578125" customWidth="1"/>
    <col min="516" max="516" width="30" customWidth="1"/>
    <col min="517" max="517" width="30.5703125" customWidth="1"/>
    <col min="518" max="518" width="37" customWidth="1"/>
    <col min="519" max="519" width="30.42578125" customWidth="1"/>
    <col min="520" max="520" width="20.140625" bestFit="1" customWidth="1"/>
    <col min="521" max="521" width="46.140625" bestFit="1" customWidth="1"/>
    <col min="522" max="522" width="43.28515625" bestFit="1" customWidth="1"/>
    <col min="523" max="523" width="20.140625" customWidth="1"/>
    <col min="524" max="524" width="38.5703125" bestFit="1" customWidth="1"/>
    <col min="525" max="525" width="29.42578125" customWidth="1"/>
    <col min="526" max="526" width="19.85546875" customWidth="1"/>
    <col min="768" max="768" width="30.85546875" customWidth="1"/>
    <col min="769" max="769" width="27.42578125" bestFit="1" customWidth="1"/>
    <col min="770" max="771" width="27.42578125" customWidth="1"/>
    <col min="772" max="772" width="30" customWidth="1"/>
    <col min="773" max="773" width="30.5703125" customWidth="1"/>
    <col min="774" max="774" width="37" customWidth="1"/>
    <col min="775" max="775" width="30.42578125" customWidth="1"/>
    <col min="776" max="776" width="20.140625" bestFit="1" customWidth="1"/>
    <col min="777" max="777" width="46.140625" bestFit="1" customWidth="1"/>
    <col min="778" max="778" width="43.28515625" bestFit="1" customWidth="1"/>
    <col min="779" max="779" width="20.140625" customWidth="1"/>
    <col min="780" max="780" width="38.5703125" bestFit="1" customWidth="1"/>
    <col min="781" max="781" width="29.42578125" customWidth="1"/>
    <col min="782" max="782" width="19.85546875" customWidth="1"/>
    <col min="1024" max="1024" width="30.85546875" customWidth="1"/>
    <col min="1025" max="1025" width="27.42578125" bestFit="1" customWidth="1"/>
    <col min="1026" max="1027" width="27.42578125" customWidth="1"/>
    <col min="1028" max="1028" width="30" customWidth="1"/>
    <col min="1029" max="1029" width="30.5703125" customWidth="1"/>
    <col min="1030" max="1030" width="37" customWidth="1"/>
    <col min="1031" max="1031" width="30.42578125" customWidth="1"/>
    <col min="1032" max="1032" width="20.140625" bestFit="1" customWidth="1"/>
    <col min="1033" max="1033" width="46.140625" bestFit="1" customWidth="1"/>
    <col min="1034" max="1034" width="43.28515625" bestFit="1" customWidth="1"/>
    <col min="1035" max="1035" width="20.140625" customWidth="1"/>
    <col min="1036" max="1036" width="38.5703125" bestFit="1" customWidth="1"/>
    <col min="1037" max="1037" width="29.42578125" customWidth="1"/>
    <col min="1038" max="1038" width="19.85546875" customWidth="1"/>
    <col min="1280" max="1280" width="30.85546875" customWidth="1"/>
    <col min="1281" max="1281" width="27.42578125" bestFit="1" customWidth="1"/>
    <col min="1282" max="1283" width="27.42578125" customWidth="1"/>
    <col min="1284" max="1284" width="30" customWidth="1"/>
    <col min="1285" max="1285" width="30.5703125" customWidth="1"/>
    <col min="1286" max="1286" width="37" customWidth="1"/>
    <col min="1287" max="1287" width="30.42578125" customWidth="1"/>
    <col min="1288" max="1288" width="20.140625" bestFit="1" customWidth="1"/>
    <col min="1289" max="1289" width="46.140625" bestFit="1" customWidth="1"/>
    <col min="1290" max="1290" width="43.28515625" bestFit="1" customWidth="1"/>
    <col min="1291" max="1291" width="20.140625" customWidth="1"/>
    <col min="1292" max="1292" width="38.5703125" bestFit="1" customWidth="1"/>
    <col min="1293" max="1293" width="29.42578125" customWidth="1"/>
    <col min="1294" max="1294" width="19.85546875" customWidth="1"/>
    <col min="1536" max="1536" width="30.85546875" customWidth="1"/>
    <col min="1537" max="1537" width="27.42578125" bestFit="1" customWidth="1"/>
    <col min="1538" max="1539" width="27.42578125" customWidth="1"/>
    <col min="1540" max="1540" width="30" customWidth="1"/>
    <col min="1541" max="1541" width="30.5703125" customWidth="1"/>
    <col min="1542" max="1542" width="37" customWidth="1"/>
    <col min="1543" max="1543" width="30.42578125" customWidth="1"/>
    <col min="1544" max="1544" width="20.140625" bestFit="1" customWidth="1"/>
    <col min="1545" max="1545" width="46.140625" bestFit="1" customWidth="1"/>
    <col min="1546" max="1546" width="43.28515625" bestFit="1" customWidth="1"/>
    <col min="1547" max="1547" width="20.140625" customWidth="1"/>
    <col min="1548" max="1548" width="38.5703125" bestFit="1" customWidth="1"/>
    <col min="1549" max="1549" width="29.42578125" customWidth="1"/>
    <col min="1550" max="1550" width="19.85546875" customWidth="1"/>
    <col min="1792" max="1792" width="30.85546875" customWidth="1"/>
    <col min="1793" max="1793" width="27.42578125" bestFit="1" customWidth="1"/>
    <col min="1794" max="1795" width="27.42578125" customWidth="1"/>
    <col min="1796" max="1796" width="30" customWidth="1"/>
    <col min="1797" max="1797" width="30.5703125" customWidth="1"/>
    <col min="1798" max="1798" width="37" customWidth="1"/>
    <col min="1799" max="1799" width="30.42578125" customWidth="1"/>
    <col min="1800" max="1800" width="20.140625" bestFit="1" customWidth="1"/>
    <col min="1801" max="1801" width="46.140625" bestFit="1" customWidth="1"/>
    <col min="1802" max="1802" width="43.28515625" bestFit="1" customWidth="1"/>
    <col min="1803" max="1803" width="20.140625" customWidth="1"/>
    <col min="1804" max="1804" width="38.5703125" bestFit="1" customWidth="1"/>
    <col min="1805" max="1805" width="29.42578125" customWidth="1"/>
    <col min="1806" max="1806" width="19.85546875" customWidth="1"/>
    <col min="2048" max="2048" width="30.85546875" customWidth="1"/>
    <col min="2049" max="2049" width="27.42578125" bestFit="1" customWidth="1"/>
    <col min="2050" max="2051" width="27.42578125" customWidth="1"/>
    <col min="2052" max="2052" width="30" customWidth="1"/>
    <col min="2053" max="2053" width="30.5703125" customWidth="1"/>
    <col min="2054" max="2054" width="37" customWidth="1"/>
    <col min="2055" max="2055" width="30.42578125" customWidth="1"/>
    <col min="2056" max="2056" width="20.140625" bestFit="1" customWidth="1"/>
    <col min="2057" max="2057" width="46.140625" bestFit="1" customWidth="1"/>
    <col min="2058" max="2058" width="43.28515625" bestFit="1" customWidth="1"/>
    <col min="2059" max="2059" width="20.140625" customWidth="1"/>
    <col min="2060" max="2060" width="38.5703125" bestFit="1" customWidth="1"/>
    <col min="2061" max="2061" width="29.42578125" customWidth="1"/>
    <col min="2062" max="2062" width="19.85546875" customWidth="1"/>
    <col min="2304" max="2304" width="30.85546875" customWidth="1"/>
    <col min="2305" max="2305" width="27.42578125" bestFit="1" customWidth="1"/>
    <col min="2306" max="2307" width="27.42578125" customWidth="1"/>
    <col min="2308" max="2308" width="30" customWidth="1"/>
    <col min="2309" max="2309" width="30.5703125" customWidth="1"/>
    <col min="2310" max="2310" width="37" customWidth="1"/>
    <col min="2311" max="2311" width="30.42578125" customWidth="1"/>
    <col min="2312" max="2312" width="20.140625" bestFit="1" customWidth="1"/>
    <col min="2313" max="2313" width="46.140625" bestFit="1" customWidth="1"/>
    <col min="2314" max="2314" width="43.28515625" bestFit="1" customWidth="1"/>
    <col min="2315" max="2315" width="20.140625" customWidth="1"/>
    <col min="2316" max="2316" width="38.5703125" bestFit="1" customWidth="1"/>
    <col min="2317" max="2317" width="29.42578125" customWidth="1"/>
    <col min="2318" max="2318" width="19.85546875" customWidth="1"/>
    <col min="2560" max="2560" width="30.85546875" customWidth="1"/>
    <col min="2561" max="2561" width="27.42578125" bestFit="1" customWidth="1"/>
    <col min="2562" max="2563" width="27.42578125" customWidth="1"/>
    <col min="2564" max="2564" width="30" customWidth="1"/>
    <col min="2565" max="2565" width="30.5703125" customWidth="1"/>
    <col min="2566" max="2566" width="37" customWidth="1"/>
    <col min="2567" max="2567" width="30.42578125" customWidth="1"/>
    <col min="2568" max="2568" width="20.140625" bestFit="1" customWidth="1"/>
    <col min="2569" max="2569" width="46.140625" bestFit="1" customWidth="1"/>
    <col min="2570" max="2570" width="43.28515625" bestFit="1" customWidth="1"/>
    <col min="2571" max="2571" width="20.140625" customWidth="1"/>
    <col min="2572" max="2572" width="38.5703125" bestFit="1" customWidth="1"/>
    <col min="2573" max="2573" width="29.42578125" customWidth="1"/>
    <col min="2574" max="2574" width="19.85546875" customWidth="1"/>
    <col min="2816" max="2816" width="30.85546875" customWidth="1"/>
    <col min="2817" max="2817" width="27.42578125" bestFit="1" customWidth="1"/>
    <col min="2818" max="2819" width="27.42578125" customWidth="1"/>
    <col min="2820" max="2820" width="30" customWidth="1"/>
    <col min="2821" max="2821" width="30.5703125" customWidth="1"/>
    <col min="2822" max="2822" width="37" customWidth="1"/>
    <col min="2823" max="2823" width="30.42578125" customWidth="1"/>
    <col min="2824" max="2824" width="20.140625" bestFit="1" customWidth="1"/>
    <col min="2825" max="2825" width="46.140625" bestFit="1" customWidth="1"/>
    <col min="2826" max="2826" width="43.28515625" bestFit="1" customWidth="1"/>
    <col min="2827" max="2827" width="20.140625" customWidth="1"/>
    <col min="2828" max="2828" width="38.5703125" bestFit="1" customWidth="1"/>
    <col min="2829" max="2829" width="29.42578125" customWidth="1"/>
    <col min="2830" max="2830" width="19.85546875" customWidth="1"/>
    <col min="3072" max="3072" width="30.85546875" customWidth="1"/>
    <col min="3073" max="3073" width="27.42578125" bestFit="1" customWidth="1"/>
    <col min="3074" max="3075" width="27.42578125" customWidth="1"/>
    <col min="3076" max="3076" width="30" customWidth="1"/>
    <col min="3077" max="3077" width="30.5703125" customWidth="1"/>
    <col min="3078" max="3078" width="37" customWidth="1"/>
    <col min="3079" max="3079" width="30.42578125" customWidth="1"/>
    <col min="3080" max="3080" width="20.140625" bestFit="1" customWidth="1"/>
    <col min="3081" max="3081" width="46.140625" bestFit="1" customWidth="1"/>
    <col min="3082" max="3082" width="43.28515625" bestFit="1" customWidth="1"/>
    <col min="3083" max="3083" width="20.140625" customWidth="1"/>
    <col min="3084" max="3084" width="38.5703125" bestFit="1" customWidth="1"/>
    <col min="3085" max="3085" width="29.42578125" customWidth="1"/>
    <col min="3086" max="3086" width="19.85546875" customWidth="1"/>
    <col min="3328" max="3328" width="30.85546875" customWidth="1"/>
    <col min="3329" max="3329" width="27.42578125" bestFit="1" customWidth="1"/>
    <col min="3330" max="3331" width="27.42578125" customWidth="1"/>
    <col min="3332" max="3332" width="30" customWidth="1"/>
    <col min="3333" max="3333" width="30.5703125" customWidth="1"/>
    <col min="3334" max="3334" width="37" customWidth="1"/>
    <col min="3335" max="3335" width="30.42578125" customWidth="1"/>
    <col min="3336" max="3336" width="20.140625" bestFit="1" customWidth="1"/>
    <col min="3337" max="3337" width="46.140625" bestFit="1" customWidth="1"/>
    <col min="3338" max="3338" width="43.28515625" bestFit="1" customWidth="1"/>
    <col min="3339" max="3339" width="20.140625" customWidth="1"/>
    <col min="3340" max="3340" width="38.5703125" bestFit="1" customWidth="1"/>
    <col min="3341" max="3341" width="29.42578125" customWidth="1"/>
    <col min="3342" max="3342" width="19.85546875" customWidth="1"/>
    <col min="3584" max="3584" width="30.85546875" customWidth="1"/>
    <col min="3585" max="3585" width="27.42578125" bestFit="1" customWidth="1"/>
    <col min="3586" max="3587" width="27.42578125" customWidth="1"/>
    <col min="3588" max="3588" width="30" customWidth="1"/>
    <col min="3589" max="3589" width="30.5703125" customWidth="1"/>
    <col min="3590" max="3590" width="37" customWidth="1"/>
    <col min="3591" max="3591" width="30.42578125" customWidth="1"/>
    <col min="3592" max="3592" width="20.140625" bestFit="1" customWidth="1"/>
    <col min="3593" max="3593" width="46.140625" bestFit="1" customWidth="1"/>
    <col min="3594" max="3594" width="43.28515625" bestFit="1" customWidth="1"/>
    <col min="3595" max="3595" width="20.140625" customWidth="1"/>
    <col min="3596" max="3596" width="38.5703125" bestFit="1" customWidth="1"/>
    <col min="3597" max="3597" width="29.42578125" customWidth="1"/>
    <col min="3598" max="3598" width="19.85546875" customWidth="1"/>
    <col min="3840" max="3840" width="30.85546875" customWidth="1"/>
    <col min="3841" max="3841" width="27.42578125" bestFit="1" customWidth="1"/>
    <col min="3842" max="3843" width="27.42578125" customWidth="1"/>
    <col min="3844" max="3844" width="30" customWidth="1"/>
    <col min="3845" max="3845" width="30.5703125" customWidth="1"/>
    <col min="3846" max="3846" width="37" customWidth="1"/>
    <col min="3847" max="3847" width="30.42578125" customWidth="1"/>
    <col min="3848" max="3848" width="20.140625" bestFit="1" customWidth="1"/>
    <col min="3849" max="3849" width="46.140625" bestFit="1" customWidth="1"/>
    <col min="3850" max="3850" width="43.28515625" bestFit="1" customWidth="1"/>
    <col min="3851" max="3851" width="20.140625" customWidth="1"/>
    <col min="3852" max="3852" width="38.5703125" bestFit="1" customWidth="1"/>
    <col min="3853" max="3853" width="29.42578125" customWidth="1"/>
    <col min="3854" max="3854" width="19.85546875" customWidth="1"/>
    <col min="4096" max="4096" width="30.85546875" customWidth="1"/>
    <col min="4097" max="4097" width="27.42578125" bestFit="1" customWidth="1"/>
    <col min="4098" max="4099" width="27.42578125" customWidth="1"/>
    <col min="4100" max="4100" width="30" customWidth="1"/>
    <col min="4101" max="4101" width="30.5703125" customWidth="1"/>
    <col min="4102" max="4102" width="37" customWidth="1"/>
    <col min="4103" max="4103" width="30.42578125" customWidth="1"/>
    <col min="4104" max="4104" width="20.140625" bestFit="1" customWidth="1"/>
    <col min="4105" max="4105" width="46.140625" bestFit="1" customWidth="1"/>
    <col min="4106" max="4106" width="43.28515625" bestFit="1" customWidth="1"/>
    <col min="4107" max="4107" width="20.140625" customWidth="1"/>
    <col min="4108" max="4108" width="38.5703125" bestFit="1" customWidth="1"/>
    <col min="4109" max="4109" width="29.42578125" customWidth="1"/>
    <col min="4110" max="4110" width="19.85546875" customWidth="1"/>
    <col min="4352" max="4352" width="30.85546875" customWidth="1"/>
    <col min="4353" max="4353" width="27.42578125" bestFit="1" customWidth="1"/>
    <col min="4354" max="4355" width="27.42578125" customWidth="1"/>
    <col min="4356" max="4356" width="30" customWidth="1"/>
    <col min="4357" max="4357" width="30.5703125" customWidth="1"/>
    <col min="4358" max="4358" width="37" customWidth="1"/>
    <col min="4359" max="4359" width="30.42578125" customWidth="1"/>
    <col min="4360" max="4360" width="20.140625" bestFit="1" customWidth="1"/>
    <col min="4361" max="4361" width="46.140625" bestFit="1" customWidth="1"/>
    <col min="4362" max="4362" width="43.28515625" bestFit="1" customWidth="1"/>
    <col min="4363" max="4363" width="20.140625" customWidth="1"/>
    <col min="4364" max="4364" width="38.5703125" bestFit="1" customWidth="1"/>
    <col min="4365" max="4365" width="29.42578125" customWidth="1"/>
    <col min="4366" max="4366" width="19.85546875" customWidth="1"/>
    <col min="4608" max="4608" width="30.85546875" customWidth="1"/>
    <col min="4609" max="4609" width="27.42578125" bestFit="1" customWidth="1"/>
    <col min="4610" max="4611" width="27.42578125" customWidth="1"/>
    <col min="4612" max="4612" width="30" customWidth="1"/>
    <col min="4613" max="4613" width="30.5703125" customWidth="1"/>
    <col min="4614" max="4614" width="37" customWidth="1"/>
    <col min="4615" max="4615" width="30.42578125" customWidth="1"/>
    <col min="4616" max="4616" width="20.140625" bestFit="1" customWidth="1"/>
    <col min="4617" max="4617" width="46.140625" bestFit="1" customWidth="1"/>
    <col min="4618" max="4618" width="43.28515625" bestFit="1" customWidth="1"/>
    <col min="4619" max="4619" width="20.140625" customWidth="1"/>
    <col min="4620" max="4620" width="38.5703125" bestFit="1" customWidth="1"/>
    <col min="4621" max="4621" width="29.42578125" customWidth="1"/>
    <col min="4622" max="4622" width="19.85546875" customWidth="1"/>
    <col min="4864" max="4864" width="30.85546875" customWidth="1"/>
    <col min="4865" max="4865" width="27.42578125" bestFit="1" customWidth="1"/>
    <col min="4866" max="4867" width="27.42578125" customWidth="1"/>
    <col min="4868" max="4868" width="30" customWidth="1"/>
    <col min="4869" max="4869" width="30.5703125" customWidth="1"/>
    <col min="4870" max="4870" width="37" customWidth="1"/>
    <col min="4871" max="4871" width="30.42578125" customWidth="1"/>
    <col min="4872" max="4872" width="20.140625" bestFit="1" customWidth="1"/>
    <col min="4873" max="4873" width="46.140625" bestFit="1" customWidth="1"/>
    <col min="4874" max="4874" width="43.28515625" bestFit="1" customWidth="1"/>
    <col min="4875" max="4875" width="20.140625" customWidth="1"/>
    <col min="4876" max="4876" width="38.5703125" bestFit="1" customWidth="1"/>
    <col min="4877" max="4877" width="29.42578125" customWidth="1"/>
    <col min="4878" max="4878" width="19.85546875" customWidth="1"/>
    <col min="5120" max="5120" width="30.85546875" customWidth="1"/>
    <col min="5121" max="5121" width="27.42578125" bestFit="1" customWidth="1"/>
    <col min="5122" max="5123" width="27.42578125" customWidth="1"/>
    <col min="5124" max="5124" width="30" customWidth="1"/>
    <col min="5125" max="5125" width="30.5703125" customWidth="1"/>
    <col min="5126" max="5126" width="37" customWidth="1"/>
    <col min="5127" max="5127" width="30.42578125" customWidth="1"/>
    <col min="5128" max="5128" width="20.140625" bestFit="1" customWidth="1"/>
    <col min="5129" max="5129" width="46.140625" bestFit="1" customWidth="1"/>
    <col min="5130" max="5130" width="43.28515625" bestFit="1" customWidth="1"/>
    <col min="5131" max="5131" width="20.140625" customWidth="1"/>
    <col min="5132" max="5132" width="38.5703125" bestFit="1" customWidth="1"/>
    <col min="5133" max="5133" width="29.42578125" customWidth="1"/>
    <col min="5134" max="5134" width="19.85546875" customWidth="1"/>
    <col min="5376" max="5376" width="30.85546875" customWidth="1"/>
    <col min="5377" max="5377" width="27.42578125" bestFit="1" customWidth="1"/>
    <col min="5378" max="5379" width="27.42578125" customWidth="1"/>
    <col min="5380" max="5380" width="30" customWidth="1"/>
    <col min="5381" max="5381" width="30.5703125" customWidth="1"/>
    <col min="5382" max="5382" width="37" customWidth="1"/>
    <col min="5383" max="5383" width="30.42578125" customWidth="1"/>
    <col min="5384" max="5384" width="20.140625" bestFit="1" customWidth="1"/>
    <col min="5385" max="5385" width="46.140625" bestFit="1" customWidth="1"/>
    <col min="5386" max="5386" width="43.28515625" bestFit="1" customWidth="1"/>
    <col min="5387" max="5387" width="20.140625" customWidth="1"/>
    <col min="5388" max="5388" width="38.5703125" bestFit="1" customWidth="1"/>
    <col min="5389" max="5389" width="29.42578125" customWidth="1"/>
    <col min="5390" max="5390" width="19.85546875" customWidth="1"/>
    <col min="5632" max="5632" width="30.85546875" customWidth="1"/>
    <col min="5633" max="5633" width="27.42578125" bestFit="1" customWidth="1"/>
    <col min="5634" max="5635" width="27.42578125" customWidth="1"/>
    <col min="5636" max="5636" width="30" customWidth="1"/>
    <col min="5637" max="5637" width="30.5703125" customWidth="1"/>
    <col min="5638" max="5638" width="37" customWidth="1"/>
    <col min="5639" max="5639" width="30.42578125" customWidth="1"/>
    <col min="5640" max="5640" width="20.140625" bestFit="1" customWidth="1"/>
    <col min="5641" max="5641" width="46.140625" bestFit="1" customWidth="1"/>
    <col min="5642" max="5642" width="43.28515625" bestFit="1" customWidth="1"/>
    <col min="5643" max="5643" width="20.140625" customWidth="1"/>
    <col min="5644" max="5644" width="38.5703125" bestFit="1" customWidth="1"/>
    <col min="5645" max="5645" width="29.42578125" customWidth="1"/>
    <col min="5646" max="5646" width="19.85546875" customWidth="1"/>
    <col min="5888" max="5888" width="30.85546875" customWidth="1"/>
    <col min="5889" max="5889" width="27.42578125" bestFit="1" customWidth="1"/>
    <col min="5890" max="5891" width="27.42578125" customWidth="1"/>
    <col min="5892" max="5892" width="30" customWidth="1"/>
    <col min="5893" max="5893" width="30.5703125" customWidth="1"/>
    <col min="5894" max="5894" width="37" customWidth="1"/>
    <col min="5895" max="5895" width="30.42578125" customWidth="1"/>
    <col min="5896" max="5896" width="20.140625" bestFit="1" customWidth="1"/>
    <col min="5897" max="5897" width="46.140625" bestFit="1" customWidth="1"/>
    <col min="5898" max="5898" width="43.28515625" bestFit="1" customWidth="1"/>
    <col min="5899" max="5899" width="20.140625" customWidth="1"/>
    <col min="5900" max="5900" width="38.5703125" bestFit="1" customWidth="1"/>
    <col min="5901" max="5901" width="29.42578125" customWidth="1"/>
    <col min="5902" max="5902" width="19.85546875" customWidth="1"/>
    <col min="6144" max="6144" width="30.85546875" customWidth="1"/>
    <col min="6145" max="6145" width="27.42578125" bestFit="1" customWidth="1"/>
    <col min="6146" max="6147" width="27.42578125" customWidth="1"/>
    <col min="6148" max="6148" width="30" customWidth="1"/>
    <col min="6149" max="6149" width="30.5703125" customWidth="1"/>
    <col min="6150" max="6150" width="37" customWidth="1"/>
    <col min="6151" max="6151" width="30.42578125" customWidth="1"/>
    <col min="6152" max="6152" width="20.140625" bestFit="1" customWidth="1"/>
    <col min="6153" max="6153" width="46.140625" bestFit="1" customWidth="1"/>
    <col min="6154" max="6154" width="43.28515625" bestFit="1" customWidth="1"/>
    <col min="6155" max="6155" width="20.140625" customWidth="1"/>
    <col min="6156" max="6156" width="38.5703125" bestFit="1" customWidth="1"/>
    <col min="6157" max="6157" width="29.42578125" customWidth="1"/>
    <col min="6158" max="6158" width="19.85546875" customWidth="1"/>
    <col min="6400" max="6400" width="30.85546875" customWidth="1"/>
    <col min="6401" max="6401" width="27.42578125" bestFit="1" customWidth="1"/>
    <col min="6402" max="6403" width="27.42578125" customWidth="1"/>
    <col min="6404" max="6404" width="30" customWidth="1"/>
    <col min="6405" max="6405" width="30.5703125" customWidth="1"/>
    <col min="6406" max="6406" width="37" customWidth="1"/>
    <col min="6407" max="6407" width="30.42578125" customWidth="1"/>
    <col min="6408" max="6408" width="20.140625" bestFit="1" customWidth="1"/>
    <col min="6409" max="6409" width="46.140625" bestFit="1" customWidth="1"/>
    <col min="6410" max="6410" width="43.28515625" bestFit="1" customWidth="1"/>
    <col min="6411" max="6411" width="20.140625" customWidth="1"/>
    <col min="6412" max="6412" width="38.5703125" bestFit="1" customWidth="1"/>
    <col min="6413" max="6413" width="29.42578125" customWidth="1"/>
    <col min="6414" max="6414" width="19.85546875" customWidth="1"/>
    <col min="6656" max="6656" width="30.85546875" customWidth="1"/>
    <col min="6657" max="6657" width="27.42578125" bestFit="1" customWidth="1"/>
    <col min="6658" max="6659" width="27.42578125" customWidth="1"/>
    <col min="6660" max="6660" width="30" customWidth="1"/>
    <col min="6661" max="6661" width="30.5703125" customWidth="1"/>
    <col min="6662" max="6662" width="37" customWidth="1"/>
    <col min="6663" max="6663" width="30.42578125" customWidth="1"/>
    <col min="6664" max="6664" width="20.140625" bestFit="1" customWidth="1"/>
    <col min="6665" max="6665" width="46.140625" bestFit="1" customWidth="1"/>
    <col min="6666" max="6666" width="43.28515625" bestFit="1" customWidth="1"/>
    <col min="6667" max="6667" width="20.140625" customWidth="1"/>
    <col min="6668" max="6668" width="38.5703125" bestFit="1" customWidth="1"/>
    <col min="6669" max="6669" width="29.42578125" customWidth="1"/>
    <col min="6670" max="6670" width="19.85546875" customWidth="1"/>
    <col min="6912" max="6912" width="30.85546875" customWidth="1"/>
    <col min="6913" max="6913" width="27.42578125" bestFit="1" customWidth="1"/>
    <col min="6914" max="6915" width="27.42578125" customWidth="1"/>
    <col min="6916" max="6916" width="30" customWidth="1"/>
    <col min="6917" max="6917" width="30.5703125" customWidth="1"/>
    <col min="6918" max="6918" width="37" customWidth="1"/>
    <col min="6919" max="6919" width="30.42578125" customWidth="1"/>
    <col min="6920" max="6920" width="20.140625" bestFit="1" customWidth="1"/>
    <col min="6921" max="6921" width="46.140625" bestFit="1" customWidth="1"/>
    <col min="6922" max="6922" width="43.28515625" bestFit="1" customWidth="1"/>
    <col min="6923" max="6923" width="20.140625" customWidth="1"/>
    <col min="6924" max="6924" width="38.5703125" bestFit="1" customWidth="1"/>
    <col min="6925" max="6925" width="29.42578125" customWidth="1"/>
    <col min="6926" max="6926" width="19.85546875" customWidth="1"/>
    <col min="7168" max="7168" width="30.85546875" customWidth="1"/>
    <col min="7169" max="7169" width="27.42578125" bestFit="1" customWidth="1"/>
    <col min="7170" max="7171" width="27.42578125" customWidth="1"/>
    <col min="7172" max="7172" width="30" customWidth="1"/>
    <col min="7173" max="7173" width="30.5703125" customWidth="1"/>
    <col min="7174" max="7174" width="37" customWidth="1"/>
    <col min="7175" max="7175" width="30.42578125" customWidth="1"/>
    <col min="7176" max="7176" width="20.140625" bestFit="1" customWidth="1"/>
    <col min="7177" max="7177" width="46.140625" bestFit="1" customWidth="1"/>
    <col min="7178" max="7178" width="43.28515625" bestFit="1" customWidth="1"/>
    <col min="7179" max="7179" width="20.140625" customWidth="1"/>
    <col min="7180" max="7180" width="38.5703125" bestFit="1" customWidth="1"/>
    <col min="7181" max="7181" width="29.42578125" customWidth="1"/>
    <col min="7182" max="7182" width="19.85546875" customWidth="1"/>
    <col min="7424" max="7424" width="30.85546875" customWidth="1"/>
    <col min="7425" max="7425" width="27.42578125" bestFit="1" customWidth="1"/>
    <col min="7426" max="7427" width="27.42578125" customWidth="1"/>
    <col min="7428" max="7428" width="30" customWidth="1"/>
    <col min="7429" max="7429" width="30.5703125" customWidth="1"/>
    <col min="7430" max="7430" width="37" customWidth="1"/>
    <col min="7431" max="7431" width="30.42578125" customWidth="1"/>
    <col min="7432" max="7432" width="20.140625" bestFit="1" customWidth="1"/>
    <col min="7433" max="7433" width="46.140625" bestFit="1" customWidth="1"/>
    <col min="7434" max="7434" width="43.28515625" bestFit="1" customWidth="1"/>
    <col min="7435" max="7435" width="20.140625" customWidth="1"/>
    <col min="7436" max="7436" width="38.5703125" bestFit="1" customWidth="1"/>
    <col min="7437" max="7437" width="29.42578125" customWidth="1"/>
    <col min="7438" max="7438" width="19.85546875" customWidth="1"/>
    <col min="7680" max="7680" width="30.85546875" customWidth="1"/>
    <col min="7681" max="7681" width="27.42578125" bestFit="1" customWidth="1"/>
    <col min="7682" max="7683" width="27.42578125" customWidth="1"/>
    <col min="7684" max="7684" width="30" customWidth="1"/>
    <col min="7685" max="7685" width="30.5703125" customWidth="1"/>
    <col min="7686" max="7686" width="37" customWidth="1"/>
    <col min="7687" max="7687" width="30.42578125" customWidth="1"/>
    <col min="7688" max="7688" width="20.140625" bestFit="1" customWidth="1"/>
    <col min="7689" max="7689" width="46.140625" bestFit="1" customWidth="1"/>
    <col min="7690" max="7690" width="43.28515625" bestFit="1" customWidth="1"/>
    <col min="7691" max="7691" width="20.140625" customWidth="1"/>
    <col min="7692" max="7692" width="38.5703125" bestFit="1" customWidth="1"/>
    <col min="7693" max="7693" width="29.42578125" customWidth="1"/>
    <col min="7694" max="7694" width="19.85546875" customWidth="1"/>
    <col min="7936" max="7936" width="30.85546875" customWidth="1"/>
    <col min="7937" max="7937" width="27.42578125" bestFit="1" customWidth="1"/>
    <col min="7938" max="7939" width="27.42578125" customWidth="1"/>
    <col min="7940" max="7940" width="30" customWidth="1"/>
    <col min="7941" max="7941" width="30.5703125" customWidth="1"/>
    <col min="7942" max="7942" width="37" customWidth="1"/>
    <col min="7943" max="7943" width="30.42578125" customWidth="1"/>
    <col min="7944" max="7944" width="20.140625" bestFit="1" customWidth="1"/>
    <col min="7945" max="7945" width="46.140625" bestFit="1" customWidth="1"/>
    <col min="7946" max="7946" width="43.28515625" bestFit="1" customWidth="1"/>
    <col min="7947" max="7947" width="20.140625" customWidth="1"/>
    <col min="7948" max="7948" width="38.5703125" bestFit="1" customWidth="1"/>
    <col min="7949" max="7949" width="29.42578125" customWidth="1"/>
    <col min="7950" max="7950" width="19.85546875" customWidth="1"/>
    <col min="8192" max="8192" width="30.85546875" customWidth="1"/>
    <col min="8193" max="8193" width="27.42578125" bestFit="1" customWidth="1"/>
    <col min="8194" max="8195" width="27.42578125" customWidth="1"/>
    <col min="8196" max="8196" width="30" customWidth="1"/>
    <col min="8197" max="8197" width="30.5703125" customWidth="1"/>
    <col min="8198" max="8198" width="37" customWidth="1"/>
    <col min="8199" max="8199" width="30.42578125" customWidth="1"/>
    <col min="8200" max="8200" width="20.140625" bestFit="1" customWidth="1"/>
    <col min="8201" max="8201" width="46.140625" bestFit="1" customWidth="1"/>
    <col min="8202" max="8202" width="43.28515625" bestFit="1" customWidth="1"/>
    <col min="8203" max="8203" width="20.140625" customWidth="1"/>
    <col min="8204" max="8204" width="38.5703125" bestFit="1" customWidth="1"/>
    <col min="8205" max="8205" width="29.42578125" customWidth="1"/>
    <col min="8206" max="8206" width="19.85546875" customWidth="1"/>
    <col min="8448" max="8448" width="30.85546875" customWidth="1"/>
    <col min="8449" max="8449" width="27.42578125" bestFit="1" customWidth="1"/>
    <col min="8450" max="8451" width="27.42578125" customWidth="1"/>
    <col min="8452" max="8452" width="30" customWidth="1"/>
    <col min="8453" max="8453" width="30.5703125" customWidth="1"/>
    <col min="8454" max="8454" width="37" customWidth="1"/>
    <col min="8455" max="8455" width="30.42578125" customWidth="1"/>
    <col min="8456" max="8456" width="20.140625" bestFit="1" customWidth="1"/>
    <col min="8457" max="8457" width="46.140625" bestFit="1" customWidth="1"/>
    <col min="8458" max="8458" width="43.28515625" bestFit="1" customWidth="1"/>
    <col min="8459" max="8459" width="20.140625" customWidth="1"/>
    <col min="8460" max="8460" width="38.5703125" bestFit="1" customWidth="1"/>
    <col min="8461" max="8461" width="29.42578125" customWidth="1"/>
    <col min="8462" max="8462" width="19.85546875" customWidth="1"/>
    <col min="8704" max="8704" width="30.85546875" customWidth="1"/>
    <col min="8705" max="8705" width="27.42578125" bestFit="1" customWidth="1"/>
    <col min="8706" max="8707" width="27.42578125" customWidth="1"/>
    <col min="8708" max="8708" width="30" customWidth="1"/>
    <col min="8709" max="8709" width="30.5703125" customWidth="1"/>
    <col min="8710" max="8710" width="37" customWidth="1"/>
    <col min="8711" max="8711" width="30.42578125" customWidth="1"/>
    <col min="8712" max="8712" width="20.140625" bestFit="1" customWidth="1"/>
    <col min="8713" max="8713" width="46.140625" bestFit="1" customWidth="1"/>
    <col min="8714" max="8714" width="43.28515625" bestFit="1" customWidth="1"/>
    <col min="8715" max="8715" width="20.140625" customWidth="1"/>
    <col min="8716" max="8716" width="38.5703125" bestFit="1" customWidth="1"/>
    <col min="8717" max="8717" width="29.42578125" customWidth="1"/>
    <col min="8718" max="8718" width="19.85546875" customWidth="1"/>
    <col min="8960" max="8960" width="30.85546875" customWidth="1"/>
    <col min="8961" max="8961" width="27.42578125" bestFit="1" customWidth="1"/>
    <col min="8962" max="8963" width="27.42578125" customWidth="1"/>
    <col min="8964" max="8964" width="30" customWidth="1"/>
    <col min="8965" max="8965" width="30.5703125" customWidth="1"/>
    <col min="8966" max="8966" width="37" customWidth="1"/>
    <col min="8967" max="8967" width="30.42578125" customWidth="1"/>
    <col min="8968" max="8968" width="20.140625" bestFit="1" customWidth="1"/>
    <col min="8969" max="8969" width="46.140625" bestFit="1" customWidth="1"/>
    <col min="8970" max="8970" width="43.28515625" bestFit="1" customWidth="1"/>
    <col min="8971" max="8971" width="20.140625" customWidth="1"/>
    <col min="8972" max="8972" width="38.5703125" bestFit="1" customWidth="1"/>
    <col min="8973" max="8973" width="29.42578125" customWidth="1"/>
    <col min="8974" max="8974" width="19.85546875" customWidth="1"/>
    <col min="9216" max="9216" width="30.85546875" customWidth="1"/>
    <col min="9217" max="9217" width="27.42578125" bestFit="1" customWidth="1"/>
    <col min="9218" max="9219" width="27.42578125" customWidth="1"/>
    <col min="9220" max="9220" width="30" customWidth="1"/>
    <col min="9221" max="9221" width="30.5703125" customWidth="1"/>
    <col min="9222" max="9222" width="37" customWidth="1"/>
    <col min="9223" max="9223" width="30.42578125" customWidth="1"/>
    <col min="9224" max="9224" width="20.140625" bestFit="1" customWidth="1"/>
    <col min="9225" max="9225" width="46.140625" bestFit="1" customWidth="1"/>
    <col min="9226" max="9226" width="43.28515625" bestFit="1" customWidth="1"/>
    <col min="9227" max="9227" width="20.140625" customWidth="1"/>
    <col min="9228" max="9228" width="38.5703125" bestFit="1" customWidth="1"/>
    <col min="9229" max="9229" width="29.42578125" customWidth="1"/>
    <col min="9230" max="9230" width="19.85546875" customWidth="1"/>
    <col min="9472" max="9472" width="30.85546875" customWidth="1"/>
    <col min="9473" max="9473" width="27.42578125" bestFit="1" customWidth="1"/>
    <col min="9474" max="9475" width="27.42578125" customWidth="1"/>
    <col min="9476" max="9476" width="30" customWidth="1"/>
    <col min="9477" max="9477" width="30.5703125" customWidth="1"/>
    <col min="9478" max="9478" width="37" customWidth="1"/>
    <col min="9479" max="9479" width="30.42578125" customWidth="1"/>
    <col min="9480" max="9480" width="20.140625" bestFit="1" customWidth="1"/>
    <col min="9481" max="9481" width="46.140625" bestFit="1" customWidth="1"/>
    <col min="9482" max="9482" width="43.28515625" bestFit="1" customWidth="1"/>
    <col min="9483" max="9483" width="20.140625" customWidth="1"/>
    <col min="9484" max="9484" width="38.5703125" bestFit="1" customWidth="1"/>
    <col min="9485" max="9485" width="29.42578125" customWidth="1"/>
    <col min="9486" max="9486" width="19.85546875" customWidth="1"/>
    <col min="9728" max="9728" width="30.85546875" customWidth="1"/>
    <col min="9729" max="9729" width="27.42578125" bestFit="1" customWidth="1"/>
    <col min="9730" max="9731" width="27.42578125" customWidth="1"/>
    <col min="9732" max="9732" width="30" customWidth="1"/>
    <col min="9733" max="9733" width="30.5703125" customWidth="1"/>
    <col min="9734" max="9734" width="37" customWidth="1"/>
    <col min="9735" max="9735" width="30.42578125" customWidth="1"/>
    <col min="9736" max="9736" width="20.140625" bestFit="1" customWidth="1"/>
    <col min="9737" max="9737" width="46.140625" bestFit="1" customWidth="1"/>
    <col min="9738" max="9738" width="43.28515625" bestFit="1" customWidth="1"/>
    <col min="9739" max="9739" width="20.140625" customWidth="1"/>
    <col min="9740" max="9740" width="38.5703125" bestFit="1" customWidth="1"/>
    <col min="9741" max="9741" width="29.42578125" customWidth="1"/>
    <col min="9742" max="9742" width="19.85546875" customWidth="1"/>
    <col min="9984" max="9984" width="30.85546875" customWidth="1"/>
    <col min="9985" max="9985" width="27.42578125" bestFit="1" customWidth="1"/>
    <col min="9986" max="9987" width="27.42578125" customWidth="1"/>
    <col min="9988" max="9988" width="30" customWidth="1"/>
    <col min="9989" max="9989" width="30.5703125" customWidth="1"/>
    <col min="9990" max="9990" width="37" customWidth="1"/>
    <col min="9991" max="9991" width="30.42578125" customWidth="1"/>
    <col min="9992" max="9992" width="20.140625" bestFit="1" customWidth="1"/>
    <col min="9993" max="9993" width="46.140625" bestFit="1" customWidth="1"/>
    <col min="9994" max="9994" width="43.28515625" bestFit="1" customWidth="1"/>
    <col min="9995" max="9995" width="20.140625" customWidth="1"/>
    <col min="9996" max="9996" width="38.5703125" bestFit="1" customWidth="1"/>
    <col min="9997" max="9997" width="29.42578125" customWidth="1"/>
    <col min="9998" max="9998" width="19.85546875" customWidth="1"/>
    <col min="10240" max="10240" width="30.85546875" customWidth="1"/>
    <col min="10241" max="10241" width="27.42578125" bestFit="1" customWidth="1"/>
    <col min="10242" max="10243" width="27.42578125" customWidth="1"/>
    <col min="10244" max="10244" width="30" customWidth="1"/>
    <col min="10245" max="10245" width="30.5703125" customWidth="1"/>
    <col min="10246" max="10246" width="37" customWidth="1"/>
    <col min="10247" max="10247" width="30.42578125" customWidth="1"/>
    <col min="10248" max="10248" width="20.140625" bestFit="1" customWidth="1"/>
    <col min="10249" max="10249" width="46.140625" bestFit="1" customWidth="1"/>
    <col min="10250" max="10250" width="43.28515625" bestFit="1" customWidth="1"/>
    <col min="10251" max="10251" width="20.140625" customWidth="1"/>
    <col min="10252" max="10252" width="38.5703125" bestFit="1" customWidth="1"/>
    <col min="10253" max="10253" width="29.42578125" customWidth="1"/>
    <col min="10254" max="10254" width="19.85546875" customWidth="1"/>
    <col min="10496" max="10496" width="30.85546875" customWidth="1"/>
    <col min="10497" max="10497" width="27.42578125" bestFit="1" customWidth="1"/>
    <col min="10498" max="10499" width="27.42578125" customWidth="1"/>
    <col min="10500" max="10500" width="30" customWidth="1"/>
    <col min="10501" max="10501" width="30.5703125" customWidth="1"/>
    <col min="10502" max="10502" width="37" customWidth="1"/>
    <col min="10503" max="10503" width="30.42578125" customWidth="1"/>
    <col min="10504" max="10504" width="20.140625" bestFit="1" customWidth="1"/>
    <col min="10505" max="10505" width="46.140625" bestFit="1" customWidth="1"/>
    <col min="10506" max="10506" width="43.28515625" bestFit="1" customWidth="1"/>
    <col min="10507" max="10507" width="20.140625" customWidth="1"/>
    <col min="10508" max="10508" width="38.5703125" bestFit="1" customWidth="1"/>
    <col min="10509" max="10509" width="29.42578125" customWidth="1"/>
    <col min="10510" max="10510" width="19.85546875" customWidth="1"/>
    <col min="10752" max="10752" width="30.85546875" customWidth="1"/>
    <col min="10753" max="10753" width="27.42578125" bestFit="1" customWidth="1"/>
    <col min="10754" max="10755" width="27.42578125" customWidth="1"/>
    <col min="10756" max="10756" width="30" customWidth="1"/>
    <col min="10757" max="10757" width="30.5703125" customWidth="1"/>
    <col min="10758" max="10758" width="37" customWidth="1"/>
    <col min="10759" max="10759" width="30.42578125" customWidth="1"/>
    <col min="10760" max="10760" width="20.140625" bestFit="1" customWidth="1"/>
    <col min="10761" max="10761" width="46.140625" bestFit="1" customWidth="1"/>
    <col min="10762" max="10762" width="43.28515625" bestFit="1" customWidth="1"/>
    <col min="10763" max="10763" width="20.140625" customWidth="1"/>
    <col min="10764" max="10764" width="38.5703125" bestFit="1" customWidth="1"/>
    <col min="10765" max="10765" width="29.42578125" customWidth="1"/>
    <col min="10766" max="10766" width="19.85546875" customWidth="1"/>
    <col min="11008" max="11008" width="30.85546875" customWidth="1"/>
    <col min="11009" max="11009" width="27.42578125" bestFit="1" customWidth="1"/>
    <col min="11010" max="11011" width="27.42578125" customWidth="1"/>
    <col min="11012" max="11012" width="30" customWidth="1"/>
    <col min="11013" max="11013" width="30.5703125" customWidth="1"/>
    <col min="11014" max="11014" width="37" customWidth="1"/>
    <col min="11015" max="11015" width="30.42578125" customWidth="1"/>
    <col min="11016" max="11016" width="20.140625" bestFit="1" customWidth="1"/>
    <col min="11017" max="11017" width="46.140625" bestFit="1" customWidth="1"/>
    <col min="11018" max="11018" width="43.28515625" bestFit="1" customWidth="1"/>
    <col min="11019" max="11019" width="20.140625" customWidth="1"/>
    <col min="11020" max="11020" width="38.5703125" bestFit="1" customWidth="1"/>
    <col min="11021" max="11021" width="29.42578125" customWidth="1"/>
    <col min="11022" max="11022" width="19.85546875" customWidth="1"/>
    <col min="11264" max="11264" width="30.85546875" customWidth="1"/>
    <col min="11265" max="11265" width="27.42578125" bestFit="1" customWidth="1"/>
    <col min="11266" max="11267" width="27.42578125" customWidth="1"/>
    <col min="11268" max="11268" width="30" customWidth="1"/>
    <col min="11269" max="11269" width="30.5703125" customWidth="1"/>
    <col min="11270" max="11270" width="37" customWidth="1"/>
    <col min="11271" max="11271" width="30.42578125" customWidth="1"/>
    <col min="11272" max="11272" width="20.140625" bestFit="1" customWidth="1"/>
    <col min="11273" max="11273" width="46.140625" bestFit="1" customWidth="1"/>
    <col min="11274" max="11274" width="43.28515625" bestFit="1" customWidth="1"/>
    <col min="11275" max="11275" width="20.140625" customWidth="1"/>
    <col min="11276" max="11276" width="38.5703125" bestFit="1" customWidth="1"/>
    <col min="11277" max="11277" width="29.42578125" customWidth="1"/>
    <col min="11278" max="11278" width="19.85546875" customWidth="1"/>
    <col min="11520" max="11520" width="30.85546875" customWidth="1"/>
    <col min="11521" max="11521" width="27.42578125" bestFit="1" customWidth="1"/>
    <col min="11522" max="11523" width="27.42578125" customWidth="1"/>
    <col min="11524" max="11524" width="30" customWidth="1"/>
    <col min="11525" max="11525" width="30.5703125" customWidth="1"/>
    <col min="11526" max="11526" width="37" customWidth="1"/>
    <col min="11527" max="11527" width="30.42578125" customWidth="1"/>
    <col min="11528" max="11528" width="20.140625" bestFit="1" customWidth="1"/>
    <col min="11529" max="11529" width="46.140625" bestFit="1" customWidth="1"/>
    <col min="11530" max="11530" width="43.28515625" bestFit="1" customWidth="1"/>
    <col min="11531" max="11531" width="20.140625" customWidth="1"/>
    <col min="11532" max="11532" width="38.5703125" bestFit="1" customWidth="1"/>
    <col min="11533" max="11533" width="29.42578125" customWidth="1"/>
    <col min="11534" max="11534" width="19.85546875" customWidth="1"/>
    <col min="11776" max="11776" width="30.85546875" customWidth="1"/>
    <col min="11777" max="11777" width="27.42578125" bestFit="1" customWidth="1"/>
    <col min="11778" max="11779" width="27.42578125" customWidth="1"/>
    <col min="11780" max="11780" width="30" customWidth="1"/>
    <col min="11781" max="11781" width="30.5703125" customWidth="1"/>
    <col min="11782" max="11782" width="37" customWidth="1"/>
    <col min="11783" max="11783" width="30.42578125" customWidth="1"/>
    <col min="11784" max="11784" width="20.140625" bestFit="1" customWidth="1"/>
    <col min="11785" max="11785" width="46.140625" bestFit="1" customWidth="1"/>
    <col min="11786" max="11786" width="43.28515625" bestFit="1" customWidth="1"/>
    <col min="11787" max="11787" width="20.140625" customWidth="1"/>
    <col min="11788" max="11788" width="38.5703125" bestFit="1" customWidth="1"/>
    <col min="11789" max="11789" width="29.42578125" customWidth="1"/>
    <col min="11790" max="11790" width="19.85546875" customWidth="1"/>
    <col min="12032" max="12032" width="30.85546875" customWidth="1"/>
    <col min="12033" max="12033" width="27.42578125" bestFit="1" customWidth="1"/>
    <col min="12034" max="12035" width="27.42578125" customWidth="1"/>
    <col min="12036" max="12036" width="30" customWidth="1"/>
    <col min="12037" max="12037" width="30.5703125" customWidth="1"/>
    <col min="12038" max="12038" width="37" customWidth="1"/>
    <col min="12039" max="12039" width="30.42578125" customWidth="1"/>
    <col min="12040" max="12040" width="20.140625" bestFit="1" customWidth="1"/>
    <col min="12041" max="12041" width="46.140625" bestFit="1" customWidth="1"/>
    <col min="12042" max="12042" width="43.28515625" bestFit="1" customWidth="1"/>
    <col min="12043" max="12043" width="20.140625" customWidth="1"/>
    <col min="12044" max="12044" width="38.5703125" bestFit="1" customWidth="1"/>
    <col min="12045" max="12045" width="29.42578125" customWidth="1"/>
    <col min="12046" max="12046" width="19.85546875" customWidth="1"/>
    <col min="12288" max="12288" width="30.85546875" customWidth="1"/>
    <col min="12289" max="12289" width="27.42578125" bestFit="1" customWidth="1"/>
    <col min="12290" max="12291" width="27.42578125" customWidth="1"/>
    <col min="12292" max="12292" width="30" customWidth="1"/>
    <col min="12293" max="12293" width="30.5703125" customWidth="1"/>
    <col min="12294" max="12294" width="37" customWidth="1"/>
    <col min="12295" max="12295" width="30.42578125" customWidth="1"/>
    <col min="12296" max="12296" width="20.140625" bestFit="1" customWidth="1"/>
    <col min="12297" max="12297" width="46.140625" bestFit="1" customWidth="1"/>
    <col min="12298" max="12298" width="43.28515625" bestFit="1" customWidth="1"/>
    <col min="12299" max="12299" width="20.140625" customWidth="1"/>
    <col min="12300" max="12300" width="38.5703125" bestFit="1" customWidth="1"/>
    <col min="12301" max="12301" width="29.42578125" customWidth="1"/>
    <col min="12302" max="12302" width="19.85546875" customWidth="1"/>
    <col min="12544" max="12544" width="30.85546875" customWidth="1"/>
    <col min="12545" max="12545" width="27.42578125" bestFit="1" customWidth="1"/>
    <col min="12546" max="12547" width="27.42578125" customWidth="1"/>
    <col min="12548" max="12548" width="30" customWidth="1"/>
    <col min="12549" max="12549" width="30.5703125" customWidth="1"/>
    <col min="12550" max="12550" width="37" customWidth="1"/>
    <col min="12551" max="12551" width="30.42578125" customWidth="1"/>
    <col min="12552" max="12552" width="20.140625" bestFit="1" customWidth="1"/>
    <col min="12553" max="12553" width="46.140625" bestFit="1" customWidth="1"/>
    <col min="12554" max="12554" width="43.28515625" bestFit="1" customWidth="1"/>
    <col min="12555" max="12555" width="20.140625" customWidth="1"/>
    <col min="12556" max="12556" width="38.5703125" bestFit="1" customWidth="1"/>
    <col min="12557" max="12557" width="29.42578125" customWidth="1"/>
    <col min="12558" max="12558" width="19.85546875" customWidth="1"/>
    <col min="12800" max="12800" width="30.85546875" customWidth="1"/>
    <col min="12801" max="12801" width="27.42578125" bestFit="1" customWidth="1"/>
    <col min="12802" max="12803" width="27.42578125" customWidth="1"/>
    <col min="12804" max="12804" width="30" customWidth="1"/>
    <col min="12805" max="12805" width="30.5703125" customWidth="1"/>
    <col min="12806" max="12806" width="37" customWidth="1"/>
    <col min="12807" max="12807" width="30.42578125" customWidth="1"/>
    <col min="12808" max="12808" width="20.140625" bestFit="1" customWidth="1"/>
    <col min="12809" max="12809" width="46.140625" bestFit="1" customWidth="1"/>
    <col min="12810" max="12810" width="43.28515625" bestFit="1" customWidth="1"/>
    <col min="12811" max="12811" width="20.140625" customWidth="1"/>
    <col min="12812" max="12812" width="38.5703125" bestFit="1" customWidth="1"/>
    <col min="12813" max="12813" width="29.42578125" customWidth="1"/>
    <col min="12814" max="12814" width="19.85546875" customWidth="1"/>
    <col min="13056" max="13056" width="30.85546875" customWidth="1"/>
    <col min="13057" max="13057" width="27.42578125" bestFit="1" customWidth="1"/>
    <col min="13058" max="13059" width="27.42578125" customWidth="1"/>
    <col min="13060" max="13060" width="30" customWidth="1"/>
    <col min="13061" max="13061" width="30.5703125" customWidth="1"/>
    <col min="13062" max="13062" width="37" customWidth="1"/>
    <col min="13063" max="13063" width="30.42578125" customWidth="1"/>
    <col min="13064" max="13064" width="20.140625" bestFit="1" customWidth="1"/>
    <col min="13065" max="13065" width="46.140625" bestFit="1" customWidth="1"/>
    <col min="13066" max="13066" width="43.28515625" bestFit="1" customWidth="1"/>
    <col min="13067" max="13067" width="20.140625" customWidth="1"/>
    <col min="13068" max="13068" width="38.5703125" bestFit="1" customWidth="1"/>
    <col min="13069" max="13069" width="29.42578125" customWidth="1"/>
    <col min="13070" max="13070" width="19.85546875" customWidth="1"/>
    <col min="13312" max="13312" width="30.85546875" customWidth="1"/>
    <col min="13313" max="13313" width="27.42578125" bestFit="1" customWidth="1"/>
    <col min="13314" max="13315" width="27.42578125" customWidth="1"/>
    <col min="13316" max="13316" width="30" customWidth="1"/>
    <col min="13317" max="13317" width="30.5703125" customWidth="1"/>
    <col min="13318" max="13318" width="37" customWidth="1"/>
    <col min="13319" max="13319" width="30.42578125" customWidth="1"/>
    <col min="13320" max="13320" width="20.140625" bestFit="1" customWidth="1"/>
    <col min="13321" max="13321" width="46.140625" bestFit="1" customWidth="1"/>
    <col min="13322" max="13322" width="43.28515625" bestFit="1" customWidth="1"/>
    <col min="13323" max="13323" width="20.140625" customWidth="1"/>
    <col min="13324" max="13324" width="38.5703125" bestFit="1" customWidth="1"/>
    <col min="13325" max="13325" width="29.42578125" customWidth="1"/>
    <col min="13326" max="13326" width="19.85546875" customWidth="1"/>
    <col min="13568" max="13568" width="30.85546875" customWidth="1"/>
    <col min="13569" max="13569" width="27.42578125" bestFit="1" customWidth="1"/>
    <col min="13570" max="13571" width="27.42578125" customWidth="1"/>
    <col min="13572" max="13572" width="30" customWidth="1"/>
    <col min="13573" max="13573" width="30.5703125" customWidth="1"/>
    <col min="13574" max="13574" width="37" customWidth="1"/>
    <col min="13575" max="13575" width="30.42578125" customWidth="1"/>
    <col min="13576" max="13576" width="20.140625" bestFit="1" customWidth="1"/>
    <col min="13577" max="13577" width="46.140625" bestFit="1" customWidth="1"/>
    <col min="13578" max="13578" width="43.28515625" bestFit="1" customWidth="1"/>
    <col min="13579" max="13579" width="20.140625" customWidth="1"/>
    <col min="13580" max="13580" width="38.5703125" bestFit="1" customWidth="1"/>
    <col min="13581" max="13581" width="29.42578125" customWidth="1"/>
    <col min="13582" max="13582" width="19.85546875" customWidth="1"/>
    <col min="13824" max="13824" width="30.85546875" customWidth="1"/>
    <col min="13825" max="13825" width="27.42578125" bestFit="1" customWidth="1"/>
    <col min="13826" max="13827" width="27.42578125" customWidth="1"/>
    <col min="13828" max="13828" width="30" customWidth="1"/>
    <col min="13829" max="13829" width="30.5703125" customWidth="1"/>
    <col min="13830" max="13830" width="37" customWidth="1"/>
    <col min="13831" max="13831" width="30.42578125" customWidth="1"/>
    <col min="13832" max="13832" width="20.140625" bestFit="1" customWidth="1"/>
    <col min="13833" max="13833" width="46.140625" bestFit="1" customWidth="1"/>
    <col min="13834" max="13834" width="43.28515625" bestFit="1" customWidth="1"/>
    <col min="13835" max="13835" width="20.140625" customWidth="1"/>
    <col min="13836" max="13836" width="38.5703125" bestFit="1" customWidth="1"/>
    <col min="13837" max="13837" width="29.42578125" customWidth="1"/>
    <col min="13838" max="13838" width="19.85546875" customWidth="1"/>
    <col min="14080" max="14080" width="30.85546875" customWidth="1"/>
    <col min="14081" max="14081" width="27.42578125" bestFit="1" customWidth="1"/>
    <col min="14082" max="14083" width="27.42578125" customWidth="1"/>
    <col min="14084" max="14084" width="30" customWidth="1"/>
    <col min="14085" max="14085" width="30.5703125" customWidth="1"/>
    <col min="14086" max="14086" width="37" customWidth="1"/>
    <col min="14087" max="14087" width="30.42578125" customWidth="1"/>
    <col min="14088" max="14088" width="20.140625" bestFit="1" customWidth="1"/>
    <col min="14089" max="14089" width="46.140625" bestFit="1" customWidth="1"/>
    <col min="14090" max="14090" width="43.28515625" bestFit="1" customWidth="1"/>
    <col min="14091" max="14091" width="20.140625" customWidth="1"/>
    <col min="14092" max="14092" width="38.5703125" bestFit="1" customWidth="1"/>
    <col min="14093" max="14093" width="29.42578125" customWidth="1"/>
    <col min="14094" max="14094" width="19.85546875" customWidth="1"/>
    <col min="14336" max="14336" width="30.85546875" customWidth="1"/>
    <col min="14337" max="14337" width="27.42578125" bestFit="1" customWidth="1"/>
    <col min="14338" max="14339" width="27.42578125" customWidth="1"/>
    <col min="14340" max="14340" width="30" customWidth="1"/>
    <col min="14341" max="14341" width="30.5703125" customWidth="1"/>
    <col min="14342" max="14342" width="37" customWidth="1"/>
    <col min="14343" max="14343" width="30.42578125" customWidth="1"/>
    <col min="14344" max="14344" width="20.140625" bestFit="1" customWidth="1"/>
    <col min="14345" max="14345" width="46.140625" bestFit="1" customWidth="1"/>
    <col min="14346" max="14346" width="43.28515625" bestFit="1" customWidth="1"/>
    <col min="14347" max="14347" width="20.140625" customWidth="1"/>
    <col min="14348" max="14348" width="38.5703125" bestFit="1" customWidth="1"/>
    <col min="14349" max="14349" width="29.42578125" customWidth="1"/>
    <col min="14350" max="14350" width="19.85546875" customWidth="1"/>
    <col min="14592" max="14592" width="30.85546875" customWidth="1"/>
    <col min="14593" max="14593" width="27.42578125" bestFit="1" customWidth="1"/>
    <col min="14594" max="14595" width="27.42578125" customWidth="1"/>
    <col min="14596" max="14596" width="30" customWidth="1"/>
    <col min="14597" max="14597" width="30.5703125" customWidth="1"/>
    <col min="14598" max="14598" width="37" customWidth="1"/>
    <col min="14599" max="14599" width="30.42578125" customWidth="1"/>
    <col min="14600" max="14600" width="20.140625" bestFit="1" customWidth="1"/>
    <col min="14601" max="14601" width="46.140625" bestFit="1" customWidth="1"/>
    <col min="14602" max="14602" width="43.28515625" bestFit="1" customWidth="1"/>
    <col min="14603" max="14603" width="20.140625" customWidth="1"/>
    <col min="14604" max="14604" width="38.5703125" bestFit="1" customWidth="1"/>
    <col min="14605" max="14605" width="29.42578125" customWidth="1"/>
    <col min="14606" max="14606" width="19.85546875" customWidth="1"/>
    <col min="14848" max="14848" width="30.85546875" customWidth="1"/>
    <col min="14849" max="14849" width="27.42578125" bestFit="1" customWidth="1"/>
    <col min="14850" max="14851" width="27.42578125" customWidth="1"/>
    <col min="14852" max="14852" width="30" customWidth="1"/>
    <col min="14853" max="14853" width="30.5703125" customWidth="1"/>
    <col min="14854" max="14854" width="37" customWidth="1"/>
    <col min="14855" max="14855" width="30.42578125" customWidth="1"/>
    <col min="14856" max="14856" width="20.140625" bestFit="1" customWidth="1"/>
    <col min="14857" max="14857" width="46.140625" bestFit="1" customWidth="1"/>
    <col min="14858" max="14858" width="43.28515625" bestFit="1" customWidth="1"/>
    <col min="14859" max="14859" width="20.140625" customWidth="1"/>
    <col min="14860" max="14860" width="38.5703125" bestFit="1" customWidth="1"/>
    <col min="14861" max="14861" width="29.42578125" customWidth="1"/>
    <col min="14862" max="14862" width="19.85546875" customWidth="1"/>
    <col min="15104" max="15104" width="30.85546875" customWidth="1"/>
    <col min="15105" max="15105" width="27.42578125" bestFit="1" customWidth="1"/>
    <col min="15106" max="15107" width="27.42578125" customWidth="1"/>
    <col min="15108" max="15108" width="30" customWidth="1"/>
    <col min="15109" max="15109" width="30.5703125" customWidth="1"/>
    <col min="15110" max="15110" width="37" customWidth="1"/>
    <col min="15111" max="15111" width="30.42578125" customWidth="1"/>
    <col min="15112" max="15112" width="20.140625" bestFit="1" customWidth="1"/>
    <col min="15113" max="15113" width="46.140625" bestFit="1" customWidth="1"/>
    <col min="15114" max="15114" width="43.28515625" bestFit="1" customWidth="1"/>
    <col min="15115" max="15115" width="20.140625" customWidth="1"/>
    <col min="15116" max="15116" width="38.5703125" bestFit="1" customWidth="1"/>
    <col min="15117" max="15117" width="29.42578125" customWidth="1"/>
    <col min="15118" max="15118" width="19.85546875" customWidth="1"/>
    <col min="15360" max="15360" width="30.85546875" customWidth="1"/>
    <col min="15361" max="15361" width="27.42578125" bestFit="1" customWidth="1"/>
    <col min="15362" max="15363" width="27.42578125" customWidth="1"/>
    <col min="15364" max="15364" width="30" customWidth="1"/>
    <col min="15365" max="15365" width="30.5703125" customWidth="1"/>
    <col min="15366" max="15366" width="37" customWidth="1"/>
    <col min="15367" max="15367" width="30.42578125" customWidth="1"/>
    <col min="15368" max="15368" width="20.140625" bestFit="1" customWidth="1"/>
    <col min="15369" max="15369" width="46.140625" bestFit="1" customWidth="1"/>
    <col min="15370" max="15370" width="43.28515625" bestFit="1" customWidth="1"/>
    <col min="15371" max="15371" width="20.140625" customWidth="1"/>
    <col min="15372" max="15372" width="38.5703125" bestFit="1" customWidth="1"/>
    <col min="15373" max="15373" width="29.42578125" customWidth="1"/>
    <col min="15374" max="15374" width="19.85546875" customWidth="1"/>
    <col min="15616" max="15616" width="30.85546875" customWidth="1"/>
    <col min="15617" max="15617" width="27.42578125" bestFit="1" customWidth="1"/>
    <col min="15618" max="15619" width="27.42578125" customWidth="1"/>
    <col min="15620" max="15620" width="30" customWidth="1"/>
    <col min="15621" max="15621" width="30.5703125" customWidth="1"/>
    <col min="15622" max="15622" width="37" customWidth="1"/>
    <col min="15623" max="15623" width="30.42578125" customWidth="1"/>
    <col min="15624" max="15624" width="20.140625" bestFit="1" customWidth="1"/>
    <col min="15625" max="15625" width="46.140625" bestFit="1" customWidth="1"/>
    <col min="15626" max="15626" width="43.28515625" bestFit="1" customWidth="1"/>
    <col min="15627" max="15627" width="20.140625" customWidth="1"/>
    <col min="15628" max="15628" width="38.5703125" bestFit="1" customWidth="1"/>
    <col min="15629" max="15629" width="29.42578125" customWidth="1"/>
    <col min="15630" max="15630" width="19.85546875" customWidth="1"/>
    <col min="15872" max="15872" width="30.85546875" customWidth="1"/>
    <col min="15873" max="15873" width="27.42578125" bestFit="1" customWidth="1"/>
    <col min="15874" max="15875" width="27.42578125" customWidth="1"/>
    <col min="15876" max="15876" width="30" customWidth="1"/>
    <col min="15877" max="15877" width="30.5703125" customWidth="1"/>
    <col min="15878" max="15878" width="37" customWidth="1"/>
    <col min="15879" max="15879" width="30.42578125" customWidth="1"/>
    <col min="15880" max="15880" width="20.140625" bestFit="1" customWidth="1"/>
    <col min="15881" max="15881" width="46.140625" bestFit="1" customWidth="1"/>
    <col min="15882" max="15882" width="43.28515625" bestFit="1" customWidth="1"/>
    <col min="15883" max="15883" width="20.140625" customWidth="1"/>
    <col min="15884" max="15884" width="38.5703125" bestFit="1" customWidth="1"/>
    <col min="15885" max="15885" width="29.42578125" customWidth="1"/>
    <col min="15886" max="15886" width="19.85546875" customWidth="1"/>
    <col min="16128" max="16128" width="30.85546875" customWidth="1"/>
    <col min="16129" max="16129" width="27.42578125" bestFit="1" customWidth="1"/>
    <col min="16130" max="16131" width="27.42578125" customWidth="1"/>
    <col min="16132" max="16132" width="30" customWidth="1"/>
    <col min="16133" max="16133" width="30.5703125" customWidth="1"/>
    <col min="16134" max="16134" width="37" customWidth="1"/>
    <col min="16135" max="16135" width="30.42578125" customWidth="1"/>
    <col min="16136" max="16136" width="20.140625" bestFit="1" customWidth="1"/>
    <col min="16137" max="16137" width="46.140625" bestFit="1" customWidth="1"/>
    <col min="16138" max="16138" width="43.28515625" bestFit="1" customWidth="1"/>
    <col min="16139" max="16139" width="20.140625" customWidth="1"/>
    <col min="16140" max="16140" width="38.5703125" bestFit="1" customWidth="1"/>
    <col min="16141" max="16141" width="29.42578125" customWidth="1"/>
    <col min="16142" max="16142" width="19.85546875" customWidth="1"/>
  </cols>
  <sheetData>
    <row r="1" spans="1:16" s="1" customFormat="1" x14ac:dyDescent="0.25">
      <c r="A1" s="1" t="s">
        <v>488</v>
      </c>
      <c r="E1" s="2"/>
      <c r="F1" s="17"/>
      <c r="G1" s="17"/>
      <c r="H1" s="2"/>
      <c r="L1" s="2"/>
      <c r="M1" s="2"/>
      <c r="N1" s="21"/>
      <c r="O1" s="16"/>
      <c r="P1" s="16"/>
    </row>
    <row r="2" spans="1:16" s="1" customFormat="1" x14ac:dyDescent="0.25">
      <c r="A2" s="1" t="s">
        <v>2</v>
      </c>
      <c r="B2" s="1" t="s">
        <v>1</v>
      </c>
      <c r="C2" s="1" t="s">
        <v>480</v>
      </c>
      <c r="D2" s="1" t="s">
        <v>4</v>
      </c>
      <c r="E2" s="2" t="s">
        <v>489</v>
      </c>
      <c r="F2" s="17" t="s">
        <v>490</v>
      </c>
      <c r="G2" s="17" t="s">
        <v>491</v>
      </c>
      <c r="H2" s="2" t="s">
        <v>492</v>
      </c>
      <c r="I2" s="1" t="s">
        <v>493</v>
      </c>
      <c r="J2" s="1" t="s">
        <v>494</v>
      </c>
      <c r="K2" s="1" t="s">
        <v>495</v>
      </c>
      <c r="L2" s="2" t="s">
        <v>476</v>
      </c>
      <c r="M2" s="5" t="s">
        <v>531</v>
      </c>
      <c r="N2" s="21" t="s">
        <v>508</v>
      </c>
      <c r="O2" s="16" t="s">
        <v>506</v>
      </c>
      <c r="P2" s="16" t="s">
        <v>507</v>
      </c>
    </row>
    <row r="3" spans="1:16" x14ac:dyDescent="0.25">
      <c r="A3" t="s">
        <v>231</v>
      </c>
      <c r="B3" t="s">
        <v>230</v>
      </c>
      <c r="C3" t="s">
        <v>40</v>
      </c>
      <c r="D3" t="s">
        <v>19</v>
      </c>
      <c r="E3" s="13" t="s">
        <v>232</v>
      </c>
      <c r="G3" s="11">
        <v>14.792992315545245</v>
      </c>
      <c r="I3">
        <v>150</v>
      </c>
      <c r="J3">
        <f t="shared" ref="J3:J66" si="0">0.02*10*365*7.5</f>
        <v>547.5</v>
      </c>
      <c r="K3">
        <f t="shared" ref="K3:K66" si="1">0.08*150*7.5</f>
        <v>90</v>
      </c>
      <c r="M3" s="13" t="e">
        <f>VLOOKUP(B3,'Revenues X=0.5'!$A$2:$X$180,24,FALSE)*1000</f>
        <v>#N/A</v>
      </c>
      <c r="N3" s="22" t="e">
        <f t="shared" ref="N3:N66" si="2">L3/M3</f>
        <v>#N/A</v>
      </c>
      <c r="O3" s="14" t="e">
        <f t="shared" ref="O3:O66" si="3">(L3/2)/(M3*1.5)</f>
        <v>#N/A</v>
      </c>
      <c r="P3" s="14" t="e">
        <f t="shared" ref="P3:P66" si="4">(L3*1.5)/(M3/2)</f>
        <v>#N/A</v>
      </c>
    </row>
    <row r="4" spans="1:16" x14ac:dyDescent="0.25">
      <c r="A4" t="s">
        <v>387</v>
      </c>
      <c r="B4" t="s">
        <v>386</v>
      </c>
      <c r="C4" t="s">
        <v>29</v>
      </c>
      <c r="D4" t="s">
        <v>35</v>
      </c>
      <c r="E4" s="13" t="s">
        <v>232</v>
      </c>
      <c r="G4" s="11">
        <v>26.644402312055828</v>
      </c>
      <c r="I4">
        <v>150</v>
      </c>
      <c r="J4">
        <f t="shared" si="0"/>
        <v>547.5</v>
      </c>
      <c r="K4">
        <f t="shared" si="1"/>
        <v>90</v>
      </c>
      <c r="M4" s="13" t="e">
        <f>VLOOKUP(B4,'Revenues X=0.5'!$A$2:$X$180,24,FALSE)*1000</f>
        <v>#N/A</v>
      </c>
      <c r="N4" s="22" t="e">
        <f t="shared" si="2"/>
        <v>#N/A</v>
      </c>
      <c r="O4" s="14" t="e">
        <f t="shared" si="3"/>
        <v>#N/A</v>
      </c>
      <c r="P4" s="14" t="e">
        <f t="shared" si="4"/>
        <v>#N/A</v>
      </c>
    </row>
    <row r="5" spans="1:16" x14ac:dyDescent="0.25">
      <c r="A5" t="s">
        <v>449</v>
      </c>
      <c r="B5" t="s">
        <v>448</v>
      </c>
      <c r="C5" t="s">
        <v>40</v>
      </c>
      <c r="D5" t="s">
        <v>22</v>
      </c>
      <c r="E5" s="13" t="s">
        <v>232</v>
      </c>
      <c r="F5" s="11">
        <v>93.616933810000006</v>
      </c>
      <c r="G5" s="11">
        <f>100-F5</f>
        <v>6.3830661899999939</v>
      </c>
      <c r="I5">
        <v>150</v>
      </c>
      <c r="J5">
        <f t="shared" si="0"/>
        <v>547.5</v>
      </c>
      <c r="K5">
        <f t="shared" si="1"/>
        <v>90</v>
      </c>
      <c r="M5" s="13" t="e">
        <f>VLOOKUP(B5,'Revenues X=0.5'!$A$2:$X$180,24,FALSE)*1000</f>
        <v>#N/A</v>
      </c>
      <c r="N5" s="22" t="e">
        <f t="shared" si="2"/>
        <v>#N/A</v>
      </c>
      <c r="O5" s="14" t="e">
        <f t="shared" si="3"/>
        <v>#N/A</v>
      </c>
      <c r="P5" s="14" t="e">
        <f t="shared" si="4"/>
        <v>#N/A</v>
      </c>
    </row>
    <row r="6" spans="1:16" x14ac:dyDescent="0.25">
      <c r="A6" t="s">
        <v>199</v>
      </c>
      <c r="B6" t="s">
        <v>198</v>
      </c>
      <c r="C6" t="s">
        <v>40</v>
      </c>
      <c r="D6" t="s">
        <v>15</v>
      </c>
      <c r="E6" s="13">
        <v>1476377903</v>
      </c>
      <c r="F6" s="11">
        <v>24.4</v>
      </c>
      <c r="G6" s="11">
        <f>100-F6</f>
        <v>75.599999999999994</v>
      </c>
      <c r="H6" s="13">
        <f t="shared" ref="H6:H69" si="5">(G6/100)*E6</f>
        <v>1116141694.6679997</v>
      </c>
      <c r="I6">
        <v>150</v>
      </c>
      <c r="J6">
        <f t="shared" si="0"/>
        <v>547.5</v>
      </c>
      <c r="K6">
        <f t="shared" si="1"/>
        <v>90</v>
      </c>
      <c r="L6" s="13">
        <f t="shared" ref="L6:L69" si="6">(I6+J6+K6)*H6</f>
        <v>878961584551.0498</v>
      </c>
      <c r="M6" s="13">
        <f>VLOOKUP(B6,'Revenues X=0.5'!$A$2:$X$180,24,FALSE)*1000</f>
        <v>3812655474994.0684</v>
      </c>
      <c r="N6" s="22">
        <f t="shared" si="2"/>
        <v>0.23053789945508182</v>
      </c>
      <c r="O6" s="14">
        <f t="shared" si="3"/>
        <v>7.6845966485027284E-2</v>
      </c>
      <c r="P6" s="14">
        <f t="shared" si="4"/>
        <v>0.69161369836524555</v>
      </c>
    </row>
    <row r="7" spans="1:16" x14ac:dyDescent="0.25">
      <c r="A7" t="s">
        <v>107</v>
      </c>
      <c r="B7" t="s">
        <v>106</v>
      </c>
      <c r="C7" t="s">
        <v>18</v>
      </c>
      <c r="D7" t="s">
        <v>26</v>
      </c>
      <c r="E7" s="13">
        <v>1453297304</v>
      </c>
      <c r="G7" s="11">
        <v>31.129346349193881</v>
      </c>
      <c r="H7" s="13">
        <f t="shared" si="5"/>
        <v>452401951.24565709</v>
      </c>
      <c r="I7">
        <v>150</v>
      </c>
      <c r="J7">
        <f t="shared" si="0"/>
        <v>547.5</v>
      </c>
      <c r="K7">
        <f t="shared" si="1"/>
        <v>90</v>
      </c>
      <c r="L7" s="13">
        <f t="shared" si="6"/>
        <v>356266536605.95496</v>
      </c>
      <c r="M7" s="13">
        <f>VLOOKUP(B7,'Revenues X=0.5'!$A$2:$X$180,24,FALSE)*1000</f>
        <v>7015752128692.1777</v>
      </c>
      <c r="N7" s="22">
        <f t="shared" si="2"/>
        <v>5.0780946942087506E-2</v>
      </c>
      <c r="O7" s="14">
        <f t="shared" si="3"/>
        <v>1.6926982314029171E-2</v>
      </c>
      <c r="P7" s="14">
        <f t="shared" si="4"/>
        <v>0.15234284082626251</v>
      </c>
    </row>
    <row r="8" spans="1:16" x14ac:dyDescent="0.25">
      <c r="A8" t="s">
        <v>151</v>
      </c>
      <c r="B8" t="s">
        <v>150</v>
      </c>
      <c r="C8" t="s">
        <v>14</v>
      </c>
      <c r="D8" t="s">
        <v>32</v>
      </c>
      <c r="E8" s="13">
        <v>137669707</v>
      </c>
      <c r="F8" s="11">
        <v>7.6</v>
      </c>
      <c r="G8" s="11">
        <f>100-F8</f>
        <v>92.4</v>
      </c>
      <c r="H8" s="13">
        <f t="shared" si="5"/>
        <v>127206809.26800001</v>
      </c>
      <c r="I8">
        <v>150</v>
      </c>
      <c r="J8">
        <f t="shared" si="0"/>
        <v>547.5</v>
      </c>
      <c r="K8">
        <f t="shared" si="1"/>
        <v>90</v>
      </c>
      <c r="L8" s="13">
        <f t="shared" si="6"/>
        <v>100175362298.55</v>
      </c>
      <c r="M8" s="13">
        <f>VLOOKUP(B8,'Revenues X=0.5'!$A$2:$X$180,24,FALSE)*1000</f>
        <v>250851061464.44556</v>
      </c>
      <c r="N8" s="22">
        <f t="shared" si="2"/>
        <v>0.39934199087592215</v>
      </c>
      <c r="O8" s="14">
        <f t="shared" si="3"/>
        <v>0.13311399695864071</v>
      </c>
      <c r="P8" s="14">
        <f t="shared" si="4"/>
        <v>1.1980259726277664</v>
      </c>
    </row>
    <row r="9" spans="1:16" x14ac:dyDescent="0.25">
      <c r="A9" t="s">
        <v>319</v>
      </c>
      <c r="B9" t="s">
        <v>318</v>
      </c>
      <c r="C9" t="s">
        <v>40</v>
      </c>
      <c r="D9" t="s">
        <v>15</v>
      </c>
      <c r="E9" s="13">
        <v>231743898</v>
      </c>
      <c r="G9" s="11">
        <v>48.28744973545254</v>
      </c>
      <c r="H9" s="13">
        <f t="shared" si="5"/>
        <v>111903218.26172841</v>
      </c>
      <c r="I9">
        <v>150</v>
      </c>
      <c r="J9">
        <f t="shared" si="0"/>
        <v>547.5</v>
      </c>
      <c r="K9">
        <f t="shared" si="1"/>
        <v>90</v>
      </c>
      <c r="L9" s="13">
        <f t="shared" si="6"/>
        <v>88123784381.111115</v>
      </c>
      <c r="M9" s="13">
        <f>VLOOKUP(B9,'Revenues X=0.5'!$A$2:$X$180,24,FALSE)*1000</f>
        <v>512609526250.763</v>
      </c>
      <c r="N9" s="22">
        <f t="shared" si="2"/>
        <v>0.17191210827791351</v>
      </c>
      <c r="O9" s="14">
        <f t="shared" si="3"/>
        <v>5.7304036092637831E-2</v>
      </c>
      <c r="P9" s="14">
        <f t="shared" si="4"/>
        <v>0.51573632483374054</v>
      </c>
    </row>
    <row r="10" spans="1:16" x14ac:dyDescent="0.25">
      <c r="A10" t="s">
        <v>310</v>
      </c>
      <c r="B10" t="s">
        <v>309</v>
      </c>
      <c r="C10" t="s">
        <v>40</v>
      </c>
      <c r="D10" t="s">
        <v>32</v>
      </c>
      <c r="E10" s="13">
        <v>273120384</v>
      </c>
      <c r="F10" s="11">
        <v>59.7</v>
      </c>
      <c r="G10" s="11">
        <f t="shared" ref="G10:G19" si="7">100-F10</f>
        <v>40.299999999999997</v>
      </c>
      <c r="H10" s="13">
        <f t="shared" si="5"/>
        <v>110067514.75199999</v>
      </c>
      <c r="I10">
        <v>150</v>
      </c>
      <c r="J10">
        <f t="shared" si="0"/>
        <v>547.5</v>
      </c>
      <c r="K10">
        <f t="shared" si="1"/>
        <v>90</v>
      </c>
      <c r="L10" s="13">
        <f t="shared" si="6"/>
        <v>86678167867.199997</v>
      </c>
      <c r="M10" s="13">
        <f>VLOOKUP(B10,'Revenues X=0.5'!$A$2:$X$180,24,FALSE)*1000</f>
        <v>523504444820.62311</v>
      </c>
      <c r="N10" s="22">
        <f t="shared" si="2"/>
        <v>0.16557293586475652</v>
      </c>
      <c r="O10" s="14">
        <f t="shared" si="3"/>
        <v>5.5190978621585507E-2</v>
      </c>
      <c r="P10" s="14">
        <f t="shared" si="4"/>
        <v>0.49671880759426951</v>
      </c>
    </row>
    <row r="11" spans="1:16" x14ac:dyDescent="0.25">
      <c r="A11" t="s">
        <v>201</v>
      </c>
      <c r="B11" t="s">
        <v>200</v>
      </c>
      <c r="C11" t="s">
        <v>40</v>
      </c>
      <c r="D11" t="s">
        <v>26</v>
      </c>
      <c r="E11" s="13">
        <v>293482460</v>
      </c>
      <c r="F11" s="11">
        <v>71.999655559999994</v>
      </c>
      <c r="G11" s="11">
        <f t="shared" si="7"/>
        <v>28.000344440000006</v>
      </c>
      <c r="H11" s="13">
        <f t="shared" si="5"/>
        <v>82176099.670985252</v>
      </c>
      <c r="I11">
        <v>150</v>
      </c>
      <c r="J11">
        <f t="shared" si="0"/>
        <v>547.5</v>
      </c>
      <c r="K11">
        <f t="shared" si="1"/>
        <v>90</v>
      </c>
      <c r="L11" s="13">
        <f t="shared" si="6"/>
        <v>64713678490.900887</v>
      </c>
      <c r="M11" s="13">
        <f>VLOOKUP(B11,'Revenues X=0.5'!$A$2:$X$180,24,FALSE)*1000</f>
        <v>775930213176.94263</v>
      </c>
      <c r="N11" s="22">
        <f t="shared" si="2"/>
        <v>8.3401415993249406E-2</v>
      </c>
      <c r="O11" s="14">
        <f t="shared" si="3"/>
        <v>2.78004719977498E-2</v>
      </c>
      <c r="P11" s="14">
        <f t="shared" si="4"/>
        <v>0.25020424797974822</v>
      </c>
    </row>
    <row r="12" spans="1:16" x14ac:dyDescent="0.25">
      <c r="A12" t="s">
        <v>113</v>
      </c>
      <c r="B12" t="s">
        <v>112</v>
      </c>
      <c r="C12" t="s">
        <v>14</v>
      </c>
      <c r="D12" t="s">
        <v>32</v>
      </c>
      <c r="E12" s="13">
        <v>103743184</v>
      </c>
      <c r="F12" s="11">
        <v>20.8</v>
      </c>
      <c r="G12" s="11">
        <f t="shared" si="7"/>
        <v>79.2</v>
      </c>
      <c r="H12" s="13">
        <f t="shared" si="5"/>
        <v>82164601.728</v>
      </c>
      <c r="I12">
        <v>150</v>
      </c>
      <c r="J12">
        <f t="shared" si="0"/>
        <v>547.5</v>
      </c>
      <c r="K12">
        <f t="shared" si="1"/>
        <v>90</v>
      </c>
      <c r="L12" s="13">
        <f t="shared" si="6"/>
        <v>64704623860.800003</v>
      </c>
      <c r="M12" s="13">
        <f>VLOOKUP(B12,'Revenues X=0.5'!$A$2:$X$180,24,FALSE)*1000</f>
        <v>186120138410.98672</v>
      </c>
      <c r="N12" s="22">
        <f t="shared" si="2"/>
        <v>0.34764977295428701</v>
      </c>
      <c r="O12" s="14">
        <f t="shared" si="3"/>
        <v>0.11588325765142898</v>
      </c>
      <c r="P12" s="14">
        <f t="shared" si="4"/>
        <v>1.0429493188628611</v>
      </c>
    </row>
    <row r="13" spans="1:16" x14ac:dyDescent="0.25">
      <c r="A13" t="s">
        <v>56</v>
      </c>
      <c r="B13" t="s">
        <v>55</v>
      </c>
      <c r="C13" t="s">
        <v>14</v>
      </c>
      <c r="D13" t="s">
        <v>15</v>
      </c>
      <c r="E13" s="13">
        <v>185063630</v>
      </c>
      <c r="F13" s="11">
        <v>63.74</v>
      </c>
      <c r="G13" s="11">
        <f t="shared" si="7"/>
        <v>36.26</v>
      </c>
      <c r="H13" s="13">
        <f t="shared" si="5"/>
        <v>67104072.237999998</v>
      </c>
      <c r="I13">
        <v>150</v>
      </c>
      <c r="J13">
        <f t="shared" si="0"/>
        <v>547.5</v>
      </c>
      <c r="K13">
        <f t="shared" si="1"/>
        <v>90</v>
      </c>
      <c r="L13" s="13">
        <f t="shared" si="6"/>
        <v>52844456887.424995</v>
      </c>
      <c r="M13" s="13">
        <f>VLOOKUP(B13,'Revenues X=0.5'!$A$2:$X$180,24,FALSE)*1000</f>
        <v>378914797944.47839</v>
      </c>
      <c r="N13" s="22">
        <f t="shared" si="2"/>
        <v>0.13946263691493038</v>
      </c>
      <c r="O13" s="14">
        <f t="shared" si="3"/>
        <v>4.6487545638310132E-2</v>
      </c>
      <c r="P13" s="14">
        <f t="shared" si="4"/>
        <v>0.41838791074479115</v>
      </c>
    </row>
    <row r="14" spans="1:16" x14ac:dyDescent="0.25">
      <c r="A14" t="s">
        <v>294</v>
      </c>
      <c r="B14" t="s">
        <v>293</v>
      </c>
      <c r="C14" t="s">
        <v>14</v>
      </c>
      <c r="D14" t="s">
        <v>26</v>
      </c>
      <c r="E14" s="13">
        <v>58697747</v>
      </c>
      <c r="F14" s="11">
        <v>3.1</v>
      </c>
      <c r="G14" s="11">
        <f t="shared" si="7"/>
        <v>96.9</v>
      </c>
      <c r="H14" s="13">
        <f t="shared" si="5"/>
        <v>56878116.843000002</v>
      </c>
      <c r="I14">
        <v>150</v>
      </c>
      <c r="J14">
        <f t="shared" si="0"/>
        <v>547.5</v>
      </c>
      <c r="K14">
        <f t="shared" si="1"/>
        <v>90</v>
      </c>
      <c r="L14" s="13">
        <f t="shared" si="6"/>
        <v>44791517013.862503</v>
      </c>
      <c r="M14" s="13">
        <f>VLOOKUP(B14,'Revenues X=0.5'!$A$2:$X$180,24,FALSE)*1000</f>
        <v>117601679031.16103</v>
      </c>
      <c r="N14" s="22">
        <f t="shared" si="2"/>
        <v>0.38087480878563013</v>
      </c>
      <c r="O14" s="14">
        <f t="shared" si="3"/>
        <v>0.12695826959521003</v>
      </c>
      <c r="P14" s="14">
        <f t="shared" si="4"/>
        <v>1.1426244263568903</v>
      </c>
    </row>
    <row r="15" spans="1:16" x14ac:dyDescent="0.25">
      <c r="A15" t="s">
        <v>445</v>
      </c>
      <c r="B15" t="s">
        <v>444</v>
      </c>
      <c r="C15" t="s">
        <v>40</v>
      </c>
      <c r="D15" t="s">
        <v>26</v>
      </c>
      <c r="E15" s="13">
        <v>101830324</v>
      </c>
      <c r="F15" s="11">
        <v>46.2</v>
      </c>
      <c r="G15" s="11">
        <f t="shared" si="7"/>
        <v>53.8</v>
      </c>
      <c r="H15" s="13">
        <f t="shared" si="5"/>
        <v>54784714.311999992</v>
      </c>
      <c r="I15">
        <v>150</v>
      </c>
      <c r="J15">
        <f t="shared" si="0"/>
        <v>547.5</v>
      </c>
      <c r="K15">
        <f t="shared" si="1"/>
        <v>90</v>
      </c>
      <c r="L15" s="13">
        <f t="shared" si="6"/>
        <v>43142962520.699997</v>
      </c>
      <c r="M15" s="13">
        <f>VLOOKUP(B15,'Revenues X=0.5'!$A$2:$X$180,24,FALSE)*1000</f>
        <v>270673731611.90509</v>
      </c>
      <c r="N15" s="22">
        <f t="shared" si="2"/>
        <v>0.1593910212999865</v>
      </c>
      <c r="O15" s="14">
        <f t="shared" si="3"/>
        <v>5.3130340433328836E-2</v>
      </c>
      <c r="P15" s="14">
        <f t="shared" si="4"/>
        <v>0.47817306389995956</v>
      </c>
    </row>
    <row r="16" spans="1:16" x14ac:dyDescent="0.25">
      <c r="A16" t="s">
        <v>427</v>
      </c>
      <c r="B16" t="s">
        <v>426</v>
      </c>
      <c r="C16" t="s">
        <v>14</v>
      </c>
      <c r="D16" t="s">
        <v>32</v>
      </c>
      <c r="E16" s="13">
        <v>63387713</v>
      </c>
      <c r="F16" s="11">
        <v>16.399999999999999</v>
      </c>
      <c r="G16" s="11">
        <f t="shared" si="7"/>
        <v>83.6</v>
      </c>
      <c r="H16" s="13">
        <f t="shared" si="5"/>
        <v>52992128.067999996</v>
      </c>
      <c r="I16">
        <v>150</v>
      </c>
      <c r="J16">
        <f t="shared" si="0"/>
        <v>547.5</v>
      </c>
      <c r="K16">
        <f t="shared" si="1"/>
        <v>90</v>
      </c>
      <c r="L16" s="13">
        <f t="shared" si="6"/>
        <v>41731300853.549995</v>
      </c>
      <c r="M16" s="13">
        <f>VLOOKUP(B16,'Revenues X=0.5'!$A$2:$X$180,24,FALSE)*1000</f>
        <v>112271636611.00194</v>
      </c>
      <c r="N16" s="22">
        <f t="shared" si="2"/>
        <v>0.37169940791137074</v>
      </c>
      <c r="O16" s="14">
        <f t="shared" si="3"/>
        <v>0.12389980263712359</v>
      </c>
      <c r="P16" s="14">
        <f t="shared" si="4"/>
        <v>1.1150982237341123</v>
      </c>
    </row>
    <row r="17" spans="1:16" x14ac:dyDescent="0.25">
      <c r="A17" t="s">
        <v>405</v>
      </c>
      <c r="B17" t="s">
        <v>404</v>
      </c>
      <c r="C17" t="s">
        <v>14</v>
      </c>
      <c r="D17" t="s">
        <v>32</v>
      </c>
      <c r="E17" s="13">
        <v>79354326</v>
      </c>
      <c r="F17" s="11">
        <v>36.203333333327386</v>
      </c>
      <c r="G17" s="11">
        <f t="shared" si="7"/>
        <v>63.796666666672614</v>
      </c>
      <c r="H17" s="13">
        <f t="shared" si="5"/>
        <v>50625414.843804725</v>
      </c>
      <c r="I17">
        <v>150</v>
      </c>
      <c r="J17">
        <f t="shared" si="0"/>
        <v>547.5</v>
      </c>
      <c r="K17">
        <f t="shared" si="1"/>
        <v>90</v>
      </c>
      <c r="L17" s="13">
        <f t="shared" si="6"/>
        <v>39867514189.496223</v>
      </c>
      <c r="M17" s="13">
        <f>VLOOKUP(B17,'Revenues X=0.5'!$A$2:$X$180,24,FALSE)*1000</f>
        <v>143110326298.11447</v>
      </c>
      <c r="N17" s="22">
        <f t="shared" si="2"/>
        <v>0.27857887841334267</v>
      </c>
      <c r="O17" s="14">
        <f t="shared" si="3"/>
        <v>9.2859626137780885E-2</v>
      </c>
      <c r="P17" s="14">
        <f t="shared" si="4"/>
        <v>0.83573663524002795</v>
      </c>
    </row>
    <row r="18" spans="1:16" x14ac:dyDescent="0.25">
      <c r="A18" t="s">
        <v>278</v>
      </c>
      <c r="B18" t="s">
        <v>277</v>
      </c>
      <c r="C18" t="s">
        <v>18</v>
      </c>
      <c r="D18" t="s">
        <v>35</v>
      </c>
      <c r="E18" s="13">
        <v>143662574</v>
      </c>
      <c r="F18" s="11">
        <v>71.320829799999998</v>
      </c>
      <c r="G18" s="11">
        <f t="shared" si="7"/>
        <v>28.679170200000002</v>
      </c>
      <c r="H18" s="13">
        <f t="shared" si="5"/>
        <v>41201234.111160956</v>
      </c>
      <c r="I18">
        <v>150</v>
      </c>
      <c r="J18">
        <f t="shared" si="0"/>
        <v>547.5</v>
      </c>
      <c r="K18">
        <f t="shared" si="1"/>
        <v>90</v>
      </c>
      <c r="L18" s="13">
        <f t="shared" si="6"/>
        <v>32445971862.539253</v>
      </c>
      <c r="M18" s="13">
        <f>VLOOKUP(B18,'Revenues X=0.5'!$A$2:$X$180,24,FALSE)*1000</f>
        <v>496865520865.79071</v>
      </c>
      <c r="N18" s="22">
        <f t="shared" si="2"/>
        <v>6.5301314943331107E-2</v>
      </c>
      <c r="O18" s="14">
        <f t="shared" si="3"/>
        <v>2.1767104981110369E-2</v>
      </c>
      <c r="P18" s="14">
        <f t="shared" si="4"/>
        <v>0.19590394482999335</v>
      </c>
    </row>
    <row r="19" spans="1:16" x14ac:dyDescent="0.25">
      <c r="A19" t="s">
        <v>292</v>
      </c>
      <c r="B19" t="s">
        <v>291</v>
      </c>
      <c r="C19" t="s">
        <v>14</v>
      </c>
      <c r="D19" t="s">
        <v>32</v>
      </c>
      <c r="E19" s="13">
        <v>38875906</v>
      </c>
      <c r="F19" s="11">
        <v>1.7749999999999999</v>
      </c>
      <c r="G19" s="11">
        <f t="shared" si="7"/>
        <v>98.224999999999994</v>
      </c>
      <c r="H19" s="13">
        <f t="shared" si="5"/>
        <v>38185858.668499999</v>
      </c>
      <c r="I19">
        <v>150</v>
      </c>
      <c r="J19">
        <f t="shared" si="0"/>
        <v>547.5</v>
      </c>
      <c r="K19">
        <f t="shared" si="1"/>
        <v>90</v>
      </c>
      <c r="L19" s="13">
        <f t="shared" si="6"/>
        <v>30071363701.443748</v>
      </c>
      <c r="M19" s="13">
        <f>VLOOKUP(B19,'Revenues X=0.5'!$A$2:$X$180,24,FALSE)*1000</f>
        <v>71010677810.188354</v>
      </c>
      <c r="N19" s="22">
        <f t="shared" si="2"/>
        <v>0.42347664645343264</v>
      </c>
      <c r="O19" s="14">
        <f t="shared" si="3"/>
        <v>0.14115888215114422</v>
      </c>
      <c r="P19" s="14">
        <f t="shared" si="4"/>
        <v>1.2704299393602978</v>
      </c>
    </row>
    <row r="20" spans="1:16" x14ac:dyDescent="0.25">
      <c r="A20" t="s">
        <v>391</v>
      </c>
      <c r="B20" t="s">
        <v>390</v>
      </c>
      <c r="C20" t="s">
        <v>40</v>
      </c>
      <c r="D20" t="s">
        <v>32</v>
      </c>
      <c r="E20" s="13">
        <v>55077835</v>
      </c>
      <c r="G20" s="11">
        <v>59.651025134275415</v>
      </c>
      <c r="H20" s="13">
        <f t="shared" si="5"/>
        <v>32854493.199264742</v>
      </c>
      <c r="I20">
        <v>150</v>
      </c>
      <c r="J20">
        <f t="shared" si="0"/>
        <v>547.5</v>
      </c>
      <c r="K20">
        <f t="shared" si="1"/>
        <v>90</v>
      </c>
      <c r="L20" s="13">
        <f t="shared" si="6"/>
        <v>25872913394.420986</v>
      </c>
      <c r="M20" s="13">
        <f>VLOOKUP(B20,'Revenues X=0.5'!$A$2:$X$180,24,FALSE)*1000</f>
        <v>106668286549.71858</v>
      </c>
      <c r="N20" s="22">
        <f t="shared" si="2"/>
        <v>0.24255487953639812</v>
      </c>
      <c r="O20" s="14">
        <f t="shared" si="3"/>
        <v>8.0851626512132707E-2</v>
      </c>
      <c r="P20" s="14">
        <f t="shared" si="4"/>
        <v>0.72766463860919428</v>
      </c>
    </row>
    <row r="21" spans="1:16" x14ac:dyDescent="0.25">
      <c r="A21" t="s">
        <v>260</v>
      </c>
      <c r="B21" t="s">
        <v>259</v>
      </c>
      <c r="C21" t="s">
        <v>14</v>
      </c>
      <c r="D21" t="s">
        <v>32</v>
      </c>
      <c r="E21" s="13">
        <v>36000163</v>
      </c>
      <c r="F21" s="11">
        <v>26.260447460000002</v>
      </c>
      <c r="G21" s="11">
        <f t="shared" ref="G21:G28" si="8">100-F21</f>
        <v>73.739552540000005</v>
      </c>
      <c r="H21" s="13">
        <f t="shared" si="5"/>
        <v>26546359.109870642</v>
      </c>
      <c r="I21">
        <v>150</v>
      </c>
      <c r="J21">
        <f t="shared" si="0"/>
        <v>547.5</v>
      </c>
      <c r="K21">
        <f t="shared" si="1"/>
        <v>90</v>
      </c>
      <c r="L21" s="13">
        <f t="shared" si="6"/>
        <v>20905257799.023132</v>
      </c>
      <c r="M21" s="13">
        <f>VLOOKUP(B21,'Revenues X=0.5'!$A$2:$X$180,24,FALSE)*1000</f>
        <v>64776272023.070763</v>
      </c>
      <c r="N21" s="22">
        <f t="shared" si="2"/>
        <v>0.32273017798210896</v>
      </c>
      <c r="O21" s="14">
        <f t="shared" si="3"/>
        <v>0.10757672599403632</v>
      </c>
      <c r="P21" s="14">
        <f t="shared" si="4"/>
        <v>0.96819053394632693</v>
      </c>
    </row>
    <row r="22" spans="1:16" x14ac:dyDescent="0.25">
      <c r="A22" t="s">
        <v>419</v>
      </c>
      <c r="B22" t="s">
        <v>418</v>
      </c>
      <c r="C22" t="s">
        <v>18</v>
      </c>
      <c r="D22" t="s">
        <v>19</v>
      </c>
      <c r="E22" s="13">
        <v>86825345</v>
      </c>
      <c r="F22" s="11">
        <v>69.830379030000003</v>
      </c>
      <c r="G22" s="11">
        <f t="shared" si="8"/>
        <v>30.169620969999997</v>
      </c>
      <c r="H22" s="13">
        <f t="shared" si="5"/>
        <v>26194877.492394846</v>
      </c>
      <c r="I22">
        <v>150</v>
      </c>
      <c r="J22">
        <f t="shared" si="0"/>
        <v>547.5</v>
      </c>
      <c r="K22">
        <f t="shared" si="1"/>
        <v>90</v>
      </c>
      <c r="L22" s="13">
        <f t="shared" si="6"/>
        <v>20628466025.260941</v>
      </c>
      <c r="M22" s="13">
        <f>VLOOKUP(B22,'Revenues X=0.5'!$A$2:$X$180,24,FALSE)*1000</f>
        <v>315825749158.50275</v>
      </c>
      <c r="N22" s="22">
        <f t="shared" si="2"/>
        <v>6.5315972748340348E-2</v>
      </c>
      <c r="O22" s="14">
        <f t="shared" si="3"/>
        <v>2.1771990916113447E-2</v>
      </c>
      <c r="P22" s="14">
        <f t="shared" si="4"/>
        <v>0.19594791824502106</v>
      </c>
    </row>
    <row r="23" spans="1:16" x14ac:dyDescent="0.25">
      <c r="A23" t="s">
        <v>223</v>
      </c>
      <c r="B23" t="s">
        <v>222</v>
      </c>
      <c r="C23" t="s">
        <v>14</v>
      </c>
      <c r="D23" t="s">
        <v>32</v>
      </c>
      <c r="E23" s="13">
        <v>66306062.999999993</v>
      </c>
      <c r="F23" s="11">
        <v>63.2</v>
      </c>
      <c r="G23" s="11">
        <f t="shared" si="8"/>
        <v>36.799999999999997</v>
      </c>
      <c r="H23" s="13">
        <f t="shared" si="5"/>
        <v>24400631.183999997</v>
      </c>
      <c r="I23">
        <v>150</v>
      </c>
      <c r="J23">
        <f t="shared" si="0"/>
        <v>547.5</v>
      </c>
      <c r="K23">
        <f t="shared" si="1"/>
        <v>90</v>
      </c>
      <c r="L23" s="13">
        <f t="shared" si="6"/>
        <v>19215497057.399998</v>
      </c>
      <c r="M23" s="13">
        <f>VLOOKUP(B23,'Revenues X=0.5'!$A$2:$X$180,24,FALSE)*1000</f>
        <v>124932907147.52812</v>
      </c>
      <c r="N23" s="22">
        <f t="shared" si="2"/>
        <v>0.1538065310103543</v>
      </c>
      <c r="O23" s="14">
        <f t="shared" si="3"/>
        <v>5.1268843670118101E-2</v>
      </c>
      <c r="P23" s="14">
        <f t="shared" si="4"/>
        <v>0.46141959303106289</v>
      </c>
    </row>
    <row r="24" spans="1:16" x14ac:dyDescent="0.25">
      <c r="A24" t="s">
        <v>443</v>
      </c>
      <c r="B24" t="s">
        <v>442</v>
      </c>
      <c r="C24" t="s">
        <v>18</v>
      </c>
      <c r="D24" t="s">
        <v>35</v>
      </c>
      <c r="E24" s="13">
        <v>37172167</v>
      </c>
      <c r="F24" s="11">
        <v>35.195724574351381</v>
      </c>
      <c r="G24" s="11">
        <f t="shared" si="8"/>
        <v>64.804275425648626</v>
      </c>
      <c r="H24" s="13">
        <f t="shared" si="5"/>
        <v>24089153.48436207</v>
      </c>
      <c r="I24">
        <v>150</v>
      </c>
      <c r="J24">
        <f t="shared" si="0"/>
        <v>547.5</v>
      </c>
      <c r="K24">
        <f t="shared" si="1"/>
        <v>90</v>
      </c>
      <c r="L24" s="13">
        <f t="shared" si="6"/>
        <v>18970208368.935131</v>
      </c>
      <c r="M24" s="13">
        <f>VLOOKUP(B24,'Revenues X=0.5'!$A$2:$X$180,24,FALSE)*1000</f>
        <v>171847166496.48535</v>
      </c>
      <c r="N24" s="22">
        <f t="shared" si="2"/>
        <v>0.11038999801793714</v>
      </c>
      <c r="O24" s="14">
        <f t="shared" si="3"/>
        <v>3.6796666005979042E-2</v>
      </c>
      <c r="P24" s="14">
        <f t="shared" si="4"/>
        <v>0.33116999405381137</v>
      </c>
    </row>
    <row r="25" spans="1:16" x14ac:dyDescent="0.25">
      <c r="A25" t="s">
        <v>119</v>
      </c>
      <c r="B25" t="s">
        <v>118</v>
      </c>
      <c r="C25" t="s">
        <v>40</v>
      </c>
      <c r="D25" t="s">
        <v>32</v>
      </c>
      <c r="E25" s="13">
        <v>29227188</v>
      </c>
      <c r="F25" s="11">
        <v>23</v>
      </c>
      <c r="G25" s="11">
        <f t="shared" si="8"/>
        <v>77</v>
      </c>
      <c r="H25" s="13">
        <f t="shared" si="5"/>
        <v>22504934.760000002</v>
      </c>
      <c r="I25">
        <v>150</v>
      </c>
      <c r="J25">
        <f t="shared" si="0"/>
        <v>547.5</v>
      </c>
      <c r="K25">
        <f t="shared" si="1"/>
        <v>90</v>
      </c>
      <c r="L25" s="13">
        <f t="shared" si="6"/>
        <v>17722636123.5</v>
      </c>
      <c r="M25" s="13">
        <f>VLOOKUP(B25,'Revenues X=0.5'!$A$2:$X$180,24,FALSE)*1000</f>
        <v>55767788915.704048</v>
      </c>
      <c r="N25" s="22">
        <f t="shared" si="2"/>
        <v>0.3177934156630936</v>
      </c>
      <c r="O25" s="14">
        <f t="shared" si="3"/>
        <v>0.10593113855436452</v>
      </c>
      <c r="P25" s="14">
        <f t="shared" si="4"/>
        <v>0.95338024698928081</v>
      </c>
    </row>
    <row r="26" spans="1:16" x14ac:dyDescent="0.25">
      <c r="A26" t="s">
        <v>308</v>
      </c>
      <c r="B26" t="s">
        <v>307</v>
      </c>
      <c r="C26" t="s">
        <v>14</v>
      </c>
      <c r="D26" t="s">
        <v>32</v>
      </c>
      <c r="E26" s="13">
        <v>34512751</v>
      </c>
      <c r="F26" s="11">
        <v>36.546748251748255</v>
      </c>
      <c r="G26" s="11">
        <f t="shared" si="8"/>
        <v>63.453251748251745</v>
      </c>
      <c r="H26" s="13">
        <f t="shared" si="5"/>
        <v>21899462.777277272</v>
      </c>
      <c r="I26">
        <v>150</v>
      </c>
      <c r="J26">
        <f t="shared" si="0"/>
        <v>547.5</v>
      </c>
      <c r="K26">
        <f t="shared" si="1"/>
        <v>90</v>
      </c>
      <c r="L26" s="13">
        <f t="shared" si="6"/>
        <v>17245826937.10585</v>
      </c>
      <c r="M26" s="13">
        <f>VLOOKUP(B26,'Revenues X=0.5'!$A$2:$X$180,24,FALSE)*1000</f>
        <v>59086634685.361351</v>
      </c>
      <c r="N26" s="22">
        <f t="shared" si="2"/>
        <v>0.29187356885259341</v>
      </c>
      <c r="O26" s="14">
        <f t="shared" si="3"/>
        <v>9.7291189617531137E-2</v>
      </c>
      <c r="P26" s="14">
        <f t="shared" si="4"/>
        <v>0.87562070655778024</v>
      </c>
    </row>
    <row r="27" spans="1:16" x14ac:dyDescent="0.25">
      <c r="A27" t="s">
        <v>298</v>
      </c>
      <c r="B27" t="s">
        <v>297</v>
      </c>
      <c r="C27" t="s">
        <v>14</v>
      </c>
      <c r="D27" t="s">
        <v>15</v>
      </c>
      <c r="E27" s="13">
        <v>32853228.000000004</v>
      </c>
      <c r="F27" s="11">
        <v>34.722751322737302</v>
      </c>
      <c r="G27" s="11">
        <f t="shared" si="8"/>
        <v>65.277248677262691</v>
      </c>
      <c r="H27" s="13">
        <f t="shared" si="5"/>
        <v>21445683.340068098</v>
      </c>
      <c r="I27">
        <v>150</v>
      </c>
      <c r="J27">
        <f t="shared" si="0"/>
        <v>547.5</v>
      </c>
      <c r="K27">
        <f t="shared" si="1"/>
        <v>90</v>
      </c>
      <c r="L27" s="13">
        <f t="shared" si="6"/>
        <v>16888475630.303627</v>
      </c>
      <c r="M27" s="13">
        <f>VLOOKUP(B27,'Revenues X=0.5'!$A$2:$X$180,24,FALSE)*1000</f>
        <v>64131281233.982643</v>
      </c>
      <c r="N27" s="22">
        <f t="shared" si="2"/>
        <v>0.26334224586416904</v>
      </c>
      <c r="O27" s="14">
        <f t="shared" si="3"/>
        <v>8.7780748621389681E-2</v>
      </c>
      <c r="P27" s="14">
        <f t="shared" si="4"/>
        <v>0.79002673759250708</v>
      </c>
    </row>
    <row r="28" spans="1:16" x14ac:dyDescent="0.25">
      <c r="A28" t="s">
        <v>141</v>
      </c>
      <c r="B28" t="s">
        <v>140</v>
      </c>
      <c r="C28" t="s">
        <v>40</v>
      </c>
      <c r="D28" t="s">
        <v>22</v>
      </c>
      <c r="E28" s="13">
        <v>102552797</v>
      </c>
      <c r="F28" s="11">
        <v>79.11</v>
      </c>
      <c r="G28" s="11">
        <f t="shared" si="8"/>
        <v>20.89</v>
      </c>
      <c r="H28" s="13">
        <f t="shared" si="5"/>
        <v>21423279.293299999</v>
      </c>
      <c r="I28">
        <v>150</v>
      </c>
      <c r="J28">
        <f t="shared" si="0"/>
        <v>547.5</v>
      </c>
      <c r="K28">
        <f t="shared" si="1"/>
        <v>90</v>
      </c>
      <c r="L28" s="13">
        <f t="shared" si="6"/>
        <v>16870832443.473749</v>
      </c>
      <c r="M28" s="13">
        <f>VLOOKUP(B28,'Revenues X=0.5'!$A$2:$X$180,24,FALSE)*1000</f>
        <v>295056703029.74115</v>
      </c>
      <c r="N28" s="22">
        <f t="shared" si="2"/>
        <v>5.7178272075293954E-2</v>
      </c>
      <c r="O28" s="14">
        <f t="shared" si="3"/>
        <v>1.9059424025097985E-2</v>
      </c>
      <c r="P28" s="14">
        <f t="shared" si="4"/>
        <v>0.17153481622588188</v>
      </c>
    </row>
    <row r="29" spans="1:16" x14ac:dyDescent="0.25">
      <c r="A29" t="s">
        <v>13</v>
      </c>
      <c r="B29" t="s">
        <v>12</v>
      </c>
      <c r="C29" t="s">
        <v>14</v>
      </c>
      <c r="D29" t="s">
        <v>15</v>
      </c>
      <c r="E29" s="13">
        <v>43499632</v>
      </c>
      <c r="G29" s="11">
        <v>48.28744973545254</v>
      </c>
      <c r="H29" s="13">
        <f t="shared" si="5"/>
        <v>21004862.937106829</v>
      </c>
      <c r="I29">
        <v>150</v>
      </c>
      <c r="J29">
        <f t="shared" si="0"/>
        <v>547.5</v>
      </c>
      <c r="K29">
        <f t="shared" si="1"/>
        <v>90</v>
      </c>
      <c r="L29" s="13">
        <f t="shared" si="6"/>
        <v>16541329562.971628</v>
      </c>
      <c r="M29" s="13">
        <f>VLOOKUP(B29,'Revenues X=0.5'!$A$2:$X$180,24,FALSE)*1000</f>
        <v>82881952256.109909</v>
      </c>
      <c r="N29" s="22">
        <f t="shared" si="2"/>
        <v>0.1995769780115457</v>
      </c>
      <c r="O29" s="14">
        <f t="shared" si="3"/>
        <v>6.6525659337181908E-2</v>
      </c>
      <c r="P29" s="14">
        <f t="shared" si="4"/>
        <v>0.59873093403463717</v>
      </c>
    </row>
    <row r="30" spans="1:16" x14ac:dyDescent="0.25">
      <c r="A30" t="s">
        <v>331</v>
      </c>
      <c r="B30" t="s">
        <v>330</v>
      </c>
      <c r="C30" t="s">
        <v>40</v>
      </c>
      <c r="D30" t="s">
        <v>26</v>
      </c>
      <c r="E30" s="13">
        <v>127797234</v>
      </c>
      <c r="F30" s="11">
        <v>83.752789115316318</v>
      </c>
      <c r="G30" s="11">
        <f t="shared" ref="G30:G43" si="9">100-F30</f>
        <v>16.247210884683682</v>
      </c>
      <c r="H30" s="13">
        <f t="shared" si="5"/>
        <v>20763486.112772677</v>
      </c>
      <c r="I30">
        <v>150</v>
      </c>
      <c r="J30">
        <f t="shared" si="0"/>
        <v>547.5</v>
      </c>
      <c r="K30">
        <f t="shared" si="1"/>
        <v>90</v>
      </c>
      <c r="L30" s="13">
        <f t="shared" si="6"/>
        <v>16351245313.808483</v>
      </c>
      <c r="M30" s="13">
        <f>VLOOKUP(B30,'Revenues X=0.5'!$A$2:$X$180,24,FALSE)*1000</f>
        <v>277887147606.34857</v>
      </c>
      <c r="N30" s="22">
        <f t="shared" si="2"/>
        <v>5.8841315457206576E-2</v>
      </c>
      <c r="O30" s="14">
        <f t="shared" si="3"/>
        <v>1.961377181906886E-2</v>
      </c>
      <c r="P30" s="14">
        <f t="shared" si="4"/>
        <v>0.17652394637161972</v>
      </c>
    </row>
    <row r="31" spans="1:16" x14ac:dyDescent="0.25">
      <c r="A31" t="s">
        <v>101</v>
      </c>
      <c r="B31" t="s">
        <v>100</v>
      </c>
      <c r="C31" t="s">
        <v>14</v>
      </c>
      <c r="D31" t="s">
        <v>32</v>
      </c>
      <c r="E31" s="13">
        <v>20877527</v>
      </c>
      <c r="F31" s="11">
        <v>0.7</v>
      </c>
      <c r="G31" s="11">
        <f t="shared" si="9"/>
        <v>99.3</v>
      </c>
      <c r="H31" s="13">
        <f t="shared" si="5"/>
        <v>20731384.311000001</v>
      </c>
      <c r="I31">
        <v>150</v>
      </c>
      <c r="J31">
        <f t="shared" si="0"/>
        <v>547.5</v>
      </c>
      <c r="K31">
        <f t="shared" si="1"/>
        <v>90</v>
      </c>
      <c r="L31" s="13">
        <f t="shared" si="6"/>
        <v>16325965144.9125</v>
      </c>
      <c r="M31" s="13">
        <f>VLOOKUP(B31,'Revenues X=0.5'!$A$2:$X$180,24,FALSE)*1000</f>
        <v>36910158684.459152</v>
      </c>
      <c r="N31" s="22">
        <f t="shared" si="2"/>
        <v>0.44231630875611683</v>
      </c>
      <c r="O31" s="14">
        <f t="shared" si="3"/>
        <v>0.14743876958537228</v>
      </c>
      <c r="P31" s="14">
        <f t="shared" si="4"/>
        <v>1.3269489262683505</v>
      </c>
    </row>
    <row r="32" spans="1:16" x14ac:dyDescent="0.25">
      <c r="A32" t="s">
        <v>268</v>
      </c>
      <c r="B32" t="s">
        <v>267</v>
      </c>
      <c r="C32" t="s">
        <v>14</v>
      </c>
      <c r="D32" t="s">
        <v>32</v>
      </c>
      <c r="E32" s="13">
        <v>26034111</v>
      </c>
      <c r="F32" s="11">
        <v>22.309298558584278</v>
      </c>
      <c r="G32" s="11">
        <f t="shared" si="9"/>
        <v>77.690701441415726</v>
      </c>
      <c r="H32" s="13">
        <f t="shared" si="5"/>
        <v>20226083.44993677</v>
      </c>
      <c r="I32">
        <v>150</v>
      </c>
      <c r="J32">
        <f t="shared" si="0"/>
        <v>547.5</v>
      </c>
      <c r="K32">
        <f t="shared" si="1"/>
        <v>90</v>
      </c>
      <c r="L32" s="13">
        <f t="shared" si="6"/>
        <v>15928040716.825207</v>
      </c>
      <c r="M32" s="13">
        <f>VLOOKUP(B32,'Revenues X=0.5'!$A$2:$X$180,24,FALSE)*1000</f>
        <v>45657478180.642265</v>
      </c>
      <c r="N32" s="22">
        <f t="shared" si="2"/>
        <v>0.34885940598397602</v>
      </c>
      <c r="O32" s="14">
        <f t="shared" si="3"/>
        <v>0.11628646866132535</v>
      </c>
      <c r="P32" s="14">
        <f t="shared" si="4"/>
        <v>1.0465782179519281</v>
      </c>
    </row>
    <row r="33" spans="1:16" x14ac:dyDescent="0.25">
      <c r="A33" t="s">
        <v>37</v>
      </c>
      <c r="B33" t="s">
        <v>36</v>
      </c>
      <c r="C33" t="s">
        <v>18</v>
      </c>
      <c r="D33" t="s">
        <v>35</v>
      </c>
      <c r="E33" s="13">
        <v>46859381</v>
      </c>
      <c r="F33" s="11">
        <v>57.040638299999998</v>
      </c>
      <c r="G33" s="11">
        <f t="shared" si="9"/>
        <v>42.959361700000002</v>
      </c>
      <c r="H33" s="13">
        <f t="shared" si="5"/>
        <v>20130490.97417108</v>
      </c>
      <c r="I33">
        <v>150</v>
      </c>
      <c r="J33">
        <f t="shared" si="0"/>
        <v>547.5</v>
      </c>
      <c r="K33">
        <f t="shared" si="1"/>
        <v>90</v>
      </c>
      <c r="L33" s="13">
        <f t="shared" si="6"/>
        <v>15852761642.159725</v>
      </c>
      <c r="M33" s="13">
        <f>VLOOKUP(B33,'Revenues X=0.5'!$A$2:$X$180,24,FALSE)*1000</f>
        <v>181088867967.85992</v>
      </c>
      <c r="N33" s="22">
        <f t="shared" si="2"/>
        <v>8.7541337134943664E-2</v>
      </c>
      <c r="O33" s="14">
        <f t="shared" si="3"/>
        <v>2.9180445711647886E-2</v>
      </c>
      <c r="P33" s="14">
        <f t="shared" si="4"/>
        <v>0.26262401140483094</v>
      </c>
    </row>
    <row r="34" spans="1:16" x14ac:dyDescent="0.25">
      <c r="A34" t="s">
        <v>85</v>
      </c>
      <c r="B34" t="s">
        <v>84</v>
      </c>
      <c r="C34" t="s">
        <v>14</v>
      </c>
      <c r="D34" t="s">
        <v>32</v>
      </c>
      <c r="E34" s="13">
        <v>26564341</v>
      </c>
      <c r="F34" s="11">
        <v>29.546907713498626</v>
      </c>
      <c r="G34" s="11">
        <f t="shared" si="9"/>
        <v>70.453092286501374</v>
      </c>
      <c r="H34" s="13">
        <f t="shared" si="5"/>
        <v>18715399.680030923</v>
      </c>
      <c r="I34">
        <v>150</v>
      </c>
      <c r="J34">
        <f t="shared" si="0"/>
        <v>547.5</v>
      </c>
      <c r="K34">
        <f t="shared" si="1"/>
        <v>90</v>
      </c>
      <c r="L34" s="13">
        <f t="shared" si="6"/>
        <v>14738377248.024353</v>
      </c>
      <c r="M34" s="13">
        <f>VLOOKUP(B34,'Revenues X=0.5'!$A$2:$X$180,24,FALSE)*1000</f>
        <v>47889806585.417519</v>
      </c>
      <c r="N34" s="22">
        <f t="shared" si="2"/>
        <v>0.30775604035352694</v>
      </c>
      <c r="O34" s="14">
        <f t="shared" si="3"/>
        <v>0.10258534678450897</v>
      </c>
      <c r="P34" s="14">
        <f t="shared" si="4"/>
        <v>0.92326812106058076</v>
      </c>
    </row>
    <row r="35" spans="1:16" x14ac:dyDescent="0.25">
      <c r="A35" t="s">
        <v>79</v>
      </c>
      <c r="B35" t="s">
        <v>78</v>
      </c>
      <c r="C35" t="s">
        <v>18</v>
      </c>
      <c r="D35" t="s">
        <v>35</v>
      </c>
      <c r="E35" s="13">
        <v>222748294</v>
      </c>
      <c r="F35" s="11">
        <v>91.778400390000002</v>
      </c>
      <c r="G35" s="11">
        <f t="shared" si="9"/>
        <v>8.2215996099999984</v>
      </c>
      <c r="H35" s="13">
        <f t="shared" si="5"/>
        <v>18313472.87078565</v>
      </c>
      <c r="I35">
        <v>150</v>
      </c>
      <c r="J35">
        <f t="shared" si="0"/>
        <v>547.5</v>
      </c>
      <c r="K35">
        <f t="shared" si="1"/>
        <v>90</v>
      </c>
      <c r="L35" s="13">
        <f t="shared" si="6"/>
        <v>14421859885.7437</v>
      </c>
      <c r="M35" s="13">
        <f>VLOOKUP(B35,'Revenues X=0.5'!$A$2:$X$180,24,FALSE)*1000</f>
        <v>640547359580.34827</v>
      </c>
      <c r="N35" s="22">
        <f t="shared" si="2"/>
        <v>2.2514900217826386E-2</v>
      </c>
      <c r="O35" s="14">
        <f t="shared" si="3"/>
        <v>7.5049667392754621E-3</v>
      </c>
      <c r="P35" s="14">
        <f t="shared" si="4"/>
        <v>6.7544700653479159E-2</v>
      </c>
    </row>
    <row r="36" spans="1:16" x14ac:dyDescent="0.25">
      <c r="A36" t="s">
        <v>31</v>
      </c>
      <c r="B36" t="s">
        <v>30</v>
      </c>
      <c r="C36" t="s">
        <v>18</v>
      </c>
      <c r="D36" t="s">
        <v>32</v>
      </c>
      <c r="E36" s="13">
        <v>34783312</v>
      </c>
      <c r="F36" s="11">
        <v>47.6</v>
      </c>
      <c r="G36" s="11">
        <f t="shared" si="9"/>
        <v>52.4</v>
      </c>
      <c r="H36" s="13">
        <f t="shared" si="5"/>
        <v>18226455.488000002</v>
      </c>
      <c r="I36">
        <v>150</v>
      </c>
      <c r="J36">
        <f t="shared" si="0"/>
        <v>547.5</v>
      </c>
      <c r="K36">
        <f t="shared" si="1"/>
        <v>90</v>
      </c>
      <c r="L36" s="13">
        <f t="shared" si="6"/>
        <v>14353333696.800001</v>
      </c>
      <c r="M36" s="13">
        <f>VLOOKUP(B36,'Revenues X=0.5'!$A$2:$X$180,24,FALSE)*1000</f>
        <v>76503359859.433334</v>
      </c>
      <c r="N36" s="22">
        <f t="shared" si="2"/>
        <v>0.18761703699252821</v>
      </c>
      <c r="O36" s="14">
        <f t="shared" si="3"/>
        <v>6.2539012330842733E-2</v>
      </c>
      <c r="P36" s="14">
        <f t="shared" si="4"/>
        <v>0.56285111097758456</v>
      </c>
    </row>
    <row r="37" spans="1:16" x14ac:dyDescent="0.25">
      <c r="A37" t="s">
        <v>93</v>
      </c>
      <c r="B37" t="s">
        <v>92</v>
      </c>
      <c r="C37" t="s">
        <v>40</v>
      </c>
      <c r="D37" t="s">
        <v>32</v>
      </c>
      <c r="E37" s="13">
        <v>33074214.999999996</v>
      </c>
      <c r="F37" s="11">
        <v>45</v>
      </c>
      <c r="G37" s="11">
        <f t="shared" si="9"/>
        <v>55</v>
      </c>
      <c r="H37" s="13">
        <f t="shared" si="5"/>
        <v>18190818.25</v>
      </c>
      <c r="I37">
        <v>150</v>
      </c>
      <c r="J37">
        <f t="shared" si="0"/>
        <v>547.5</v>
      </c>
      <c r="K37">
        <f t="shared" si="1"/>
        <v>90</v>
      </c>
      <c r="L37" s="13">
        <f t="shared" si="6"/>
        <v>14325269371.875</v>
      </c>
      <c r="M37" s="13">
        <f>VLOOKUP(B37,'Revenues X=0.5'!$A$2:$X$180,24,FALSE)*1000</f>
        <v>62967201216.38588</v>
      </c>
      <c r="N37" s="22">
        <f t="shared" si="2"/>
        <v>0.2275036700876448</v>
      </c>
      <c r="O37" s="14">
        <f t="shared" si="3"/>
        <v>7.58345566958816E-2</v>
      </c>
      <c r="P37" s="14">
        <f t="shared" si="4"/>
        <v>0.68251101026293437</v>
      </c>
    </row>
    <row r="38" spans="1:16" x14ac:dyDescent="0.25">
      <c r="A38" t="s">
        <v>87</v>
      </c>
      <c r="B38" t="s">
        <v>86</v>
      </c>
      <c r="C38" t="s">
        <v>14</v>
      </c>
      <c r="D38" t="s">
        <v>32</v>
      </c>
      <c r="E38" s="13">
        <v>16392402.999999998</v>
      </c>
      <c r="F38" s="11">
        <v>0.8</v>
      </c>
      <c r="G38" s="11">
        <f t="shared" si="9"/>
        <v>99.2</v>
      </c>
      <c r="H38" s="13">
        <f t="shared" si="5"/>
        <v>16261263.775999999</v>
      </c>
      <c r="I38">
        <v>150</v>
      </c>
      <c r="J38">
        <f t="shared" si="0"/>
        <v>547.5</v>
      </c>
      <c r="K38">
        <f t="shared" si="1"/>
        <v>90</v>
      </c>
      <c r="L38" s="13">
        <f t="shared" si="6"/>
        <v>12805745223.599998</v>
      </c>
      <c r="M38" s="13">
        <f>VLOOKUP(B38,'Revenues X=0.5'!$A$2:$X$180,24,FALSE)*1000</f>
        <v>28968422205.565044</v>
      </c>
      <c r="N38" s="22">
        <f t="shared" si="2"/>
        <v>0.44205877464530746</v>
      </c>
      <c r="O38" s="14">
        <f t="shared" si="3"/>
        <v>0.14735292488176915</v>
      </c>
      <c r="P38" s="14">
        <f t="shared" si="4"/>
        <v>1.3261763239359223</v>
      </c>
    </row>
    <row r="39" spans="1:16" x14ac:dyDescent="0.25">
      <c r="A39" t="s">
        <v>262</v>
      </c>
      <c r="B39" t="s">
        <v>261</v>
      </c>
      <c r="C39" t="s">
        <v>14</v>
      </c>
      <c r="D39" t="s">
        <v>32</v>
      </c>
      <c r="E39" s="13">
        <v>25959551</v>
      </c>
      <c r="F39" s="11">
        <v>39</v>
      </c>
      <c r="G39" s="11">
        <f t="shared" si="9"/>
        <v>61</v>
      </c>
      <c r="H39" s="13">
        <f t="shared" si="5"/>
        <v>15835326.109999999</v>
      </c>
      <c r="I39">
        <v>150</v>
      </c>
      <c r="J39">
        <f t="shared" si="0"/>
        <v>547.5</v>
      </c>
      <c r="K39">
        <f t="shared" si="1"/>
        <v>90</v>
      </c>
      <c r="L39" s="13">
        <f t="shared" si="6"/>
        <v>12470319311.625</v>
      </c>
      <c r="M39" s="13">
        <f>VLOOKUP(B39,'Revenues X=0.5'!$A$2:$X$180,24,FALSE)*1000</f>
        <v>46491606087.70713</v>
      </c>
      <c r="N39" s="22">
        <f t="shared" si="2"/>
        <v>0.26822732878058786</v>
      </c>
      <c r="O39" s="14">
        <f t="shared" si="3"/>
        <v>8.9409109593529282E-2</v>
      </c>
      <c r="P39" s="14">
        <f t="shared" si="4"/>
        <v>0.80468198634176358</v>
      </c>
    </row>
    <row r="40" spans="1:16" x14ac:dyDescent="0.25">
      <c r="A40" t="s">
        <v>183</v>
      </c>
      <c r="B40" t="s">
        <v>182</v>
      </c>
      <c r="C40" t="s">
        <v>14</v>
      </c>
      <c r="D40" t="s">
        <v>32</v>
      </c>
      <c r="E40" s="13">
        <v>17322136</v>
      </c>
      <c r="F40" s="11">
        <v>9.5833333332500281</v>
      </c>
      <c r="G40" s="11">
        <f t="shared" si="9"/>
        <v>90.416666666749975</v>
      </c>
      <c r="H40" s="13">
        <f t="shared" si="5"/>
        <v>15662097.966681099</v>
      </c>
      <c r="I40">
        <v>150</v>
      </c>
      <c r="J40">
        <f t="shared" si="0"/>
        <v>547.5</v>
      </c>
      <c r="K40">
        <f t="shared" si="1"/>
        <v>90</v>
      </c>
      <c r="L40" s="13">
        <f t="shared" si="6"/>
        <v>12333902148.761366</v>
      </c>
      <c r="M40" s="13">
        <f>VLOOKUP(B40,'Revenues X=0.5'!$A$2:$X$180,24,FALSE)*1000</f>
        <v>31728564219.633987</v>
      </c>
      <c r="N40" s="22">
        <f t="shared" si="2"/>
        <v>0.38873180845444655</v>
      </c>
      <c r="O40" s="14">
        <f t="shared" si="3"/>
        <v>0.12957726948481552</v>
      </c>
      <c r="P40" s="14">
        <f t="shared" si="4"/>
        <v>1.1661954253633395</v>
      </c>
    </row>
    <row r="41" spans="1:16" x14ac:dyDescent="0.25">
      <c r="A41" t="s">
        <v>453</v>
      </c>
      <c r="B41" t="s">
        <v>452</v>
      </c>
      <c r="C41" t="s">
        <v>40</v>
      </c>
      <c r="D41" t="s">
        <v>32</v>
      </c>
      <c r="E41" s="13">
        <v>24956509</v>
      </c>
      <c r="F41" s="11">
        <v>42.582568027210876</v>
      </c>
      <c r="G41" s="11">
        <f t="shared" si="9"/>
        <v>57.417431972789124</v>
      </c>
      <c r="H41" s="13">
        <f t="shared" si="5"/>
        <v>14329386.577857995</v>
      </c>
      <c r="I41">
        <v>150</v>
      </c>
      <c r="J41">
        <f t="shared" si="0"/>
        <v>547.5</v>
      </c>
      <c r="K41">
        <f t="shared" si="1"/>
        <v>90</v>
      </c>
      <c r="L41" s="13">
        <f t="shared" si="6"/>
        <v>11284391930.063171</v>
      </c>
      <c r="M41" s="13">
        <f>VLOOKUP(B41,'Revenues X=0.5'!$A$2:$X$180,24,FALSE)*1000</f>
        <v>44574232450.28801</v>
      </c>
      <c r="N41" s="22">
        <f t="shared" si="2"/>
        <v>0.25315953432621047</v>
      </c>
      <c r="O41" s="14">
        <f t="shared" si="3"/>
        <v>8.4386511442070156E-2</v>
      </c>
      <c r="P41" s="14">
        <f t="shared" si="4"/>
        <v>0.75947860297863135</v>
      </c>
    </row>
    <row r="42" spans="1:16" x14ac:dyDescent="0.25">
      <c r="A42" t="s">
        <v>353</v>
      </c>
      <c r="B42" t="s">
        <v>352</v>
      </c>
      <c r="C42" t="s">
        <v>29</v>
      </c>
      <c r="D42" t="s">
        <v>22</v>
      </c>
      <c r="E42" s="13">
        <v>35634201</v>
      </c>
      <c r="F42" s="11">
        <v>60.3</v>
      </c>
      <c r="G42" s="11">
        <f t="shared" si="9"/>
        <v>39.700000000000003</v>
      </c>
      <c r="H42" s="13">
        <f t="shared" si="5"/>
        <v>14146777.797</v>
      </c>
      <c r="I42">
        <v>150</v>
      </c>
      <c r="J42">
        <f t="shared" si="0"/>
        <v>547.5</v>
      </c>
      <c r="K42">
        <f t="shared" si="1"/>
        <v>90</v>
      </c>
      <c r="L42" s="13">
        <f t="shared" si="6"/>
        <v>11140587515.137501</v>
      </c>
      <c r="M42" s="13">
        <f>VLOOKUP(B42,'Revenues X=0.5'!$A$2:$X$180,24,FALSE)*1000</f>
        <v>301614704903.01538</v>
      </c>
      <c r="N42" s="22">
        <f t="shared" si="2"/>
        <v>3.6936486630251571E-2</v>
      </c>
      <c r="O42" s="14">
        <f t="shared" si="3"/>
        <v>1.2312162210083858E-2</v>
      </c>
      <c r="P42" s="14">
        <f t="shared" si="4"/>
        <v>0.11080945989075472</v>
      </c>
    </row>
    <row r="43" spans="1:16" x14ac:dyDescent="0.25">
      <c r="A43" t="s">
        <v>159</v>
      </c>
      <c r="B43" t="s">
        <v>158</v>
      </c>
      <c r="C43" t="s">
        <v>45</v>
      </c>
      <c r="D43" t="s">
        <v>19</v>
      </c>
      <c r="E43" s="13">
        <v>69286370</v>
      </c>
      <c r="F43" s="11">
        <v>83.6</v>
      </c>
      <c r="G43" s="11">
        <f t="shared" si="9"/>
        <v>16.400000000000006</v>
      </c>
      <c r="H43" s="13">
        <f t="shared" si="5"/>
        <v>11362964.680000003</v>
      </c>
      <c r="I43">
        <v>150</v>
      </c>
      <c r="J43">
        <f t="shared" si="0"/>
        <v>547.5</v>
      </c>
      <c r="K43">
        <f t="shared" si="1"/>
        <v>90</v>
      </c>
      <c r="L43" s="13">
        <f t="shared" si="6"/>
        <v>8948334685.5000019</v>
      </c>
      <c r="M43" s="13">
        <f>VLOOKUP(B43,'Revenues X=0.5'!$A$2:$X$180,24,FALSE)*1000</f>
        <v>317930710736.28735</v>
      </c>
      <c r="N43" s="22">
        <f t="shared" si="2"/>
        <v>2.8145549905439427E-2</v>
      </c>
      <c r="O43" s="14">
        <f t="shared" si="3"/>
        <v>9.3818499684798079E-3</v>
      </c>
      <c r="P43" s="14">
        <f t="shared" si="4"/>
        <v>8.4436649716318285E-2</v>
      </c>
    </row>
    <row r="44" spans="1:16" x14ac:dyDescent="0.25">
      <c r="A44" t="s">
        <v>381</v>
      </c>
      <c r="B44" t="s">
        <v>380</v>
      </c>
      <c r="C44" t="s">
        <v>40</v>
      </c>
      <c r="D44" t="s">
        <v>15</v>
      </c>
      <c r="E44" s="13">
        <v>23271183</v>
      </c>
      <c r="G44" s="11">
        <v>48.28744973545254</v>
      </c>
      <c r="H44" s="13">
        <f t="shared" si="5"/>
        <v>11237060.793970177</v>
      </c>
      <c r="I44">
        <v>150</v>
      </c>
      <c r="J44">
        <f t="shared" si="0"/>
        <v>547.5</v>
      </c>
      <c r="K44">
        <f t="shared" si="1"/>
        <v>90</v>
      </c>
      <c r="L44" s="13">
        <f t="shared" si="6"/>
        <v>8849185375.2515144</v>
      </c>
      <c r="M44" s="13">
        <f>VLOOKUP(B44,'Revenues X=0.5'!$A$2:$X$180,24,FALSE)*1000</f>
        <v>51280658408.494263</v>
      </c>
      <c r="N44" s="22">
        <f t="shared" si="2"/>
        <v>0.17256380182875561</v>
      </c>
      <c r="O44" s="14">
        <f t="shared" si="3"/>
        <v>5.752126727625187E-2</v>
      </c>
      <c r="P44" s="14">
        <f t="shared" si="4"/>
        <v>0.51769140548626691</v>
      </c>
    </row>
    <row r="45" spans="1:16" x14ac:dyDescent="0.25">
      <c r="A45" t="s">
        <v>221</v>
      </c>
      <c r="B45" t="s">
        <v>220</v>
      </c>
      <c r="C45" t="s">
        <v>18</v>
      </c>
      <c r="D45" t="s">
        <v>19</v>
      </c>
      <c r="E45" s="13">
        <v>18572745</v>
      </c>
      <c r="F45" s="11">
        <v>39.9</v>
      </c>
      <c r="G45" s="11">
        <f>100-F45</f>
        <v>60.1</v>
      </c>
      <c r="H45" s="13">
        <f t="shared" si="5"/>
        <v>11162219.744999999</v>
      </c>
      <c r="I45">
        <v>150</v>
      </c>
      <c r="J45">
        <f t="shared" si="0"/>
        <v>547.5</v>
      </c>
      <c r="K45">
        <f t="shared" si="1"/>
        <v>90</v>
      </c>
      <c r="L45" s="13">
        <f t="shared" si="6"/>
        <v>8790248049.1875</v>
      </c>
      <c r="M45" s="13">
        <f>VLOOKUP(B45,'Revenues X=0.5'!$A$2:$X$180,24,FALSE)*1000</f>
        <v>161578437080.63361</v>
      </c>
      <c r="N45" s="22">
        <f t="shared" si="2"/>
        <v>5.4402358433513265E-2</v>
      </c>
      <c r="O45" s="14">
        <f t="shared" si="3"/>
        <v>1.8134119477837756E-2</v>
      </c>
      <c r="P45" s="14">
        <f t="shared" si="4"/>
        <v>0.16320707530053979</v>
      </c>
    </row>
    <row r="46" spans="1:16" x14ac:dyDescent="0.25">
      <c r="A46" t="s">
        <v>345</v>
      </c>
      <c r="B46" t="s">
        <v>344</v>
      </c>
      <c r="C46" t="s">
        <v>14</v>
      </c>
      <c r="D46" t="s">
        <v>32</v>
      </c>
      <c r="E46" s="13">
        <v>17771249</v>
      </c>
      <c r="F46" s="11">
        <v>40.299999999999997</v>
      </c>
      <c r="G46" s="11">
        <f>100-F46</f>
        <v>59.7</v>
      </c>
      <c r="H46" s="13">
        <f t="shared" si="5"/>
        <v>10609435.652999999</v>
      </c>
      <c r="I46">
        <v>150</v>
      </c>
      <c r="J46">
        <f t="shared" si="0"/>
        <v>547.5</v>
      </c>
      <c r="K46">
        <f t="shared" si="1"/>
        <v>90</v>
      </c>
      <c r="L46" s="13">
        <f t="shared" si="6"/>
        <v>8354930576.7374992</v>
      </c>
      <c r="M46" s="13">
        <f>VLOOKUP(B46,'Revenues X=0.5'!$A$2:$X$180,24,FALSE)*1000</f>
        <v>32026404121.541813</v>
      </c>
      <c r="N46" s="22">
        <f t="shared" si="2"/>
        <v>0.26087632395538751</v>
      </c>
      <c r="O46" s="14">
        <f t="shared" si="3"/>
        <v>8.6958774651795828E-2</v>
      </c>
      <c r="P46" s="14">
        <f t="shared" si="4"/>
        <v>0.78262897186616254</v>
      </c>
    </row>
    <row r="47" spans="1:16" x14ac:dyDescent="0.25">
      <c r="A47" t="s">
        <v>377</v>
      </c>
      <c r="B47" t="s">
        <v>376</v>
      </c>
      <c r="C47" t="s">
        <v>14</v>
      </c>
      <c r="D47" t="s">
        <v>32</v>
      </c>
      <c r="E47" s="13">
        <v>17296842</v>
      </c>
      <c r="G47" s="11">
        <v>59.651025134275415</v>
      </c>
      <c r="H47" s="13">
        <f t="shared" si="5"/>
        <v>10317743.568855906</v>
      </c>
      <c r="I47">
        <v>150</v>
      </c>
      <c r="J47">
        <f t="shared" si="0"/>
        <v>547.5</v>
      </c>
      <c r="K47">
        <f t="shared" si="1"/>
        <v>90</v>
      </c>
      <c r="L47" s="13">
        <f t="shared" si="6"/>
        <v>8125223060.4740257</v>
      </c>
      <c r="M47" s="13" t="e">
        <f>VLOOKUP(B47,'Revenues X=0.5'!$A$2:$X$180,24,FALSE)*1000</f>
        <v>#N/A</v>
      </c>
      <c r="N47" s="22" t="e">
        <f t="shared" si="2"/>
        <v>#N/A</v>
      </c>
      <c r="O47" s="14" t="e">
        <f t="shared" si="3"/>
        <v>#N/A</v>
      </c>
      <c r="P47" s="14" t="e">
        <f t="shared" si="4"/>
        <v>#N/A</v>
      </c>
    </row>
    <row r="48" spans="1:16" x14ac:dyDescent="0.25">
      <c r="A48" t="s">
        <v>373</v>
      </c>
      <c r="B48" t="s">
        <v>372</v>
      </c>
      <c r="C48" t="s">
        <v>14</v>
      </c>
      <c r="D48" t="s">
        <v>32</v>
      </c>
      <c r="E48" s="13">
        <v>16880129</v>
      </c>
      <c r="G48" s="11">
        <v>59.651025134275415</v>
      </c>
      <c r="H48" s="13">
        <f t="shared" si="5"/>
        <v>10069169.992488114</v>
      </c>
      <c r="I48">
        <v>150</v>
      </c>
      <c r="J48">
        <f t="shared" si="0"/>
        <v>547.5</v>
      </c>
      <c r="K48">
        <f t="shared" si="1"/>
        <v>90</v>
      </c>
      <c r="L48" s="13">
        <f t="shared" si="6"/>
        <v>7929471369.0843897</v>
      </c>
      <c r="M48" s="13">
        <f>VLOOKUP(B48,'Revenues X=0.5'!$A$2:$X$180,24,FALSE)*1000</f>
        <v>30055624046.319607</v>
      </c>
      <c r="N48" s="22">
        <f t="shared" si="2"/>
        <v>0.26382654230915481</v>
      </c>
      <c r="O48" s="14">
        <f t="shared" si="3"/>
        <v>8.794218076971827E-2</v>
      </c>
      <c r="P48" s="14">
        <f t="shared" si="4"/>
        <v>0.79147962692746443</v>
      </c>
    </row>
    <row r="49" spans="1:16" x14ac:dyDescent="0.25">
      <c r="A49" t="s">
        <v>329</v>
      </c>
      <c r="B49" t="s">
        <v>328</v>
      </c>
      <c r="C49" t="s">
        <v>18</v>
      </c>
      <c r="D49" t="s">
        <v>35</v>
      </c>
      <c r="E49" s="13">
        <v>36513996</v>
      </c>
      <c r="F49" s="11">
        <v>73.054560190000004</v>
      </c>
      <c r="G49" s="11">
        <f t="shared" ref="G49:G56" si="10">100-F49</f>
        <v>26.945439809999996</v>
      </c>
      <c r="H49" s="13">
        <f t="shared" si="5"/>
        <v>9838856.8144058045</v>
      </c>
      <c r="I49">
        <v>150</v>
      </c>
      <c r="J49">
        <f t="shared" si="0"/>
        <v>547.5</v>
      </c>
      <c r="K49">
        <f t="shared" si="1"/>
        <v>90</v>
      </c>
      <c r="L49" s="13">
        <f t="shared" si="6"/>
        <v>7748099741.3445711</v>
      </c>
      <c r="M49" s="13">
        <f>VLOOKUP(B49,'Revenues X=0.5'!$A$2:$X$180,24,FALSE)*1000</f>
        <v>98022544008.317047</v>
      </c>
      <c r="N49" s="22">
        <f t="shared" si="2"/>
        <v>7.9044058892076483E-2</v>
      </c>
      <c r="O49" s="14">
        <f t="shared" si="3"/>
        <v>2.6348019630692159E-2</v>
      </c>
      <c r="P49" s="14">
        <f t="shared" si="4"/>
        <v>0.23713217667622946</v>
      </c>
    </row>
    <row r="50" spans="1:16" x14ac:dyDescent="0.25">
      <c r="A50" t="s">
        <v>333</v>
      </c>
      <c r="B50" t="s">
        <v>332</v>
      </c>
      <c r="C50" t="s">
        <v>45</v>
      </c>
      <c r="D50" t="s">
        <v>19</v>
      </c>
      <c r="E50" s="13">
        <v>37447642</v>
      </c>
      <c r="F50" s="11">
        <v>74</v>
      </c>
      <c r="G50" s="11">
        <f t="shared" si="10"/>
        <v>26</v>
      </c>
      <c r="H50" s="13">
        <f t="shared" si="5"/>
        <v>9736386.9199999999</v>
      </c>
      <c r="I50">
        <v>150</v>
      </c>
      <c r="J50">
        <f t="shared" si="0"/>
        <v>547.5</v>
      </c>
      <c r="K50">
        <f t="shared" si="1"/>
        <v>90</v>
      </c>
      <c r="L50" s="13">
        <f t="shared" si="6"/>
        <v>7667404699.5</v>
      </c>
      <c r="M50" s="13">
        <f>VLOOKUP(B50,'Revenues X=0.5'!$A$2:$X$180,24,FALSE)*1000</f>
        <v>234873938601.05487</v>
      </c>
      <c r="N50" s="22">
        <f t="shared" si="2"/>
        <v>3.2644765720574349E-2</v>
      </c>
      <c r="O50" s="14">
        <f t="shared" si="3"/>
        <v>1.0881588573524783E-2</v>
      </c>
      <c r="P50" s="14">
        <f t="shared" si="4"/>
        <v>9.7934297161723041E-2</v>
      </c>
    </row>
    <row r="51" spans="1:16" x14ac:dyDescent="0.25">
      <c r="A51" t="s">
        <v>455</v>
      </c>
      <c r="B51" t="s">
        <v>454</v>
      </c>
      <c r="C51" t="s">
        <v>14</v>
      </c>
      <c r="D51" t="s">
        <v>32</v>
      </c>
      <c r="E51" s="13">
        <v>20292380</v>
      </c>
      <c r="F51" s="11">
        <v>52.5</v>
      </c>
      <c r="G51" s="11">
        <f t="shared" si="10"/>
        <v>47.5</v>
      </c>
      <c r="H51" s="13">
        <f t="shared" si="5"/>
        <v>9638880.5</v>
      </c>
      <c r="I51">
        <v>150</v>
      </c>
      <c r="J51">
        <f t="shared" si="0"/>
        <v>547.5</v>
      </c>
      <c r="K51">
        <f t="shared" si="1"/>
        <v>90</v>
      </c>
      <c r="L51" s="13">
        <f t="shared" si="6"/>
        <v>7590618393.75</v>
      </c>
      <c r="M51" s="13">
        <f>VLOOKUP(B51,'Revenues X=0.5'!$A$2:$X$180,24,FALSE)*1000</f>
        <v>41396021277.103996</v>
      </c>
      <c r="N51" s="22">
        <f t="shared" si="2"/>
        <v>0.18336589265278849</v>
      </c>
      <c r="O51" s="14">
        <f t="shared" si="3"/>
        <v>6.1121964217596171E-2</v>
      </c>
      <c r="P51" s="14">
        <f t="shared" si="4"/>
        <v>0.55009767795836551</v>
      </c>
    </row>
    <row r="52" spans="1:16" x14ac:dyDescent="0.25">
      <c r="A52" t="s">
        <v>66</v>
      </c>
      <c r="B52" t="s">
        <v>65</v>
      </c>
      <c r="C52" t="s">
        <v>14</v>
      </c>
      <c r="D52" t="s">
        <v>32</v>
      </c>
      <c r="E52" s="13">
        <v>15506762</v>
      </c>
      <c r="F52" s="11">
        <v>39.340000000000003</v>
      </c>
      <c r="G52" s="11">
        <f t="shared" si="10"/>
        <v>60.66</v>
      </c>
      <c r="H52" s="13">
        <f t="shared" si="5"/>
        <v>9406401.8291999996</v>
      </c>
      <c r="I52">
        <v>150</v>
      </c>
      <c r="J52">
        <f t="shared" si="0"/>
        <v>547.5</v>
      </c>
      <c r="K52">
        <f t="shared" si="1"/>
        <v>90</v>
      </c>
      <c r="L52" s="13">
        <f t="shared" si="6"/>
        <v>7407541440.4949999</v>
      </c>
      <c r="M52" s="13">
        <f>VLOOKUP(B52,'Revenues X=0.5'!$A$2:$X$180,24,FALSE)*1000</f>
        <v>30339888635.801113</v>
      </c>
      <c r="N52" s="22">
        <f t="shared" si="2"/>
        <v>0.24415189948173013</v>
      </c>
      <c r="O52" s="14">
        <f t="shared" si="3"/>
        <v>8.1383966493910054E-2</v>
      </c>
      <c r="P52" s="14">
        <f t="shared" si="4"/>
        <v>0.73245569844519043</v>
      </c>
    </row>
    <row r="53" spans="1:16" x14ac:dyDescent="0.25">
      <c r="A53" t="s">
        <v>147</v>
      </c>
      <c r="B53" t="s">
        <v>146</v>
      </c>
      <c r="C53" t="s">
        <v>14</v>
      </c>
      <c r="D53" t="s">
        <v>32</v>
      </c>
      <c r="E53" s="13">
        <v>9782455</v>
      </c>
      <c r="F53" s="11">
        <v>4.4000000000000004</v>
      </c>
      <c r="G53" s="11">
        <f t="shared" si="10"/>
        <v>95.6</v>
      </c>
      <c r="H53" s="13">
        <f t="shared" si="5"/>
        <v>9352026.9800000004</v>
      </c>
      <c r="I53">
        <v>150</v>
      </c>
      <c r="J53">
        <f t="shared" si="0"/>
        <v>547.5</v>
      </c>
      <c r="K53">
        <f t="shared" si="1"/>
        <v>90</v>
      </c>
      <c r="L53" s="13">
        <f t="shared" si="6"/>
        <v>7364721246.75</v>
      </c>
      <c r="M53" s="13">
        <f>VLOOKUP(B53,'Revenues X=0.5'!$A$2:$X$180,24,FALSE)*1000</f>
        <v>17592983321.849911</v>
      </c>
      <c r="N53" s="22">
        <f t="shared" si="2"/>
        <v>0.41861696291175682</v>
      </c>
      <c r="O53" s="14">
        <f t="shared" si="3"/>
        <v>0.13953898763725228</v>
      </c>
      <c r="P53" s="14">
        <f t="shared" si="4"/>
        <v>1.2558508887352704</v>
      </c>
    </row>
    <row r="54" spans="1:16" x14ac:dyDescent="0.25">
      <c r="A54" t="s">
        <v>343</v>
      </c>
      <c r="B54" t="s">
        <v>342</v>
      </c>
      <c r="C54" t="s">
        <v>29</v>
      </c>
      <c r="D54" t="s">
        <v>19</v>
      </c>
      <c r="E54" s="13">
        <v>133556108</v>
      </c>
      <c r="F54" s="11">
        <v>93</v>
      </c>
      <c r="G54" s="11">
        <f t="shared" si="10"/>
        <v>7</v>
      </c>
      <c r="H54" s="13">
        <f t="shared" si="5"/>
        <v>9348927.5600000005</v>
      </c>
      <c r="I54">
        <v>150</v>
      </c>
      <c r="J54">
        <f t="shared" si="0"/>
        <v>547.5</v>
      </c>
      <c r="K54">
        <f t="shared" si="1"/>
        <v>90</v>
      </c>
      <c r="L54" s="13">
        <f t="shared" si="6"/>
        <v>7362280453.5</v>
      </c>
      <c r="M54" s="13">
        <f>VLOOKUP(B54,'Revenues X=0.5'!$A$2:$X$180,24,FALSE)*1000</f>
        <v>1148556114451.2766</v>
      </c>
      <c r="N54" s="22">
        <f t="shared" si="2"/>
        <v>6.4100311346279616E-3</v>
      </c>
      <c r="O54" s="14">
        <f t="shared" si="3"/>
        <v>2.1366770448759871E-3</v>
      </c>
      <c r="P54" s="14">
        <f t="shared" si="4"/>
        <v>1.9230093403883885E-2</v>
      </c>
    </row>
    <row r="55" spans="1:16" x14ac:dyDescent="0.25">
      <c r="A55" t="s">
        <v>189</v>
      </c>
      <c r="B55" t="s">
        <v>188</v>
      </c>
      <c r="C55" t="s">
        <v>14</v>
      </c>
      <c r="D55" t="s">
        <v>35</v>
      </c>
      <c r="E55" s="13">
        <v>12536811</v>
      </c>
      <c r="F55" s="11">
        <v>25.966666666279405</v>
      </c>
      <c r="G55" s="11">
        <f t="shared" si="10"/>
        <v>74.033333333720591</v>
      </c>
      <c r="H55" s="13">
        <f t="shared" si="5"/>
        <v>9281419.0770485513</v>
      </c>
      <c r="I55">
        <v>150</v>
      </c>
      <c r="J55">
        <f t="shared" si="0"/>
        <v>547.5</v>
      </c>
      <c r="K55">
        <f t="shared" si="1"/>
        <v>90</v>
      </c>
      <c r="L55" s="13">
        <f t="shared" si="6"/>
        <v>7309117523.1757345</v>
      </c>
      <c r="M55" s="13">
        <f>VLOOKUP(B55,'Revenues X=0.5'!$A$2:$X$180,24,FALSE)*1000</f>
        <v>24650871461.238403</v>
      </c>
      <c r="N55" s="22">
        <f t="shared" si="2"/>
        <v>0.29650544138647428</v>
      </c>
      <c r="O55" s="14">
        <f t="shared" si="3"/>
        <v>9.8835147128824755E-2</v>
      </c>
      <c r="P55" s="14">
        <f t="shared" si="4"/>
        <v>0.88951632415942272</v>
      </c>
    </row>
    <row r="56" spans="1:16" x14ac:dyDescent="0.25">
      <c r="A56" t="s">
        <v>123</v>
      </c>
      <c r="B56" t="s">
        <v>122</v>
      </c>
      <c r="C56" t="s">
        <v>18</v>
      </c>
      <c r="D56" t="s">
        <v>35</v>
      </c>
      <c r="E56" s="13">
        <v>10847333</v>
      </c>
      <c r="F56" s="11">
        <v>17.3</v>
      </c>
      <c r="G56" s="11">
        <f t="shared" si="10"/>
        <v>82.7</v>
      </c>
      <c r="H56" s="13">
        <f t="shared" si="5"/>
        <v>8970744.3910000008</v>
      </c>
      <c r="I56">
        <v>150</v>
      </c>
      <c r="J56">
        <f t="shared" si="0"/>
        <v>547.5</v>
      </c>
      <c r="K56">
        <f t="shared" si="1"/>
        <v>90</v>
      </c>
      <c r="L56" s="13">
        <f t="shared" si="6"/>
        <v>7064461207.9125004</v>
      </c>
      <c r="M56" s="13">
        <f>VLOOKUP(B56,'Revenues X=0.5'!$A$2:$X$180,24,FALSE)*1000</f>
        <v>41039667663.598236</v>
      </c>
      <c r="N56" s="22">
        <f t="shared" si="2"/>
        <v>0.17213738829027128</v>
      </c>
      <c r="O56" s="14">
        <f t="shared" si="3"/>
        <v>5.7379129430090429E-2</v>
      </c>
      <c r="P56" s="14">
        <f t="shared" si="4"/>
        <v>0.51641216487081387</v>
      </c>
    </row>
    <row r="57" spans="1:16" x14ac:dyDescent="0.25">
      <c r="A57" t="s">
        <v>44</v>
      </c>
      <c r="B57" t="s">
        <v>43</v>
      </c>
      <c r="C57" t="s">
        <v>45</v>
      </c>
      <c r="D57" t="s">
        <v>26</v>
      </c>
      <c r="E57" s="13">
        <v>28335501</v>
      </c>
      <c r="H57" s="13">
        <v>0</v>
      </c>
      <c r="I57">
        <v>150</v>
      </c>
      <c r="J57">
        <f t="shared" si="0"/>
        <v>547.5</v>
      </c>
      <c r="K57">
        <f t="shared" si="1"/>
        <v>90</v>
      </c>
      <c r="L57" s="13">
        <f t="shared" si="6"/>
        <v>0</v>
      </c>
      <c r="M57" s="13">
        <f>VLOOKUP(B57,'Revenues X=0.5'!$A$2:$X$180,24,FALSE)*1000</f>
        <v>241905597871.18509</v>
      </c>
      <c r="N57" s="22">
        <f t="shared" si="2"/>
        <v>0</v>
      </c>
      <c r="O57" s="14">
        <f t="shared" si="3"/>
        <v>0</v>
      </c>
      <c r="P57" s="14">
        <f t="shared" si="4"/>
        <v>0</v>
      </c>
    </row>
    <row r="58" spans="1:16" x14ac:dyDescent="0.25">
      <c r="A58" t="s">
        <v>341</v>
      </c>
      <c r="B58" t="s">
        <v>340</v>
      </c>
      <c r="C58" t="s">
        <v>18</v>
      </c>
      <c r="D58" t="s">
        <v>19</v>
      </c>
      <c r="E58" s="13">
        <v>20232088</v>
      </c>
      <c r="F58" s="11">
        <v>58</v>
      </c>
      <c r="G58" s="11">
        <f>100-F58</f>
        <v>42</v>
      </c>
      <c r="H58" s="13">
        <f t="shared" si="5"/>
        <v>8497476.959999999</v>
      </c>
      <c r="I58">
        <v>150</v>
      </c>
      <c r="J58">
        <f t="shared" si="0"/>
        <v>547.5</v>
      </c>
      <c r="K58">
        <f t="shared" si="1"/>
        <v>90</v>
      </c>
      <c r="L58" s="13">
        <f t="shared" si="6"/>
        <v>6691763105.999999</v>
      </c>
      <c r="M58" s="13">
        <f>VLOOKUP(B58,'Revenues X=0.5'!$A$2:$X$180,24,FALSE)*1000</f>
        <v>79848608352.372406</v>
      </c>
      <c r="N58" s="22">
        <f t="shared" si="2"/>
        <v>8.3805632234305288E-2</v>
      </c>
      <c r="O58" s="14">
        <f t="shared" si="3"/>
        <v>2.7935210744768429E-2</v>
      </c>
      <c r="P58" s="14">
        <f t="shared" si="4"/>
        <v>0.25141689670291584</v>
      </c>
    </row>
    <row r="59" spans="1:16" x14ac:dyDescent="0.25">
      <c r="A59" t="s">
        <v>227</v>
      </c>
      <c r="B59" t="s">
        <v>226</v>
      </c>
      <c r="C59" t="s">
        <v>14</v>
      </c>
      <c r="D59" t="s">
        <v>26</v>
      </c>
      <c r="E59" s="13">
        <v>26718625</v>
      </c>
      <c r="G59" s="11">
        <v>31.129346349193881</v>
      </c>
      <c r="H59" s="13">
        <f t="shared" si="5"/>
        <v>8317333.3159923041</v>
      </c>
      <c r="I59">
        <v>150</v>
      </c>
      <c r="J59">
        <f t="shared" si="0"/>
        <v>547.5</v>
      </c>
      <c r="K59">
        <f t="shared" si="1"/>
        <v>90</v>
      </c>
      <c r="L59" s="13">
        <f t="shared" si="6"/>
        <v>6549899986.3439398</v>
      </c>
      <c r="M59" s="13">
        <f>VLOOKUP(B59,'Revenues X=0.5'!$A$2:$X$180,24,FALSE)*1000</f>
        <v>88092711285.424408</v>
      </c>
      <c r="N59" s="22">
        <f t="shared" si="2"/>
        <v>7.4352348687758793E-2</v>
      </c>
      <c r="O59" s="14">
        <f t="shared" si="3"/>
        <v>2.4784116229252931E-2</v>
      </c>
      <c r="P59" s="14">
        <f t="shared" si="4"/>
        <v>0.22305704606327637</v>
      </c>
    </row>
    <row r="60" spans="1:16" x14ac:dyDescent="0.25">
      <c r="A60" t="s">
        <v>375</v>
      </c>
      <c r="B60" t="s">
        <v>374</v>
      </c>
      <c r="C60" t="s">
        <v>18</v>
      </c>
      <c r="D60" t="s">
        <v>32</v>
      </c>
      <c r="E60" s="13">
        <v>58095501</v>
      </c>
      <c r="F60" s="11">
        <v>85.819546430000003</v>
      </c>
      <c r="G60" s="11">
        <f t="shared" ref="G60:G74" si="11">100-F60</f>
        <v>14.180453569999997</v>
      </c>
      <c r="H60" s="13">
        <f t="shared" si="5"/>
        <v>8238205.545563885</v>
      </c>
      <c r="I60">
        <v>150</v>
      </c>
      <c r="J60">
        <f t="shared" si="0"/>
        <v>547.5</v>
      </c>
      <c r="K60">
        <f t="shared" si="1"/>
        <v>90</v>
      </c>
      <c r="L60" s="13">
        <f t="shared" si="6"/>
        <v>6487586867.1315594</v>
      </c>
      <c r="M60" s="13">
        <f>VLOOKUP(B60,'Revenues X=0.5'!$A$2:$X$180,24,FALSE)*1000</f>
        <v>344484412929.09589</v>
      </c>
      <c r="N60" s="22">
        <f t="shared" si="2"/>
        <v>1.883274430900558E-2</v>
      </c>
      <c r="O60" s="14">
        <f t="shared" si="3"/>
        <v>6.2775814363351945E-3</v>
      </c>
      <c r="P60" s="14">
        <f t="shared" si="4"/>
        <v>5.6498232927016737E-2</v>
      </c>
    </row>
    <row r="61" spans="1:16" x14ac:dyDescent="0.25">
      <c r="A61" t="s">
        <v>217</v>
      </c>
      <c r="B61" t="s">
        <v>216</v>
      </c>
      <c r="C61" t="s">
        <v>45</v>
      </c>
      <c r="D61" t="s">
        <v>26</v>
      </c>
      <c r="E61" s="13">
        <v>120624738</v>
      </c>
      <c r="F61" s="11">
        <v>93.23528202</v>
      </c>
      <c r="G61" s="11">
        <f t="shared" si="11"/>
        <v>6.7647179800000004</v>
      </c>
      <c r="H61" s="13">
        <f t="shared" si="5"/>
        <v>8159923.3398138918</v>
      </c>
      <c r="I61">
        <v>150</v>
      </c>
      <c r="J61">
        <f t="shared" si="0"/>
        <v>547.5</v>
      </c>
      <c r="K61">
        <f t="shared" si="1"/>
        <v>90</v>
      </c>
      <c r="L61" s="13">
        <f t="shared" si="6"/>
        <v>6425939630.1034393</v>
      </c>
      <c r="M61" s="13">
        <f>VLOOKUP(B61,'Revenues X=0.5'!$A$2:$X$180,24,FALSE)*1000</f>
        <v>833707955097.83777</v>
      </c>
      <c r="N61" s="22">
        <f t="shared" si="2"/>
        <v>7.7076626063251833E-3</v>
      </c>
      <c r="O61" s="14">
        <f t="shared" si="3"/>
        <v>2.5692208687750611E-3</v>
      </c>
      <c r="P61" s="14">
        <f t="shared" si="4"/>
        <v>2.3122987818975552E-2</v>
      </c>
    </row>
    <row r="62" spans="1:16" x14ac:dyDescent="0.25">
      <c r="A62" t="s">
        <v>171</v>
      </c>
      <c r="B62" t="s">
        <v>170</v>
      </c>
      <c r="C62" t="s">
        <v>40</v>
      </c>
      <c r="D62" t="s">
        <v>32</v>
      </c>
      <c r="E62" s="13">
        <v>35264291</v>
      </c>
      <c r="F62" s="11">
        <v>77.040000000000006</v>
      </c>
      <c r="G62" s="11">
        <f t="shared" si="11"/>
        <v>22.959999999999994</v>
      </c>
      <c r="H62" s="13">
        <f t="shared" si="5"/>
        <v>8096681.2135999976</v>
      </c>
      <c r="I62">
        <v>150</v>
      </c>
      <c r="J62">
        <f t="shared" si="0"/>
        <v>547.5</v>
      </c>
      <c r="K62">
        <f t="shared" si="1"/>
        <v>90</v>
      </c>
      <c r="L62" s="13">
        <f t="shared" si="6"/>
        <v>6376136455.7099981</v>
      </c>
      <c r="M62" s="13">
        <f>VLOOKUP(B62,'Revenues X=0.5'!$A$2:$X$180,24,FALSE)*1000</f>
        <v>69041605332.264694</v>
      </c>
      <c r="N62" s="22">
        <f t="shared" si="2"/>
        <v>9.2352088643140026E-2</v>
      </c>
      <c r="O62" s="14">
        <f t="shared" si="3"/>
        <v>3.0784029547713344E-2</v>
      </c>
      <c r="P62" s="14">
        <f t="shared" si="4"/>
        <v>0.27705626592942006</v>
      </c>
    </row>
    <row r="63" spans="1:16" x14ac:dyDescent="0.25">
      <c r="A63" t="s">
        <v>411</v>
      </c>
      <c r="B63" t="s">
        <v>410</v>
      </c>
      <c r="C63" t="s">
        <v>14</v>
      </c>
      <c r="D63" t="s">
        <v>32</v>
      </c>
      <c r="E63" s="13">
        <v>10014965</v>
      </c>
      <c r="F63" s="11">
        <v>22</v>
      </c>
      <c r="G63" s="11">
        <f t="shared" si="11"/>
        <v>78</v>
      </c>
      <c r="H63" s="13">
        <f t="shared" si="5"/>
        <v>7811672.7000000002</v>
      </c>
      <c r="I63">
        <v>150</v>
      </c>
      <c r="J63">
        <f t="shared" si="0"/>
        <v>547.5</v>
      </c>
      <c r="K63">
        <f t="shared" si="1"/>
        <v>90</v>
      </c>
      <c r="L63" s="13">
        <f t="shared" si="6"/>
        <v>6151692251.25</v>
      </c>
      <c r="M63" s="13">
        <f>VLOOKUP(B63,'Revenues X=0.5'!$A$2:$X$180,24,FALSE)*1000</f>
        <v>18772333894.810722</v>
      </c>
      <c r="N63" s="22">
        <f t="shared" si="2"/>
        <v>0.3276999165751322</v>
      </c>
      <c r="O63" s="14">
        <f t="shared" si="3"/>
        <v>0.10923330552504407</v>
      </c>
      <c r="P63" s="14">
        <f t="shared" si="4"/>
        <v>0.9830997497253966</v>
      </c>
    </row>
    <row r="64" spans="1:16" x14ac:dyDescent="0.25">
      <c r="A64" t="s">
        <v>91</v>
      </c>
      <c r="B64" t="s">
        <v>90</v>
      </c>
      <c r="C64" t="s">
        <v>14</v>
      </c>
      <c r="D64" t="s">
        <v>26</v>
      </c>
      <c r="E64" s="13">
        <v>19143612</v>
      </c>
      <c r="F64" s="11">
        <v>61.9</v>
      </c>
      <c r="G64" s="11">
        <f t="shared" si="11"/>
        <v>38.1</v>
      </c>
      <c r="H64" s="13">
        <f t="shared" si="5"/>
        <v>7293716.1720000003</v>
      </c>
      <c r="I64">
        <v>150</v>
      </c>
      <c r="J64">
        <f t="shared" si="0"/>
        <v>547.5</v>
      </c>
      <c r="K64">
        <f t="shared" si="1"/>
        <v>90</v>
      </c>
      <c r="L64" s="13">
        <f t="shared" si="6"/>
        <v>5743801485.4499998</v>
      </c>
      <c r="M64" s="13">
        <f>VLOOKUP(B64,'Revenues X=0.5'!$A$2:$X$180,24,FALSE)*1000</f>
        <v>37745799088.376343</v>
      </c>
      <c r="N64" s="22">
        <f t="shared" si="2"/>
        <v>0.15217061564922013</v>
      </c>
      <c r="O64" s="14">
        <f t="shared" si="3"/>
        <v>5.0723538549740044E-2</v>
      </c>
      <c r="P64" s="14">
        <f t="shared" si="4"/>
        <v>0.45651184694766034</v>
      </c>
    </row>
    <row r="65" spans="1:16" x14ac:dyDescent="0.25">
      <c r="A65" t="s">
        <v>433</v>
      </c>
      <c r="B65" t="s">
        <v>432</v>
      </c>
      <c r="C65" t="s">
        <v>45</v>
      </c>
      <c r="D65" t="s">
        <v>19</v>
      </c>
      <c r="E65" s="13">
        <v>68630898</v>
      </c>
      <c r="F65" s="11">
        <v>90</v>
      </c>
      <c r="G65" s="11">
        <f t="shared" si="11"/>
        <v>10</v>
      </c>
      <c r="H65" s="13">
        <f t="shared" si="5"/>
        <v>6863089.8000000007</v>
      </c>
      <c r="I65">
        <v>150</v>
      </c>
      <c r="J65">
        <f t="shared" si="0"/>
        <v>547.5</v>
      </c>
      <c r="K65">
        <f t="shared" si="1"/>
        <v>90</v>
      </c>
      <c r="L65" s="13">
        <f t="shared" si="6"/>
        <v>5404683217.500001</v>
      </c>
      <c r="M65" s="13">
        <f>VLOOKUP(B65,'Revenues X=0.5'!$A$2:$X$180,24,FALSE)*1000</f>
        <v>382818486449.25775</v>
      </c>
      <c r="N65" s="22">
        <f t="shared" si="2"/>
        <v>1.411813537958906E-2</v>
      </c>
      <c r="O65" s="14">
        <f t="shared" si="3"/>
        <v>4.7060451265296867E-3</v>
      </c>
      <c r="P65" s="14">
        <f t="shared" si="4"/>
        <v>4.2354406138767182E-2</v>
      </c>
    </row>
    <row r="66" spans="1:16" x14ac:dyDescent="0.25">
      <c r="A66" t="s">
        <v>379</v>
      </c>
      <c r="B66" t="s">
        <v>378</v>
      </c>
      <c r="C66" t="s">
        <v>45</v>
      </c>
      <c r="D66" t="s">
        <v>19</v>
      </c>
      <c r="E66" s="13">
        <v>48235492</v>
      </c>
      <c r="F66" s="11">
        <v>86.146865861411314</v>
      </c>
      <c r="G66" s="11">
        <f t="shared" si="11"/>
        <v>13.853134138588686</v>
      </c>
      <c r="H66" s="13">
        <f t="shared" si="5"/>
        <v>6682127.4091682145</v>
      </c>
      <c r="I66">
        <v>150</v>
      </c>
      <c r="J66">
        <f t="shared" si="0"/>
        <v>547.5</v>
      </c>
      <c r="K66">
        <f t="shared" si="1"/>
        <v>90</v>
      </c>
      <c r="L66" s="13">
        <f t="shared" si="6"/>
        <v>5262175334.7199688</v>
      </c>
      <c r="M66" s="13">
        <f>VLOOKUP(B66,'Revenues X=0.5'!$A$2:$X$180,24,FALSE)*1000</f>
        <v>231099519121.84424</v>
      </c>
      <c r="N66" s="22">
        <f t="shared" si="2"/>
        <v>2.2770169988737859E-2</v>
      </c>
      <c r="O66" s="14">
        <f t="shared" si="3"/>
        <v>7.5900566629126202E-3</v>
      </c>
      <c r="P66" s="14">
        <f t="shared" si="4"/>
        <v>6.8310509966213573E-2</v>
      </c>
    </row>
    <row r="67" spans="1:16" x14ac:dyDescent="0.25">
      <c r="A67" t="s">
        <v>407</v>
      </c>
      <c r="B67" t="s">
        <v>406</v>
      </c>
      <c r="C67" t="s">
        <v>18</v>
      </c>
      <c r="D67" t="s">
        <v>26</v>
      </c>
      <c r="E67" s="13">
        <v>67554088</v>
      </c>
      <c r="F67" s="11">
        <v>90.245686300000003</v>
      </c>
      <c r="G67" s="11">
        <f t="shared" si="11"/>
        <v>9.7543136999999973</v>
      </c>
      <c r="H67" s="13">
        <f t="shared" si="5"/>
        <v>6589437.6606940543</v>
      </c>
      <c r="I67">
        <v>150</v>
      </c>
      <c r="J67">
        <f t="shared" ref="J67:J130" si="12">0.02*10*365*7.5</f>
        <v>547.5</v>
      </c>
      <c r="K67">
        <f t="shared" ref="K67:K130" si="13">0.08*150*7.5</f>
        <v>90</v>
      </c>
      <c r="L67" s="13">
        <f t="shared" si="6"/>
        <v>5189182157.7965679</v>
      </c>
      <c r="M67" s="13">
        <f>VLOOKUP(B67,'Revenues X=0.5'!$A$2:$X$180,24,FALSE)*1000</f>
        <v>282468092411.33478</v>
      </c>
      <c r="N67" s="22">
        <f t="shared" ref="N67:N130" si="14">L67/M67</f>
        <v>1.8370861336932859E-2</v>
      </c>
      <c r="O67" s="14">
        <f t="shared" ref="O67:O130" si="15">(L67/2)/(M67*1.5)</f>
        <v>6.123620445644286E-3</v>
      </c>
      <c r="P67" s="14">
        <f t="shared" ref="P67:P130" si="16">(L67*1.5)/(M67/2)</f>
        <v>5.5112584010798576E-2</v>
      </c>
    </row>
    <row r="68" spans="1:16" x14ac:dyDescent="0.25">
      <c r="A68" t="s">
        <v>181</v>
      </c>
      <c r="B68" t="s">
        <v>180</v>
      </c>
      <c r="C68" t="s">
        <v>40</v>
      </c>
      <c r="D68" t="s">
        <v>35</v>
      </c>
      <c r="E68" s="13">
        <v>22566243</v>
      </c>
      <c r="F68" s="11">
        <v>72.143859131837843</v>
      </c>
      <c r="G68" s="11">
        <f t="shared" si="11"/>
        <v>27.856140868162157</v>
      </c>
      <c r="H68" s="13">
        <f t="shared" si="5"/>
        <v>6286084.4387317812</v>
      </c>
      <c r="I68">
        <v>150</v>
      </c>
      <c r="J68">
        <f t="shared" si="12"/>
        <v>547.5</v>
      </c>
      <c r="K68">
        <f t="shared" si="13"/>
        <v>90</v>
      </c>
      <c r="L68" s="13">
        <f t="shared" si="6"/>
        <v>4950291495.5012779</v>
      </c>
      <c r="M68" s="13">
        <f>VLOOKUP(B68,'Revenues X=0.5'!$A$2:$X$180,24,FALSE)*1000</f>
        <v>46242979699.594002</v>
      </c>
      <c r="N68" s="22">
        <f t="shared" si="14"/>
        <v>0.10704957871788569</v>
      </c>
      <c r="O68" s="14">
        <f t="shared" si="15"/>
        <v>3.5683192905961891E-2</v>
      </c>
      <c r="P68" s="14">
        <f t="shared" si="16"/>
        <v>0.32114873615365708</v>
      </c>
    </row>
    <row r="69" spans="1:16" x14ac:dyDescent="0.25">
      <c r="A69" t="s">
        <v>429</v>
      </c>
      <c r="B69" t="s">
        <v>428</v>
      </c>
      <c r="C69" t="s">
        <v>40</v>
      </c>
      <c r="D69" t="s">
        <v>19</v>
      </c>
      <c r="E69" s="13">
        <v>39841900</v>
      </c>
      <c r="F69" s="11">
        <v>84.334518239999994</v>
      </c>
      <c r="G69" s="11">
        <f t="shared" si="11"/>
        <v>15.665481760000006</v>
      </c>
      <c r="H69" s="13">
        <f t="shared" si="5"/>
        <v>6241425.577337442</v>
      </c>
      <c r="I69">
        <v>150</v>
      </c>
      <c r="J69">
        <f t="shared" si="12"/>
        <v>547.5</v>
      </c>
      <c r="K69">
        <f t="shared" si="13"/>
        <v>90</v>
      </c>
      <c r="L69" s="13">
        <f t="shared" si="6"/>
        <v>4915122642.1532354</v>
      </c>
      <c r="M69" s="13">
        <f>VLOOKUP(B69,'Revenues X=0.5'!$A$2:$X$180,24,FALSE)*1000</f>
        <v>235454210481.78946</v>
      </c>
      <c r="N69" s="22">
        <f t="shared" si="14"/>
        <v>2.0875067946739399E-2</v>
      </c>
      <c r="O69" s="14">
        <f t="shared" si="15"/>
        <v>6.9583559822464667E-3</v>
      </c>
      <c r="P69" s="14">
        <f t="shared" si="16"/>
        <v>6.2625203840218205E-2</v>
      </c>
    </row>
    <row r="70" spans="1:16" x14ac:dyDescent="0.25">
      <c r="A70" t="s">
        <v>290</v>
      </c>
      <c r="B70" t="s">
        <v>289</v>
      </c>
      <c r="C70" t="s">
        <v>40</v>
      </c>
      <c r="D70" t="s">
        <v>22</v>
      </c>
      <c r="E70" s="13">
        <v>39190274</v>
      </c>
      <c r="F70" s="11">
        <v>85</v>
      </c>
      <c r="G70" s="11">
        <f t="shared" si="11"/>
        <v>15</v>
      </c>
      <c r="H70" s="13">
        <f t="shared" ref="H70:H133" si="17">(G70/100)*E70</f>
        <v>5878541.0999999996</v>
      </c>
      <c r="I70">
        <v>150</v>
      </c>
      <c r="J70">
        <f t="shared" si="12"/>
        <v>547.5</v>
      </c>
      <c r="K70">
        <f t="shared" si="13"/>
        <v>90</v>
      </c>
      <c r="L70" s="13">
        <f t="shared" ref="L70:L133" si="18">(I70+J70+K70)*H70</f>
        <v>4629351116.25</v>
      </c>
      <c r="M70" s="13">
        <f>VLOOKUP(B70,'Revenues X=0.5'!$A$2:$X$180,24,FALSE)*1000</f>
        <v>99658331365.505661</v>
      </c>
      <c r="N70" s="22">
        <f t="shared" si="14"/>
        <v>4.6452223841391138E-2</v>
      </c>
      <c r="O70" s="14">
        <f t="shared" si="15"/>
        <v>1.5484074613797045E-2</v>
      </c>
      <c r="P70" s="14">
        <f t="shared" si="16"/>
        <v>0.13935667152417341</v>
      </c>
    </row>
    <row r="71" spans="1:16" x14ac:dyDescent="0.25">
      <c r="A71" t="s">
        <v>361</v>
      </c>
      <c r="B71" t="s">
        <v>360</v>
      </c>
      <c r="C71" t="s">
        <v>14</v>
      </c>
      <c r="D71" t="s">
        <v>32</v>
      </c>
      <c r="E71" s="13">
        <v>8057580</v>
      </c>
      <c r="F71" s="11">
        <v>28.1</v>
      </c>
      <c r="G71" s="11">
        <f t="shared" si="11"/>
        <v>71.900000000000006</v>
      </c>
      <c r="H71" s="13">
        <f t="shared" si="17"/>
        <v>5793400.0200000005</v>
      </c>
      <c r="I71">
        <v>150</v>
      </c>
      <c r="J71">
        <f t="shared" si="12"/>
        <v>547.5</v>
      </c>
      <c r="K71">
        <f t="shared" si="13"/>
        <v>90</v>
      </c>
      <c r="L71" s="13">
        <f t="shared" si="18"/>
        <v>4562302515.75</v>
      </c>
      <c r="M71" s="13">
        <f>VLOOKUP(B71,'Revenues X=0.5'!$A$2:$X$180,24,FALSE)*1000</f>
        <v>15194387734.145548</v>
      </c>
      <c r="N71" s="22">
        <f t="shared" si="14"/>
        <v>0.30026234657006795</v>
      </c>
      <c r="O71" s="14">
        <f t="shared" si="15"/>
        <v>0.10008744885668931</v>
      </c>
      <c r="P71" s="14">
        <f t="shared" si="16"/>
        <v>0.90078703971020391</v>
      </c>
    </row>
    <row r="72" spans="1:16" x14ac:dyDescent="0.25">
      <c r="A72" t="s">
        <v>264</v>
      </c>
      <c r="B72" t="s">
        <v>263</v>
      </c>
      <c r="C72" t="s">
        <v>18</v>
      </c>
      <c r="D72" t="s">
        <v>26</v>
      </c>
      <c r="E72" s="13">
        <v>36845517</v>
      </c>
      <c r="F72" s="11">
        <v>84.6</v>
      </c>
      <c r="G72" s="11">
        <f t="shared" si="11"/>
        <v>15.400000000000006</v>
      </c>
      <c r="H72" s="13">
        <f t="shared" si="17"/>
        <v>5674209.6180000016</v>
      </c>
      <c r="I72">
        <v>150</v>
      </c>
      <c r="J72">
        <f t="shared" si="12"/>
        <v>547.5</v>
      </c>
      <c r="K72">
        <f t="shared" si="13"/>
        <v>90</v>
      </c>
      <c r="L72" s="13">
        <f t="shared" si="18"/>
        <v>4468440074.1750011</v>
      </c>
      <c r="M72" s="13">
        <f>VLOOKUP(B72,'Revenues X=0.5'!$A$2:$X$180,24,FALSE)*1000</f>
        <v>178597845265.35992</v>
      </c>
      <c r="N72" s="22">
        <f t="shared" si="14"/>
        <v>2.5019563184179583E-2</v>
      </c>
      <c r="O72" s="14">
        <f t="shared" si="15"/>
        <v>8.3398543947265282E-3</v>
      </c>
      <c r="P72" s="14">
        <f t="shared" si="16"/>
        <v>7.5058689552538749E-2</v>
      </c>
    </row>
    <row r="73" spans="1:16" x14ac:dyDescent="0.25">
      <c r="A73" t="s">
        <v>274</v>
      </c>
      <c r="B73" t="s">
        <v>273</v>
      </c>
      <c r="C73" t="s">
        <v>40</v>
      </c>
      <c r="D73" t="s">
        <v>32</v>
      </c>
      <c r="E73" s="13">
        <v>5640323</v>
      </c>
      <c r="F73" s="11">
        <v>2.9</v>
      </c>
      <c r="G73" s="11">
        <f t="shared" si="11"/>
        <v>97.1</v>
      </c>
      <c r="H73" s="13">
        <f t="shared" si="17"/>
        <v>5476753.6329999994</v>
      </c>
      <c r="I73">
        <v>150</v>
      </c>
      <c r="J73">
        <f t="shared" si="12"/>
        <v>547.5</v>
      </c>
      <c r="K73">
        <f t="shared" si="13"/>
        <v>90</v>
      </c>
      <c r="L73" s="13">
        <f t="shared" si="18"/>
        <v>4312943485.9874992</v>
      </c>
      <c r="M73" s="13">
        <f>VLOOKUP(B73,'Revenues X=0.5'!$A$2:$X$180,24,FALSE)*1000</f>
        <v>11287052947.897104</v>
      </c>
      <c r="N73" s="22">
        <f t="shared" si="14"/>
        <v>0.38211422466934075</v>
      </c>
      <c r="O73" s="14">
        <f t="shared" si="15"/>
        <v>0.12737140822311357</v>
      </c>
      <c r="P73" s="14">
        <f t="shared" si="16"/>
        <v>1.1463426740080223</v>
      </c>
    </row>
    <row r="74" spans="1:16" x14ac:dyDescent="0.25">
      <c r="A74" t="s">
        <v>109</v>
      </c>
      <c r="B74" t="s">
        <v>108</v>
      </c>
      <c r="C74" t="s">
        <v>18</v>
      </c>
      <c r="D74" t="s">
        <v>35</v>
      </c>
      <c r="E74" s="13">
        <v>57219408</v>
      </c>
      <c r="F74" s="11">
        <v>90.5</v>
      </c>
      <c r="G74" s="11">
        <f t="shared" si="11"/>
        <v>9.5</v>
      </c>
      <c r="H74" s="13">
        <f t="shared" si="17"/>
        <v>5435843.7599999998</v>
      </c>
      <c r="I74">
        <v>150</v>
      </c>
      <c r="J74">
        <f t="shared" si="12"/>
        <v>547.5</v>
      </c>
      <c r="K74">
        <f t="shared" si="13"/>
        <v>90</v>
      </c>
      <c r="L74" s="13">
        <f t="shared" si="18"/>
        <v>4280726961</v>
      </c>
      <c r="M74" s="13">
        <f>VLOOKUP(B74,'Revenues X=0.5'!$A$2:$X$180,24,FALSE)*1000</f>
        <v>146529512536.78873</v>
      </c>
      <c r="N74" s="22">
        <f t="shared" si="14"/>
        <v>2.9214094054433239E-2</v>
      </c>
      <c r="O74" s="14">
        <f t="shared" si="15"/>
        <v>9.7380313514777456E-3</v>
      </c>
      <c r="P74" s="14">
        <f t="shared" si="16"/>
        <v>8.7642282163299709E-2</v>
      </c>
    </row>
    <row r="75" spans="1:16" x14ac:dyDescent="0.25">
      <c r="A75" t="s">
        <v>451</v>
      </c>
      <c r="B75" t="s">
        <v>450</v>
      </c>
      <c r="C75" t="s">
        <v>40</v>
      </c>
      <c r="D75" t="s">
        <v>22</v>
      </c>
      <c r="E75" s="13">
        <v>33991041</v>
      </c>
      <c r="G75" s="11">
        <v>14.937753881111108</v>
      </c>
      <c r="H75" s="13">
        <f t="shared" si="17"/>
        <v>5077498.0462075677</v>
      </c>
      <c r="I75">
        <v>150</v>
      </c>
      <c r="J75">
        <f t="shared" si="12"/>
        <v>547.5</v>
      </c>
      <c r="K75">
        <f t="shared" si="13"/>
        <v>90</v>
      </c>
      <c r="L75" s="13">
        <f t="shared" si="18"/>
        <v>3998529711.3884597</v>
      </c>
      <c r="M75" s="13">
        <f>VLOOKUP(B75,'Revenues X=0.5'!$A$2:$X$180,24,FALSE)*1000</f>
        <v>72879852606.829819</v>
      </c>
      <c r="N75" s="22">
        <f t="shared" si="14"/>
        <v>5.486467889774168E-2</v>
      </c>
      <c r="O75" s="14">
        <f t="shared" si="15"/>
        <v>1.8288226299247225E-2</v>
      </c>
      <c r="P75" s="14">
        <f t="shared" si="16"/>
        <v>0.16459403669322503</v>
      </c>
    </row>
    <row r="76" spans="1:16" x14ac:dyDescent="0.25">
      <c r="A76" t="s">
        <v>439</v>
      </c>
      <c r="B76" t="s">
        <v>438</v>
      </c>
      <c r="C76" t="s">
        <v>40</v>
      </c>
      <c r="D76" t="s">
        <v>19</v>
      </c>
      <c r="E76" s="13">
        <v>34146873</v>
      </c>
      <c r="G76" s="11">
        <v>14.792992315545245</v>
      </c>
      <c r="H76" s="13">
        <f t="shared" si="17"/>
        <v>5051344.2988889944</v>
      </c>
      <c r="I76">
        <v>150</v>
      </c>
      <c r="J76">
        <f t="shared" si="12"/>
        <v>547.5</v>
      </c>
      <c r="K76">
        <f t="shared" si="13"/>
        <v>90</v>
      </c>
      <c r="L76" s="13">
        <f t="shared" si="18"/>
        <v>3977933635.375083</v>
      </c>
      <c r="M76" s="13">
        <f>VLOOKUP(B76,'Revenues X=0.5'!$A$2:$X$180,24,FALSE)*1000</f>
        <v>117845853555.28273</v>
      </c>
      <c r="N76" s="22">
        <f t="shared" si="14"/>
        <v>3.3755397541492559E-2</v>
      </c>
      <c r="O76" s="14">
        <f t="shared" si="15"/>
        <v>1.125179918049752E-2</v>
      </c>
      <c r="P76" s="14">
        <f t="shared" si="16"/>
        <v>0.10126619262447767</v>
      </c>
    </row>
    <row r="77" spans="1:16" x14ac:dyDescent="0.25">
      <c r="A77" t="s">
        <v>139</v>
      </c>
      <c r="B77" t="s">
        <v>138</v>
      </c>
      <c r="C77" t="s">
        <v>18</v>
      </c>
      <c r="D77" t="s">
        <v>35</v>
      </c>
      <c r="E77" s="13">
        <v>19648546</v>
      </c>
      <c r="F77" s="11">
        <v>75.45</v>
      </c>
      <c r="G77" s="11">
        <f>100-F77</f>
        <v>24.549999999999997</v>
      </c>
      <c r="H77" s="13">
        <f t="shared" si="17"/>
        <v>4823718.0429999996</v>
      </c>
      <c r="I77">
        <v>150</v>
      </c>
      <c r="J77">
        <f t="shared" si="12"/>
        <v>547.5</v>
      </c>
      <c r="K77">
        <f t="shared" si="13"/>
        <v>90</v>
      </c>
      <c r="L77" s="13">
        <f t="shared" si="18"/>
        <v>3798677958.8624997</v>
      </c>
      <c r="M77" s="13">
        <f>VLOOKUP(B77,'Revenues X=0.5'!$A$2:$X$180,24,FALSE)*1000</f>
        <v>53214383437.429398</v>
      </c>
      <c r="N77" s="22">
        <f t="shared" si="14"/>
        <v>7.138442115615351E-2</v>
      </c>
      <c r="O77" s="14">
        <f t="shared" si="15"/>
        <v>2.3794807052051167E-2</v>
      </c>
      <c r="P77" s="14">
        <f t="shared" si="16"/>
        <v>0.21415326346846053</v>
      </c>
    </row>
    <row r="78" spans="1:16" x14ac:dyDescent="0.25">
      <c r="A78" t="s">
        <v>203</v>
      </c>
      <c r="B78" t="s">
        <v>202</v>
      </c>
      <c r="C78" t="s">
        <v>18</v>
      </c>
      <c r="D78" t="s">
        <v>22</v>
      </c>
      <c r="E78" s="13">
        <v>91336270</v>
      </c>
      <c r="F78" s="11">
        <v>94.8</v>
      </c>
      <c r="G78" s="11">
        <f>100-F78</f>
        <v>5.2000000000000028</v>
      </c>
      <c r="H78" s="13">
        <f t="shared" si="17"/>
        <v>4749486.0400000019</v>
      </c>
      <c r="I78">
        <v>150</v>
      </c>
      <c r="J78">
        <f t="shared" si="12"/>
        <v>547.5</v>
      </c>
      <c r="K78">
        <f t="shared" si="13"/>
        <v>90</v>
      </c>
      <c r="L78" s="13">
        <f t="shared" si="18"/>
        <v>3740220256.5000014</v>
      </c>
      <c r="M78" s="13">
        <f>VLOOKUP(B78,'Revenues X=0.5'!$A$2:$X$180,24,FALSE)*1000</f>
        <v>462165715869.33221</v>
      </c>
      <c r="N78" s="22">
        <f t="shared" si="14"/>
        <v>8.092812011087103E-3</v>
      </c>
      <c r="O78" s="14">
        <f t="shared" si="15"/>
        <v>2.6976040036957014E-3</v>
      </c>
      <c r="P78" s="14">
        <f t="shared" si="16"/>
        <v>2.4278436033261311E-2</v>
      </c>
    </row>
    <row r="79" spans="1:16" x14ac:dyDescent="0.25">
      <c r="A79" t="s">
        <v>169</v>
      </c>
      <c r="B79" t="s">
        <v>168</v>
      </c>
      <c r="C79" t="s">
        <v>45</v>
      </c>
      <c r="D79" t="s">
        <v>19</v>
      </c>
      <c r="E79" s="13">
        <v>79551501</v>
      </c>
      <c r="F79" s="11">
        <v>94.311159017444027</v>
      </c>
      <c r="G79" s="11">
        <f>100-F79</f>
        <v>5.6888409825559734</v>
      </c>
      <c r="H79" s="13">
        <f t="shared" si="17"/>
        <v>4525558.391126425</v>
      </c>
      <c r="I79">
        <v>150</v>
      </c>
      <c r="J79">
        <f t="shared" si="12"/>
        <v>547.5</v>
      </c>
      <c r="K79">
        <f t="shared" si="13"/>
        <v>90</v>
      </c>
      <c r="L79" s="13">
        <f t="shared" si="18"/>
        <v>3563877233.0120597</v>
      </c>
      <c r="M79" s="13">
        <f>VLOOKUP(B79,'Revenues X=0.5'!$A$2:$X$180,24,FALSE)*1000</f>
        <v>535372425228.37231</v>
      </c>
      <c r="N79" s="22">
        <f t="shared" si="14"/>
        <v>6.6568188144763459E-3</v>
      </c>
      <c r="O79" s="14">
        <f t="shared" si="15"/>
        <v>2.2189396048254489E-3</v>
      </c>
      <c r="P79" s="14">
        <f t="shared" si="16"/>
        <v>1.9970456443429038E-2</v>
      </c>
    </row>
    <row r="80" spans="1:16" x14ac:dyDescent="0.25">
      <c r="A80" t="s">
        <v>401</v>
      </c>
      <c r="B80" t="s">
        <v>400</v>
      </c>
      <c r="C80" t="s">
        <v>40</v>
      </c>
      <c r="D80" t="s">
        <v>22</v>
      </c>
      <c r="E80" s="13">
        <v>29933865</v>
      </c>
      <c r="G80" s="11">
        <v>14.937753881111108</v>
      </c>
      <c r="H80" s="13">
        <f t="shared" si="17"/>
        <v>4471447.0808040593</v>
      </c>
      <c r="I80">
        <v>150</v>
      </c>
      <c r="J80">
        <f t="shared" si="12"/>
        <v>547.5</v>
      </c>
      <c r="K80">
        <f t="shared" si="13"/>
        <v>90</v>
      </c>
      <c r="L80" s="13">
        <f t="shared" si="18"/>
        <v>3521264576.1331968</v>
      </c>
      <c r="M80" s="13">
        <f>VLOOKUP(B80,'Revenues X=0.5'!$A$2:$X$180,24,FALSE)*1000</f>
        <v>86536359923.658691</v>
      </c>
      <c r="N80" s="22">
        <f t="shared" si="14"/>
        <v>4.0691156633345951E-2</v>
      </c>
      <c r="O80" s="14">
        <f t="shared" si="15"/>
        <v>1.3563718877781983E-2</v>
      </c>
      <c r="P80" s="14">
        <f t="shared" si="16"/>
        <v>0.12207346990003784</v>
      </c>
    </row>
    <row r="81" spans="1:16" x14ac:dyDescent="0.25">
      <c r="A81" t="s">
        <v>95</v>
      </c>
      <c r="B81" t="s">
        <v>94</v>
      </c>
      <c r="C81" t="s">
        <v>45</v>
      </c>
      <c r="D81" t="s">
        <v>69</v>
      </c>
      <c r="E81" s="13">
        <v>40616997</v>
      </c>
      <c r="F81" s="11">
        <v>89.325535959999996</v>
      </c>
      <c r="G81" s="11">
        <f>100-F81</f>
        <v>10.674464040000004</v>
      </c>
      <c r="H81" s="13">
        <f t="shared" si="17"/>
        <v>4335646.7388928803</v>
      </c>
      <c r="I81">
        <v>150</v>
      </c>
      <c r="J81">
        <f t="shared" si="12"/>
        <v>547.5</v>
      </c>
      <c r="K81">
        <f t="shared" si="13"/>
        <v>90</v>
      </c>
      <c r="L81" s="13">
        <f t="shared" si="18"/>
        <v>3414321806.8781433</v>
      </c>
      <c r="M81" s="13">
        <f>VLOOKUP(B81,'Revenues X=0.5'!$A$2:$X$180,24,FALSE)*1000</f>
        <v>329893397154.45477</v>
      </c>
      <c r="N81" s="22">
        <f t="shared" si="14"/>
        <v>1.0349773097397192E-2</v>
      </c>
      <c r="O81" s="14">
        <f t="shared" si="15"/>
        <v>3.4499243657990643E-3</v>
      </c>
      <c r="P81" s="14">
        <f t="shared" si="16"/>
        <v>3.1049319292191575E-2</v>
      </c>
    </row>
    <row r="82" spans="1:16" x14ac:dyDescent="0.25">
      <c r="A82" t="s">
        <v>236</v>
      </c>
      <c r="B82" t="s">
        <v>235</v>
      </c>
      <c r="C82" t="s">
        <v>14</v>
      </c>
      <c r="D82" t="s">
        <v>19</v>
      </c>
      <c r="E82" s="13">
        <v>6871058</v>
      </c>
      <c r="F82" s="11">
        <v>44.915064459544993</v>
      </c>
      <c r="G82" s="11">
        <f>100-F82</f>
        <v>55.084935540455007</v>
      </c>
      <c r="H82" s="13">
        <f t="shared" si="17"/>
        <v>3784917.870247277</v>
      </c>
      <c r="I82">
        <v>150</v>
      </c>
      <c r="J82">
        <f t="shared" si="12"/>
        <v>547.5</v>
      </c>
      <c r="K82">
        <f t="shared" si="13"/>
        <v>90</v>
      </c>
      <c r="L82" s="13">
        <f t="shared" si="18"/>
        <v>2980622822.8197308</v>
      </c>
      <c r="M82" s="13">
        <f>VLOOKUP(B82,'Revenues X=0.5'!$A$2:$X$180,24,FALSE)*1000</f>
        <v>16172368865.610291</v>
      </c>
      <c r="N82" s="22">
        <f t="shared" si="14"/>
        <v>0.18430341575734596</v>
      </c>
      <c r="O82" s="14">
        <f t="shared" si="15"/>
        <v>6.1434471919115316E-2</v>
      </c>
      <c r="P82" s="14">
        <f t="shared" si="16"/>
        <v>0.55291024727203786</v>
      </c>
    </row>
    <row r="83" spans="1:16" x14ac:dyDescent="0.25">
      <c r="A83" t="s">
        <v>99</v>
      </c>
      <c r="B83" t="s">
        <v>98</v>
      </c>
      <c r="C83" t="s">
        <v>14</v>
      </c>
      <c r="D83" t="s">
        <v>32</v>
      </c>
      <c r="E83" s="13">
        <v>6318381</v>
      </c>
      <c r="G83" s="11">
        <v>59.651025134275415</v>
      </c>
      <c r="H83" s="13">
        <f t="shared" si="17"/>
        <v>3768979.0383892823</v>
      </c>
      <c r="I83">
        <v>150</v>
      </c>
      <c r="J83">
        <f t="shared" si="12"/>
        <v>547.5</v>
      </c>
      <c r="K83">
        <f t="shared" si="13"/>
        <v>90</v>
      </c>
      <c r="L83" s="13">
        <f t="shared" si="18"/>
        <v>2968070992.7315598</v>
      </c>
      <c r="M83" s="13">
        <f>VLOOKUP(B83,'Revenues X=0.5'!$A$2:$X$180,24,FALSE)*1000</f>
        <v>11689913718.203577</v>
      </c>
      <c r="N83" s="22">
        <f t="shared" si="14"/>
        <v>0.25390016250587621</v>
      </c>
      <c r="O83" s="14">
        <f t="shared" si="15"/>
        <v>8.4633387501958729E-2</v>
      </c>
      <c r="P83" s="14">
        <f t="shared" si="16"/>
        <v>0.76170048751762864</v>
      </c>
    </row>
    <row r="84" spans="1:16" x14ac:dyDescent="0.25">
      <c r="A84" t="s">
        <v>421</v>
      </c>
      <c r="B84" t="s">
        <v>420</v>
      </c>
      <c r="C84" t="s">
        <v>18</v>
      </c>
      <c r="D84" t="s">
        <v>19</v>
      </c>
      <c r="E84" s="13">
        <v>6159875</v>
      </c>
      <c r="F84" s="11">
        <v>41.9</v>
      </c>
      <c r="G84" s="11">
        <f>100-F84</f>
        <v>58.1</v>
      </c>
      <c r="H84" s="13">
        <f t="shared" si="17"/>
        <v>3578887.3749999995</v>
      </c>
      <c r="I84">
        <v>150</v>
      </c>
      <c r="J84">
        <f t="shared" si="12"/>
        <v>547.5</v>
      </c>
      <c r="K84">
        <f t="shared" si="13"/>
        <v>90</v>
      </c>
      <c r="L84" s="13">
        <f t="shared" si="18"/>
        <v>2818373807.8124995</v>
      </c>
      <c r="M84" s="13">
        <f>VLOOKUP(B84,'Revenues X=0.5'!$A$2:$X$180,24,FALSE)*1000</f>
        <v>38518217872.147377</v>
      </c>
      <c r="N84" s="22">
        <f t="shared" si="14"/>
        <v>7.3169891119248098E-2</v>
      </c>
      <c r="O84" s="14">
        <f t="shared" si="15"/>
        <v>2.438996370641603E-2</v>
      </c>
      <c r="P84" s="14">
        <f t="shared" si="16"/>
        <v>0.21950967335774427</v>
      </c>
    </row>
    <row r="85" spans="1:16" x14ac:dyDescent="0.25">
      <c r="A85" t="s">
        <v>73</v>
      </c>
      <c r="B85" t="s">
        <v>72</v>
      </c>
      <c r="C85" t="s">
        <v>40</v>
      </c>
      <c r="D85" t="s">
        <v>35</v>
      </c>
      <c r="E85" s="13">
        <v>13665316</v>
      </c>
      <c r="F85" s="11">
        <v>76.3</v>
      </c>
      <c r="G85" s="11">
        <f>100-F85</f>
        <v>23.700000000000003</v>
      </c>
      <c r="H85" s="13">
        <f t="shared" si="17"/>
        <v>3238679.892</v>
      </c>
      <c r="I85">
        <v>150</v>
      </c>
      <c r="J85">
        <f t="shared" si="12"/>
        <v>547.5</v>
      </c>
      <c r="K85">
        <f t="shared" si="13"/>
        <v>90</v>
      </c>
      <c r="L85" s="13">
        <f t="shared" si="18"/>
        <v>2550460414.9499998</v>
      </c>
      <c r="M85" s="13">
        <f>VLOOKUP(B85,'Revenues X=0.5'!$A$2:$X$180,24,FALSE)*1000</f>
        <v>33205731839.319073</v>
      </c>
      <c r="N85" s="22">
        <f t="shared" si="14"/>
        <v>7.680783628837197E-2</v>
      </c>
      <c r="O85" s="14">
        <f t="shared" si="15"/>
        <v>2.5602612096123988E-2</v>
      </c>
      <c r="P85" s="14">
        <f t="shared" si="16"/>
        <v>0.23042350886511589</v>
      </c>
    </row>
    <row r="86" spans="1:16" x14ac:dyDescent="0.25">
      <c r="A86" t="s">
        <v>246</v>
      </c>
      <c r="B86" t="s">
        <v>245</v>
      </c>
      <c r="C86" t="s">
        <v>14</v>
      </c>
      <c r="D86" t="s">
        <v>32</v>
      </c>
      <c r="E86" s="13">
        <v>6395182</v>
      </c>
      <c r="F86" s="11">
        <v>50.45</v>
      </c>
      <c r="G86" s="11">
        <f>100-F86</f>
        <v>49.55</v>
      </c>
      <c r="H86" s="13">
        <f t="shared" si="17"/>
        <v>3168812.6809999999</v>
      </c>
      <c r="I86">
        <v>150</v>
      </c>
      <c r="J86">
        <f t="shared" si="12"/>
        <v>547.5</v>
      </c>
      <c r="K86">
        <f t="shared" si="13"/>
        <v>90</v>
      </c>
      <c r="L86" s="13">
        <f t="shared" si="18"/>
        <v>2495439986.2874999</v>
      </c>
      <c r="M86" s="13">
        <f>VLOOKUP(B86,'Revenues X=0.5'!$A$2:$X$180,24,FALSE)*1000</f>
        <v>11855193247.715046</v>
      </c>
      <c r="N86" s="22">
        <f t="shared" si="14"/>
        <v>0.21049340437942399</v>
      </c>
      <c r="O86" s="14">
        <f t="shared" si="15"/>
        <v>7.0164468126474658E-2</v>
      </c>
      <c r="P86" s="14">
        <f t="shared" si="16"/>
        <v>0.63148021313827196</v>
      </c>
    </row>
    <row r="87" spans="1:16" x14ac:dyDescent="0.25">
      <c r="A87" t="s">
        <v>325</v>
      </c>
      <c r="B87" t="s">
        <v>324</v>
      </c>
      <c r="C87" t="s">
        <v>40</v>
      </c>
      <c r="D87" t="s">
        <v>26</v>
      </c>
      <c r="E87" s="13">
        <v>10044486</v>
      </c>
      <c r="G87" s="11">
        <v>31.129346349193881</v>
      </c>
      <c r="H87" s="13">
        <f t="shared" si="17"/>
        <v>3126782.8359362907</v>
      </c>
      <c r="I87">
        <v>150</v>
      </c>
      <c r="J87">
        <f t="shared" si="12"/>
        <v>547.5</v>
      </c>
      <c r="K87">
        <f t="shared" si="13"/>
        <v>90</v>
      </c>
      <c r="L87" s="13">
        <f t="shared" si="18"/>
        <v>2462341483.299829</v>
      </c>
      <c r="M87" s="13">
        <f>VLOOKUP(B87,'Revenues X=0.5'!$A$2:$X$180,24,FALSE)*1000</f>
        <v>19927347288.138615</v>
      </c>
      <c r="N87" s="22">
        <f t="shared" si="14"/>
        <v>0.12356594421202727</v>
      </c>
      <c r="O87" s="14">
        <f t="shared" si="15"/>
        <v>4.1188648070675751E-2</v>
      </c>
      <c r="P87" s="14">
        <f t="shared" si="16"/>
        <v>0.3706978326360818</v>
      </c>
    </row>
    <row r="88" spans="1:16" x14ac:dyDescent="0.25">
      <c r="A88" t="s">
        <v>242</v>
      </c>
      <c r="B88" t="s">
        <v>241</v>
      </c>
      <c r="C88" t="s">
        <v>18</v>
      </c>
      <c r="D88" t="s">
        <v>22</v>
      </c>
      <c r="E88" s="13">
        <v>5171981</v>
      </c>
      <c r="F88" s="11">
        <v>42.51</v>
      </c>
      <c r="G88" s="11">
        <f>100-F88</f>
        <v>57.49</v>
      </c>
      <c r="H88" s="13">
        <f t="shared" si="17"/>
        <v>2973371.8769</v>
      </c>
      <c r="I88">
        <v>150</v>
      </c>
      <c r="J88">
        <f t="shared" si="12"/>
        <v>547.5</v>
      </c>
      <c r="K88">
        <f t="shared" si="13"/>
        <v>90</v>
      </c>
      <c r="L88" s="13">
        <f t="shared" si="18"/>
        <v>2341530353.0587502</v>
      </c>
      <c r="M88" s="13">
        <f>VLOOKUP(B88,'Revenues X=0.5'!$A$2:$X$180,24,FALSE)*1000</f>
        <v>20176251917.854069</v>
      </c>
      <c r="N88" s="22">
        <f t="shared" si="14"/>
        <v>0.11605378256536923</v>
      </c>
      <c r="O88" s="14">
        <f t="shared" si="15"/>
        <v>3.8684594188456413E-2</v>
      </c>
      <c r="P88" s="14">
        <f t="shared" si="16"/>
        <v>0.34816134769610774</v>
      </c>
    </row>
    <row r="89" spans="1:16" x14ac:dyDescent="0.25">
      <c r="A89" t="s">
        <v>205</v>
      </c>
      <c r="B89" t="s">
        <v>204</v>
      </c>
      <c r="C89" t="s">
        <v>18</v>
      </c>
      <c r="D89" t="s">
        <v>22</v>
      </c>
      <c r="E89" s="13">
        <v>50966609</v>
      </c>
      <c r="F89" s="11">
        <v>94.3</v>
      </c>
      <c r="G89" s="11">
        <f>100-F89</f>
        <v>5.7000000000000028</v>
      </c>
      <c r="H89" s="13">
        <f t="shared" si="17"/>
        <v>2905096.7130000014</v>
      </c>
      <c r="I89">
        <v>150</v>
      </c>
      <c r="J89">
        <f t="shared" si="12"/>
        <v>547.5</v>
      </c>
      <c r="K89">
        <f t="shared" si="13"/>
        <v>90</v>
      </c>
      <c r="L89" s="13">
        <f t="shared" si="18"/>
        <v>2287763661.4875011</v>
      </c>
      <c r="M89" s="13">
        <f>VLOOKUP(B89,'Revenues X=0.5'!$A$2:$X$180,24,FALSE)*1000</f>
        <v>148941178712.57852</v>
      </c>
      <c r="N89" s="22">
        <f t="shared" si="14"/>
        <v>1.536018233011535E-2</v>
      </c>
      <c r="O89" s="14">
        <f t="shared" si="15"/>
        <v>5.1200607767051161E-3</v>
      </c>
      <c r="P89" s="14">
        <f t="shared" si="16"/>
        <v>4.6080546990346048E-2</v>
      </c>
    </row>
    <row r="90" spans="1:16" x14ac:dyDescent="0.25">
      <c r="A90" t="s">
        <v>21</v>
      </c>
      <c r="B90" t="s">
        <v>20</v>
      </c>
      <c r="C90" t="s">
        <v>18</v>
      </c>
      <c r="D90" t="s">
        <v>22</v>
      </c>
      <c r="E90" s="13">
        <v>48561408</v>
      </c>
      <c r="F90" s="11">
        <v>94.1</v>
      </c>
      <c r="G90" s="11">
        <f>100-F90</f>
        <v>5.9000000000000057</v>
      </c>
      <c r="H90" s="13">
        <f t="shared" si="17"/>
        <v>2865123.072000003</v>
      </c>
      <c r="I90">
        <v>150</v>
      </c>
      <c r="J90">
        <f t="shared" si="12"/>
        <v>547.5</v>
      </c>
      <c r="K90">
        <f t="shared" si="13"/>
        <v>90</v>
      </c>
      <c r="L90" s="13">
        <f t="shared" si="18"/>
        <v>2256284419.2000022</v>
      </c>
      <c r="M90" s="13">
        <f>VLOOKUP(B90,'Revenues X=0.5'!$A$2:$X$180,24,FALSE)*1000</f>
        <v>153176856099.9642</v>
      </c>
      <c r="N90" s="22">
        <f t="shared" si="14"/>
        <v>1.4729930334433398E-2</v>
      </c>
      <c r="O90" s="14">
        <f t="shared" si="15"/>
        <v>4.9099767781444663E-3</v>
      </c>
      <c r="P90" s="14">
        <f t="shared" si="16"/>
        <v>4.4189791003300193E-2</v>
      </c>
    </row>
    <row r="91" spans="1:16" x14ac:dyDescent="0.25">
      <c r="A91" t="s">
        <v>306</v>
      </c>
      <c r="B91" t="s">
        <v>305</v>
      </c>
      <c r="C91" t="s">
        <v>40</v>
      </c>
      <c r="D91" t="s">
        <v>35</v>
      </c>
      <c r="E91" s="13">
        <v>7390914</v>
      </c>
      <c r="F91" s="11">
        <v>62.033791839999999</v>
      </c>
      <c r="G91" s="11">
        <f>100-F91</f>
        <v>37.966208160000001</v>
      </c>
      <c r="H91" s="13">
        <f t="shared" si="17"/>
        <v>2806049.7941665826</v>
      </c>
      <c r="I91">
        <v>150</v>
      </c>
      <c r="J91">
        <f t="shared" si="12"/>
        <v>547.5</v>
      </c>
      <c r="K91">
        <f t="shared" si="13"/>
        <v>90</v>
      </c>
      <c r="L91" s="13">
        <f t="shared" si="18"/>
        <v>2209764212.9061837</v>
      </c>
      <c r="M91" s="13">
        <f>VLOOKUP(B91,'Revenues X=0.5'!$A$2:$X$180,24,FALSE)*1000</f>
        <v>16195436326.604502</v>
      </c>
      <c r="N91" s="22">
        <f t="shared" si="14"/>
        <v>0.13644363562321374</v>
      </c>
      <c r="O91" s="14">
        <f t="shared" si="15"/>
        <v>4.5481211874404577E-2</v>
      </c>
      <c r="P91" s="14">
        <f t="shared" si="16"/>
        <v>0.40933090686964124</v>
      </c>
    </row>
    <row r="92" spans="1:16" x14ac:dyDescent="0.25">
      <c r="A92" t="s">
        <v>238</v>
      </c>
      <c r="B92" t="s">
        <v>237</v>
      </c>
      <c r="C92" t="s">
        <v>40</v>
      </c>
      <c r="D92" t="s">
        <v>26</v>
      </c>
      <c r="E92" s="13">
        <v>8806260</v>
      </c>
      <c r="G92" s="11">
        <v>31.129346349193881</v>
      </c>
      <c r="H92" s="13">
        <f t="shared" si="17"/>
        <v>2741331.175810521</v>
      </c>
      <c r="I92">
        <v>150</v>
      </c>
      <c r="J92">
        <f t="shared" si="12"/>
        <v>547.5</v>
      </c>
      <c r="K92">
        <f t="shared" si="13"/>
        <v>90</v>
      </c>
      <c r="L92" s="13">
        <f t="shared" si="18"/>
        <v>2158798300.9507852</v>
      </c>
      <c r="M92" s="13">
        <f>VLOOKUP(B92,'Revenues X=0.5'!$A$2:$X$180,24,FALSE)*1000</f>
        <v>17229962266.008762</v>
      </c>
      <c r="N92" s="22">
        <f t="shared" si="14"/>
        <v>0.12529326922611192</v>
      </c>
      <c r="O92" s="14">
        <f t="shared" si="15"/>
        <v>4.1764423075370635E-2</v>
      </c>
      <c r="P92" s="14">
        <f t="shared" si="16"/>
        <v>0.37587980767833579</v>
      </c>
    </row>
    <row r="93" spans="1:16" x14ac:dyDescent="0.25">
      <c r="A93" t="s">
        <v>165</v>
      </c>
      <c r="B93" t="s">
        <v>164</v>
      </c>
      <c r="C93" t="s">
        <v>14</v>
      </c>
      <c r="D93" t="s">
        <v>32</v>
      </c>
      <c r="E93" s="13">
        <v>3056357</v>
      </c>
      <c r="F93" s="11">
        <v>14.27</v>
      </c>
      <c r="G93" s="11">
        <f>100-F93</f>
        <v>85.73</v>
      </c>
      <c r="H93" s="13">
        <f t="shared" si="17"/>
        <v>2620214.8561</v>
      </c>
      <c r="I93">
        <v>150</v>
      </c>
      <c r="J93">
        <f t="shared" si="12"/>
        <v>547.5</v>
      </c>
      <c r="K93">
        <f t="shared" si="13"/>
        <v>90</v>
      </c>
      <c r="L93" s="13">
        <f t="shared" si="18"/>
        <v>2063419199.17875</v>
      </c>
      <c r="M93" s="13">
        <f>VLOOKUP(B93,'Revenues X=0.5'!$A$2:$X$180,24,FALSE)*1000</f>
        <v>5586889926.2180643</v>
      </c>
      <c r="N93" s="22">
        <f t="shared" si="14"/>
        <v>0.36933235242304857</v>
      </c>
      <c r="O93" s="14">
        <f t="shared" si="15"/>
        <v>0.12311078414101619</v>
      </c>
      <c r="P93" s="14">
        <f t="shared" si="16"/>
        <v>1.1079970572691458</v>
      </c>
    </row>
    <row r="94" spans="1:16" x14ac:dyDescent="0.25">
      <c r="A94" t="s">
        <v>137</v>
      </c>
      <c r="B94" t="s">
        <v>136</v>
      </c>
      <c r="C94" t="s">
        <v>18</v>
      </c>
      <c r="D94" t="s">
        <v>35</v>
      </c>
      <c r="E94" s="13">
        <v>12218615</v>
      </c>
      <c r="F94" s="11">
        <v>78.936845077998925</v>
      </c>
      <c r="G94" s="11">
        <f>100-F94</f>
        <v>21.063154922001075</v>
      </c>
      <c r="H94" s="13">
        <f t="shared" si="17"/>
        <v>2573625.8067728616</v>
      </c>
      <c r="I94">
        <v>150</v>
      </c>
      <c r="J94">
        <f t="shared" si="12"/>
        <v>547.5</v>
      </c>
      <c r="K94">
        <f t="shared" si="13"/>
        <v>90</v>
      </c>
      <c r="L94" s="13">
        <f t="shared" si="18"/>
        <v>2026730322.8336284</v>
      </c>
      <c r="M94" s="13">
        <f>VLOOKUP(B94,'Revenues X=0.5'!$A$2:$X$180,24,FALSE)*1000</f>
        <v>33768675448.623978</v>
      </c>
      <c r="N94" s="22">
        <f t="shared" si="14"/>
        <v>6.0018058034793736E-2</v>
      </c>
      <c r="O94" s="14">
        <f t="shared" si="15"/>
        <v>2.0006019344931247E-2</v>
      </c>
      <c r="P94" s="14">
        <f t="shared" si="16"/>
        <v>0.18005417410438121</v>
      </c>
    </row>
    <row r="95" spans="1:16" x14ac:dyDescent="0.25">
      <c r="A95" t="s">
        <v>193</v>
      </c>
      <c r="B95" t="s">
        <v>192</v>
      </c>
      <c r="C95" t="s">
        <v>29</v>
      </c>
      <c r="D95" t="s">
        <v>26</v>
      </c>
      <c r="E95" s="13">
        <v>7885155</v>
      </c>
      <c r="G95" s="11">
        <v>31.129346349193881</v>
      </c>
      <c r="H95" s="13">
        <f t="shared" si="17"/>
        <v>2454597.210120779</v>
      </c>
      <c r="I95">
        <v>150</v>
      </c>
      <c r="J95">
        <f t="shared" si="12"/>
        <v>547.5</v>
      </c>
      <c r="K95">
        <f t="shared" si="13"/>
        <v>90</v>
      </c>
      <c r="L95" s="13">
        <f t="shared" si="18"/>
        <v>1932995302.9701135</v>
      </c>
      <c r="M95" s="13">
        <f>VLOOKUP(B95,'Revenues X=0.5'!$A$2:$X$180,24,FALSE)*1000</f>
        <v>33571217679.885895</v>
      </c>
      <c r="N95" s="22">
        <f t="shared" si="14"/>
        <v>5.7578945196505707E-2</v>
      </c>
      <c r="O95" s="14">
        <f t="shared" si="15"/>
        <v>1.919298173216857E-2</v>
      </c>
      <c r="P95" s="14">
        <f t="shared" si="16"/>
        <v>0.17273683558951713</v>
      </c>
    </row>
    <row r="96" spans="1:16" x14ac:dyDescent="0.25">
      <c r="A96" t="s">
        <v>83</v>
      </c>
      <c r="B96" t="s">
        <v>82</v>
      </c>
      <c r="C96" t="s">
        <v>18</v>
      </c>
      <c r="D96" t="s">
        <v>19</v>
      </c>
      <c r="E96" s="13">
        <v>6213179</v>
      </c>
      <c r="F96" s="11">
        <v>62.567213879999997</v>
      </c>
      <c r="G96" s="11">
        <f t="shared" ref="G96:G102" si="19">100-F96</f>
        <v>37.432786120000003</v>
      </c>
      <c r="H96" s="13">
        <f t="shared" si="17"/>
        <v>2325766.006322755</v>
      </c>
      <c r="I96">
        <v>150</v>
      </c>
      <c r="J96">
        <f t="shared" si="12"/>
        <v>547.5</v>
      </c>
      <c r="K96">
        <f t="shared" si="13"/>
        <v>90</v>
      </c>
      <c r="L96" s="13">
        <f t="shared" si="18"/>
        <v>1831540729.9791696</v>
      </c>
      <c r="M96" s="13">
        <f>VLOOKUP(B96,'Revenues X=0.5'!$A$2:$X$180,24,FALSE)*1000</f>
        <v>35367906269.718597</v>
      </c>
      <c r="N96" s="22">
        <f t="shared" si="14"/>
        <v>5.1785387464321112E-2</v>
      </c>
      <c r="O96" s="14">
        <f t="shared" si="15"/>
        <v>1.7261795821440371E-2</v>
      </c>
      <c r="P96" s="14">
        <f t="shared" si="16"/>
        <v>0.15535616239296335</v>
      </c>
    </row>
    <row r="97" spans="1:16" x14ac:dyDescent="0.25">
      <c r="A97" t="s">
        <v>167</v>
      </c>
      <c r="B97" t="s">
        <v>166</v>
      </c>
      <c r="C97" t="s">
        <v>40</v>
      </c>
      <c r="D97" t="s">
        <v>19</v>
      </c>
      <c r="E97" s="13">
        <v>3953077</v>
      </c>
      <c r="F97" s="11">
        <v>41.213819999999998</v>
      </c>
      <c r="G97" s="11">
        <f t="shared" si="19"/>
        <v>58.786180000000002</v>
      </c>
      <c r="H97" s="13">
        <f t="shared" si="17"/>
        <v>2323862.9607585999</v>
      </c>
      <c r="I97">
        <v>150</v>
      </c>
      <c r="J97">
        <f t="shared" si="12"/>
        <v>547.5</v>
      </c>
      <c r="K97">
        <f t="shared" si="13"/>
        <v>90</v>
      </c>
      <c r="L97" s="13">
        <f t="shared" si="18"/>
        <v>1830042081.5973973</v>
      </c>
      <c r="M97" s="13">
        <f>VLOOKUP(B97,'Revenues X=0.5'!$A$2:$X$180,24,FALSE)*1000</f>
        <v>11178374176.065588</v>
      </c>
      <c r="N97" s="22">
        <f t="shared" si="14"/>
        <v>0.1637127235833423</v>
      </c>
      <c r="O97" s="14">
        <f t="shared" si="15"/>
        <v>5.4570907861114105E-2</v>
      </c>
      <c r="P97" s="14">
        <f t="shared" si="16"/>
        <v>0.49113817075002691</v>
      </c>
    </row>
    <row r="98" spans="1:16" x14ac:dyDescent="0.25">
      <c r="A98" t="s">
        <v>49</v>
      </c>
      <c r="B98" t="s">
        <v>48</v>
      </c>
      <c r="C98" t="s">
        <v>18</v>
      </c>
      <c r="D98" t="s">
        <v>19</v>
      </c>
      <c r="E98" s="13">
        <v>10474377</v>
      </c>
      <c r="F98" s="11">
        <v>79.535588840000003</v>
      </c>
      <c r="G98" s="11">
        <f t="shared" si="19"/>
        <v>20.464411159999997</v>
      </c>
      <c r="H98" s="13">
        <f t="shared" si="17"/>
        <v>2143519.5757284733</v>
      </c>
      <c r="I98">
        <v>150</v>
      </c>
      <c r="J98">
        <f t="shared" si="12"/>
        <v>547.5</v>
      </c>
      <c r="K98">
        <f t="shared" si="13"/>
        <v>90</v>
      </c>
      <c r="L98" s="13">
        <f t="shared" si="18"/>
        <v>1688021665.8861728</v>
      </c>
      <c r="M98" s="13">
        <f>VLOOKUP(B98,'Revenues X=0.5'!$A$2:$X$180,24,FALSE)*1000</f>
        <v>43215628297.693512</v>
      </c>
      <c r="N98" s="22">
        <f t="shared" si="14"/>
        <v>3.9060444852453184E-2</v>
      </c>
      <c r="O98" s="14">
        <f t="shared" si="15"/>
        <v>1.3020148284151063E-2</v>
      </c>
      <c r="P98" s="14">
        <f t="shared" si="16"/>
        <v>0.11718133455735955</v>
      </c>
    </row>
    <row r="99" spans="1:16" x14ac:dyDescent="0.25">
      <c r="A99" t="s">
        <v>163</v>
      </c>
      <c r="B99" t="s">
        <v>162</v>
      </c>
      <c r="C99" t="s">
        <v>18</v>
      </c>
      <c r="D99" t="s">
        <v>32</v>
      </c>
      <c r="E99" s="13">
        <v>2382369</v>
      </c>
      <c r="F99" s="11">
        <v>12.8</v>
      </c>
      <c r="G99" s="11">
        <f t="shared" si="19"/>
        <v>87.2</v>
      </c>
      <c r="H99" s="13">
        <f t="shared" si="17"/>
        <v>2077425.7679999999</v>
      </c>
      <c r="I99">
        <v>150</v>
      </c>
      <c r="J99">
        <f t="shared" si="12"/>
        <v>547.5</v>
      </c>
      <c r="K99">
        <f t="shared" si="13"/>
        <v>90</v>
      </c>
      <c r="L99" s="13">
        <f t="shared" si="18"/>
        <v>1635972792.3</v>
      </c>
      <c r="M99" s="13">
        <f>VLOOKUP(B99,'Revenues X=0.5'!$A$2:$X$180,24,FALSE)*1000</f>
        <v>5614553222.9533796</v>
      </c>
      <c r="N99" s="22">
        <f t="shared" si="14"/>
        <v>0.29138076127087492</v>
      </c>
      <c r="O99" s="14">
        <f t="shared" si="15"/>
        <v>9.7126920423624974E-2</v>
      </c>
      <c r="P99" s="14">
        <f t="shared" si="16"/>
        <v>0.8741422838126246</v>
      </c>
    </row>
    <row r="100" spans="1:16" x14ac:dyDescent="0.25">
      <c r="A100" t="s">
        <v>229</v>
      </c>
      <c r="B100" t="s">
        <v>228</v>
      </c>
      <c r="C100" t="s">
        <v>45</v>
      </c>
      <c r="D100" t="s">
        <v>26</v>
      </c>
      <c r="E100" s="13">
        <v>52190069</v>
      </c>
      <c r="F100" s="11">
        <v>96.086848349999997</v>
      </c>
      <c r="G100" s="11">
        <f t="shared" si="19"/>
        <v>3.9131516500000032</v>
      </c>
      <c r="H100" s="13">
        <f t="shared" si="17"/>
        <v>2042276.5462096401</v>
      </c>
      <c r="I100">
        <v>150</v>
      </c>
      <c r="J100">
        <f t="shared" si="12"/>
        <v>547.5</v>
      </c>
      <c r="K100">
        <f t="shared" si="13"/>
        <v>90</v>
      </c>
      <c r="L100" s="13">
        <f t="shared" si="18"/>
        <v>1608292780.1400917</v>
      </c>
      <c r="M100" s="13">
        <f>VLOOKUP(B100,'Revenues X=0.5'!$A$2:$X$180,24,FALSE)*1000</f>
        <v>389163144220.47589</v>
      </c>
      <c r="N100" s="22">
        <f t="shared" si="14"/>
        <v>4.132695513501484E-3</v>
      </c>
      <c r="O100" s="14">
        <f t="shared" si="15"/>
        <v>1.3775651711671613E-3</v>
      </c>
      <c r="P100" s="14">
        <f t="shared" si="16"/>
        <v>1.2398086540504451E-2</v>
      </c>
    </row>
    <row r="101" spans="1:16" x14ac:dyDescent="0.25">
      <c r="A101" t="s">
        <v>355</v>
      </c>
      <c r="B101" t="s">
        <v>354</v>
      </c>
      <c r="C101" t="s">
        <v>40</v>
      </c>
      <c r="D101" t="s">
        <v>32</v>
      </c>
      <c r="E101" s="13">
        <v>21855703</v>
      </c>
      <c r="F101" s="11">
        <v>92</v>
      </c>
      <c r="G101" s="11">
        <f t="shared" si="19"/>
        <v>8</v>
      </c>
      <c r="H101" s="13">
        <f t="shared" si="17"/>
        <v>1748456.24</v>
      </c>
      <c r="I101">
        <v>150</v>
      </c>
      <c r="J101">
        <f t="shared" si="12"/>
        <v>547.5</v>
      </c>
      <c r="K101">
        <f t="shared" si="13"/>
        <v>90</v>
      </c>
      <c r="L101" s="13">
        <f t="shared" si="18"/>
        <v>1376909289</v>
      </c>
      <c r="M101" s="13">
        <f>VLOOKUP(B101,'Revenues X=0.5'!$A$2:$X$180,24,FALSE)*1000</f>
        <v>42369709647.531334</v>
      </c>
      <c r="N101" s="22">
        <f t="shared" si="14"/>
        <v>3.2497491732993863E-2</v>
      </c>
      <c r="O101" s="14">
        <f t="shared" si="15"/>
        <v>1.083249724433129E-2</v>
      </c>
      <c r="P101" s="14">
        <f t="shared" si="16"/>
        <v>9.7492475198981604E-2</v>
      </c>
    </row>
    <row r="102" spans="1:16" x14ac:dyDescent="0.25">
      <c r="A102" t="s">
        <v>323</v>
      </c>
      <c r="B102" t="s">
        <v>322</v>
      </c>
      <c r="C102" t="s">
        <v>18</v>
      </c>
      <c r="D102" t="s">
        <v>35</v>
      </c>
      <c r="E102" s="13">
        <v>4882047</v>
      </c>
      <c r="F102" s="11">
        <v>64.2</v>
      </c>
      <c r="G102" s="11">
        <f t="shared" si="19"/>
        <v>35.799999999999997</v>
      </c>
      <c r="H102" s="13">
        <f t="shared" si="17"/>
        <v>1747772.8259999999</v>
      </c>
      <c r="I102">
        <v>150</v>
      </c>
      <c r="J102">
        <f t="shared" si="12"/>
        <v>547.5</v>
      </c>
      <c r="K102">
        <f t="shared" si="13"/>
        <v>90</v>
      </c>
      <c r="L102" s="13">
        <f t="shared" si="18"/>
        <v>1376371100.4749999</v>
      </c>
      <c r="M102" s="13">
        <f>VLOOKUP(B102,'Revenues X=0.5'!$A$2:$X$180,24,FALSE)*1000</f>
        <v>13968903520.897657</v>
      </c>
      <c r="N102" s="22">
        <f t="shared" si="14"/>
        <v>9.8531076431012013E-2</v>
      </c>
      <c r="O102" s="14">
        <f t="shared" si="15"/>
        <v>3.2843692143670673E-2</v>
      </c>
      <c r="P102" s="14">
        <f t="shared" si="16"/>
        <v>0.29559322929303605</v>
      </c>
    </row>
    <row r="103" spans="1:16" x14ac:dyDescent="0.25">
      <c r="A103" t="s">
        <v>403</v>
      </c>
      <c r="B103" t="s">
        <v>402</v>
      </c>
      <c r="C103" t="s">
        <v>14</v>
      </c>
      <c r="D103" t="s">
        <v>19</v>
      </c>
      <c r="E103" s="13">
        <v>11407028</v>
      </c>
      <c r="G103" s="11">
        <v>14.792992315545245</v>
      </c>
      <c r="H103" s="13">
        <f t="shared" si="17"/>
        <v>1687440.7754720943</v>
      </c>
      <c r="I103">
        <v>150</v>
      </c>
      <c r="J103">
        <f t="shared" si="12"/>
        <v>547.5</v>
      </c>
      <c r="K103">
        <f t="shared" si="13"/>
        <v>90</v>
      </c>
      <c r="L103" s="13">
        <f t="shared" si="18"/>
        <v>1328859610.6842742</v>
      </c>
      <c r="M103" s="13">
        <f>VLOOKUP(B103,'Revenues X=0.5'!$A$2:$X$180,24,FALSE)*1000</f>
        <v>22188200681.155506</v>
      </c>
      <c r="N103" s="22">
        <f t="shared" si="14"/>
        <v>5.9890372805798439E-2</v>
      </c>
      <c r="O103" s="14">
        <f t="shared" si="15"/>
        <v>1.9963457601932813E-2</v>
      </c>
      <c r="P103" s="14">
        <f t="shared" si="16"/>
        <v>0.17967111841739533</v>
      </c>
    </row>
    <row r="104" spans="1:16" x14ac:dyDescent="0.25">
      <c r="A104" t="s">
        <v>357</v>
      </c>
      <c r="B104" t="s">
        <v>356</v>
      </c>
      <c r="C104" t="s">
        <v>18</v>
      </c>
      <c r="D104" t="s">
        <v>19</v>
      </c>
      <c r="E104" s="13">
        <v>8582256</v>
      </c>
      <c r="F104" s="11">
        <v>80.8</v>
      </c>
      <c r="G104" s="11">
        <f>100-F104</f>
        <v>19.200000000000003</v>
      </c>
      <c r="H104" s="13">
        <f t="shared" si="17"/>
        <v>1647793.1520000002</v>
      </c>
      <c r="I104">
        <v>150</v>
      </c>
      <c r="J104">
        <f t="shared" si="12"/>
        <v>547.5</v>
      </c>
      <c r="K104">
        <f t="shared" si="13"/>
        <v>90</v>
      </c>
      <c r="L104" s="13">
        <f t="shared" si="18"/>
        <v>1297637107.2000003</v>
      </c>
      <c r="M104" s="13">
        <f>VLOOKUP(B104,'Revenues X=0.5'!$A$2:$X$180,24,FALSE)*1000</f>
        <v>39646568118.747429</v>
      </c>
      <c r="N104" s="22">
        <f t="shared" si="14"/>
        <v>3.273012441615078E-2</v>
      </c>
      <c r="O104" s="14">
        <f t="shared" si="15"/>
        <v>1.0910041472050261E-2</v>
      </c>
      <c r="P104" s="14">
        <f t="shared" si="16"/>
        <v>9.8190373248452339E-2</v>
      </c>
    </row>
    <row r="105" spans="1:16" x14ac:dyDescent="0.25">
      <c r="A105" t="s">
        <v>62</v>
      </c>
      <c r="B105" t="s">
        <v>61</v>
      </c>
      <c r="C105" t="s">
        <v>45</v>
      </c>
      <c r="D105" t="s">
        <v>19</v>
      </c>
      <c r="E105" s="13">
        <v>11664194</v>
      </c>
      <c r="F105" s="11">
        <v>86.28</v>
      </c>
      <c r="G105" s="11">
        <f>100-F105</f>
        <v>13.719999999999999</v>
      </c>
      <c r="H105" s="13">
        <f t="shared" si="17"/>
        <v>1600327.4167999998</v>
      </c>
      <c r="I105">
        <v>150</v>
      </c>
      <c r="J105">
        <f t="shared" si="12"/>
        <v>547.5</v>
      </c>
      <c r="K105">
        <f t="shared" si="13"/>
        <v>90</v>
      </c>
      <c r="L105" s="13">
        <f t="shared" si="18"/>
        <v>1260257840.7299998</v>
      </c>
      <c r="M105" s="13">
        <f>VLOOKUP(B105,'Revenues X=0.5'!$A$2:$X$180,24,FALSE)*1000</f>
        <v>77852609575.995636</v>
      </c>
      <c r="N105" s="22">
        <f t="shared" si="14"/>
        <v>1.6187740495709424E-2</v>
      </c>
      <c r="O105" s="14">
        <f t="shared" si="15"/>
        <v>5.3959134985698074E-3</v>
      </c>
      <c r="P105" s="14">
        <f t="shared" si="16"/>
        <v>4.8563221487128272E-2</v>
      </c>
    </row>
    <row r="106" spans="1:16" x14ac:dyDescent="0.25">
      <c r="A106" t="s">
        <v>117</v>
      </c>
      <c r="B106" t="s">
        <v>116</v>
      </c>
      <c r="C106" t="s">
        <v>18</v>
      </c>
      <c r="D106" t="s">
        <v>35</v>
      </c>
      <c r="E106" s="13">
        <v>5759573</v>
      </c>
      <c r="F106" s="11">
        <v>73.599999999999994</v>
      </c>
      <c r="G106" s="11">
        <f>100-F106</f>
        <v>26.400000000000006</v>
      </c>
      <c r="H106" s="13">
        <f t="shared" si="17"/>
        <v>1520527.2720000003</v>
      </c>
      <c r="I106">
        <v>150</v>
      </c>
      <c r="J106">
        <f t="shared" si="12"/>
        <v>547.5</v>
      </c>
      <c r="K106">
        <f t="shared" si="13"/>
        <v>90</v>
      </c>
      <c r="L106" s="13">
        <f t="shared" si="18"/>
        <v>1197415226.7000003</v>
      </c>
      <c r="M106" s="13">
        <f>VLOOKUP(B106,'Revenues X=0.5'!$A$2:$X$180,24,FALSE)*1000</f>
        <v>14824436632.502686</v>
      </c>
      <c r="N106" s="22">
        <f t="shared" si="14"/>
        <v>8.0773067900243758E-2</v>
      </c>
      <c r="O106" s="14">
        <f t="shared" si="15"/>
        <v>2.6924355966747918E-2</v>
      </c>
      <c r="P106" s="14">
        <f t="shared" si="16"/>
        <v>0.24231920370073126</v>
      </c>
    </row>
    <row r="107" spans="1:16" x14ac:dyDescent="0.25">
      <c r="A107" t="s">
        <v>185</v>
      </c>
      <c r="B107" t="s">
        <v>184</v>
      </c>
      <c r="C107" t="s">
        <v>14</v>
      </c>
      <c r="D107" t="s">
        <v>32</v>
      </c>
      <c r="E107" s="13">
        <v>2472642</v>
      </c>
      <c r="G107" s="11">
        <v>59.651025134275415</v>
      </c>
      <c r="H107" s="13">
        <f t="shared" si="17"/>
        <v>1474956.3009006502</v>
      </c>
      <c r="I107">
        <v>150</v>
      </c>
      <c r="J107">
        <f t="shared" si="12"/>
        <v>547.5</v>
      </c>
      <c r="K107">
        <f t="shared" si="13"/>
        <v>90</v>
      </c>
      <c r="L107" s="13">
        <f t="shared" si="18"/>
        <v>1161528086.9592621</v>
      </c>
      <c r="M107" s="13" t="e">
        <f>VLOOKUP(B107,'Revenues X=0.5'!$A$2:$X$180,24,FALSE)*1000</f>
        <v>#N/A</v>
      </c>
      <c r="N107" s="22" t="e">
        <f t="shared" si="14"/>
        <v>#N/A</v>
      </c>
      <c r="O107" s="14" t="e">
        <f t="shared" si="15"/>
        <v>#N/A</v>
      </c>
      <c r="P107" s="14" t="e">
        <f t="shared" si="16"/>
        <v>#N/A</v>
      </c>
    </row>
    <row r="108" spans="1:16" x14ac:dyDescent="0.25">
      <c r="A108" t="s">
        <v>335</v>
      </c>
      <c r="B108" t="s">
        <v>334</v>
      </c>
      <c r="C108" t="s">
        <v>45</v>
      </c>
      <c r="D108" t="s">
        <v>19</v>
      </c>
      <c r="E108" s="13">
        <v>10432816</v>
      </c>
      <c r="F108" s="11">
        <v>86</v>
      </c>
      <c r="G108" s="11">
        <f>100-F108</f>
        <v>14</v>
      </c>
      <c r="H108" s="13">
        <f t="shared" si="17"/>
        <v>1460594.2400000002</v>
      </c>
      <c r="I108">
        <v>150</v>
      </c>
      <c r="J108">
        <f t="shared" si="12"/>
        <v>547.5</v>
      </c>
      <c r="K108">
        <f t="shared" si="13"/>
        <v>90</v>
      </c>
      <c r="L108" s="13">
        <f t="shared" si="18"/>
        <v>1150217964.0000002</v>
      </c>
      <c r="M108" s="13">
        <f>VLOOKUP(B108,'Revenues X=0.5'!$A$2:$X$180,24,FALSE)*1000</f>
        <v>47179281861.477859</v>
      </c>
      <c r="N108" s="22">
        <f t="shared" si="14"/>
        <v>2.4379725986019288E-2</v>
      </c>
      <c r="O108" s="14">
        <f t="shared" si="15"/>
        <v>8.1265753286730944E-3</v>
      </c>
      <c r="P108" s="14">
        <f t="shared" si="16"/>
        <v>7.3139177958057869E-2</v>
      </c>
    </row>
    <row r="109" spans="1:16" x14ac:dyDescent="0.25">
      <c r="A109" t="s">
        <v>244</v>
      </c>
      <c r="B109" t="s">
        <v>243</v>
      </c>
      <c r="C109" t="s">
        <v>40</v>
      </c>
      <c r="D109" t="s">
        <v>32</v>
      </c>
      <c r="E109" s="13">
        <v>2419217</v>
      </c>
      <c r="G109" s="11">
        <v>59.651025134275415</v>
      </c>
      <c r="H109" s="13">
        <f t="shared" si="17"/>
        <v>1443087.7407226637</v>
      </c>
      <c r="I109">
        <v>150</v>
      </c>
      <c r="J109">
        <f t="shared" si="12"/>
        <v>547.5</v>
      </c>
      <c r="K109">
        <f t="shared" si="13"/>
        <v>90</v>
      </c>
      <c r="L109" s="13">
        <f t="shared" si="18"/>
        <v>1136431595.8190978</v>
      </c>
      <c r="M109" s="13">
        <f>VLOOKUP(B109,'Revenues X=0.5'!$A$2:$X$180,24,FALSE)*1000</f>
        <v>4607616765.7615509</v>
      </c>
      <c r="N109" s="22">
        <f t="shared" si="14"/>
        <v>0.24664195257377647</v>
      </c>
      <c r="O109" s="14">
        <f t="shared" si="15"/>
        <v>8.2213984191258818E-2</v>
      </c>
      <c r="P109" s="14">
        <f t="shared" si="16"/>
        <v>0.73992585772132946</v>
      </c>
    </row>
    <row r="110" spans="1:16" x14ac:dyDescent="0.25">
      <c r="A110" t="s">
        <v>115</v>
      </c>
      <c r="B110" t="s">
        <v>114</v>
      </c>
      <c r="C110" t="s">
        <v>40</v>
      </c>
      <c r="D110" t="s">
        <v>32</v>
      </c>
      <c r="E110" s="13">
        <v>6753771</v>
      </c>
      <c r="F110" s="11">
        <v>78.849999999999994</v>
      </c>
      <c r="G110" s="11">
        <f>100-F110</f>
        <v>21.150000000000006</v>
      </c>
      <c r="H110" s="13">
        <f t="shared" si="17"/>
        <v>1428422.5665000004</v>
      </c>
      <c r="I110">
        <v>150</v>
      </c>
      <c r="J110">
        <f t="shared" si="12"/>
        <v>547.5</v>
      </c>
      <c r="K110">
        <f t="shared" si="13"/>
        <v>90</v>
      </c>
      <c r="L110" s="13">
        <f t="shared" si="18"/>
        <v>1124882771.1187503</v>
      </c>
      <c r="M110" s="13">
        <f>VLOOKUP(B110,'Revenues X=0.5'!$A$2:$X$180,24,FALSE)*1000</f>
        <v>13079600649.446056</v>
      </c>
      <c r="N110" s="22">
        <f t="shared" si="14"/>
        <v>8.6002837645229716E-2</v>
      </c>
      <c r="O110" s="14">
        <f t="shared" si="15"/>
        <v>2.8667612548409906E-2</v>
      </c>
      <c r="P110" s="14">
        <f t="shared" si="16"/>
        <v>0.2580085129356891</v>
      </c>
    </row>
    <row r="111" spans="1:16" x14ac:dyDescent="0.25">
      <c r="A111" t="s">
        <v>327</v>
      </c>
      <c r="B111" t="s">
        <v>326</v>
      </c>
      <c r="C111" t="s">
        <v>40</v>
      </c>
      <c r="D111" t="s">
        <v>35</v>
      </c>
      <c r="E111" s="13">
        <v>8693133</v>
      </c>
      <c r="F111" s="11">
        <v>85.069687020000003</v>
      </c>
      <c r="G111" s="11">
        <f>100-F111</f>
        <v>14.930312979999997</v>
      </c>
      <c r="H111" s="13">
        <f t="shared" si="17"/>
        <v>1297911.964667663</v>
      </c>
      <c r="I111">
        <v>150</v>
      </c>
      <c r="J111">
        <f t="shared" si="12"/>
        <v>547.5</v>
      </c>
      <c r="K111">
        <f t="shared" si="13"/>
        <v>90</v>
      </c>
      <c r="L111" s="13">
        <f t="shared" si="18"/>
        <v>1022105672.1757846</v>
      </c>
      <c r="M111" s="13">
        <f>VLOOKUP(B111,'Revenues X=0.5'!$A$2:$X$180,24,FALSE)*1000</f>
        <v>18715906842.255733</v>
      </c>
      <c r="N111" s="22">
        <f t="shared" si="14"/>
        <v>5.4611602888946384E-2</v>
      </c>
      <c r="O111" s="14">
        <f t="shared" si="15"/>
        <v>1.8203867629648797E-2</v>
      </c>
      <c r="P111" s="14">
        <f t="shared" si="16"/>
        <v>0.16383480866683914</v>
      </c>
    </row>
    <row r="112" spans="1:16" x14ac:dyDescent="0.25">
      <c r="A112" t="s">
        <v>105</v>
      </c>
      <c r="B112" t="s">
        <v>104</v>
      </c>
      <c r="C112" t="s">
        <v>45</v>
      </c>
      <c r="D112" t="s">
        <v>35</v>
      </c>
      <c r="E112" s="13">
        <v>19814578</v>
      </c>
      <c r="F112" s="11">
        <v>94.234921388452392</v>
      </c>
      <c r="G112" s="11">
        <f>100-F112</f>
        <v>5.765078611547608</v>
      </c>
      <c r="H112" s="13">
        <f t="shared" si="17"/>
        <v>1142325.9982464178</v>
      </c>
      <c r="I112">
        <v>150</v>
      </c>
      <c r="J112">
        <f t="shared" si="12"/>
        <v>547.5</v>
      </c>
      <c r="K112">
        <f t="shared" si="13"/>
        <v>90</v>
      </c>
      <c r="L112" s="13">
        <f t="shared" si="18"/>
        <v>899581723.61905408</v>
      </c>
      <c r="M112" s="13">
        <f>VLOOKUP(B112,'Revenues X=0.5'!$A$2:$X$180,24,FALSE)*1000</f>
        <v>74550387900.19136</v>
      </c>
      <c r="N112" s="22">
        <f t="shared" si="14"/>
        <v>1.2066761139102603E-2</v>
      </c>
      <c r="O112" s="14">
        <f t="shared" si="15"/>
        <v>4.0222537130342011E-3</v>
      </c>
      <c r="P112" s="14">
        <f t="shared" si="16"/>
        <v>3.6200283417307813E-2</v>
      </c>
    </row>
    <row r="113" spans="1:16" x14ac:dyDescent="0.25">
      <c r="A113" t="s">
        <v>248</v>
      </c>
      <c r="B113" t="s">
        <v>247</v>
      </c>
      <c r="C113" t="s">
        <v>18</v>
      </c>
      <c r="D113" t="s">
        <v>22</v>
      </c>
      <c r="E113" s="13">
        <v>7459411</v>
      </c>
      <c r="G113" s="11">
        <v>14.937753881111108</v>
      </c>
      <c r="H113" s="13">
        <f t="shared" si="17"/>
        <v>1114268.4561605288</v>
      </c>
      <c r="I113">
        <v>150</v>
      </c>
      <c r="J113">
        <f t="shared" si="12"/>
        <v>547.5</v>
      </c>
      <c r="K113">
        <f t="shared" si="13"/>
        <v>90</v>
      </c>
      <c r="L113" s="13">
        <f t="shared" si="18"/>
        <v>877486409.22641647</v>
      </c>
      <c r="M113" s="13">
        <f>VLOOKUP(B113,'Revenues X=0.5'!$A$2:$X$180,24,FALSE)*1000</f>
        <v>43975721764.205353</v>
      </c>
      <c r="N113" s="22">
        <f t="shared" si="14"/>
        <v>1.9953883052367741E-2</v>
      </c>
      <c r="O113" s="14">
        <f t="shared" si="15"/>
        <v>6.6512943507892478E-3</v>
      </c>
      <c r="P113" s="14">
        <f t="shared" si="16"/>
        <v>5.9861649157103222E-2</v>
      </c>
    </row>
    <row r="114" spans="1:16" x14ac:dyDescent="0.25">
      <c r="A114" t="s">
        <v>417</v>
      </c>
      <c r="B114" t="s">
        <v>416</v>
      </c>
      <c r="C114" t="s">
        <v>18</v>
      </c>
      <c r="D114" t="s">
        <v>22</v>
      </c>
      <c r="E114" s="13">
        <v>12561225</v>
      </c>
      <c r="F114" s="11">
        <v>91.6</v>
      </c>
      <c r="G114" s="11">
        <f t="shared" ref="G114:G123" si="20">100-F114</f>
        <v>8.4000000000000057</v>
      </c>
      <c r="H114" s="13">
        <f t="shared" si="17"/>
        <v>1055142.9000000008</v>
      </c>
      <c r="I114">
        <v>150</v>
      </c>
      <c r="J114">
        <f t="shared" si="12"/>
        <v>547.5</v>
      </c>
      <c r="K114">
        <f t="shared" si="13"/>
        <v>90</v>
      </c>
      <c r="L114" s="13">
        <f t="shared" si="18"/>
        <v>830925033.75000072</v>
      </c>
      <c r="M114" s="13">
        <f>VLOOKUP(B114,'Revenues X=0.5'!$A$2:$X$180,24,FALSE)*1000</f>
        <v>37024426204.224541</v>
      </c>
      <c r="N114" s="22">
        <f t="shared" si="14"/>
        <v>2.2442617453857824E-2</v>
      </c>
      <c r="O114" s="14">
        <f t="shared" si="15"/>
        <v>7.4808724846192757E-3</v>
      </c>
      <c r="P114" s="14">
        <f t="shared" si="16"/>
        <v>6.7327852361573473E-2</v>
      </c>
    </row>
    <row r="115" spans="1:16" x14ac:dyDescent="0.25">
      <c r="A115" t="s">
        <v>60</v>
      </c>
      <c r="B115" t="s">
        <v>59</v>
      </c>
      <c r="C115" t="s">
        <v>18</v>
      </c>
      <c r="D115" t="s">
        <v>19</v>
      </c>
      <c r="E115" s="13">
        <v>8488334</v>
      </c>
      <c r="F115" s="11">
        <v>87.818367346938757</v>
      </c>
      <c r="G115" s="11">
        <f t="shared" si="20"/>
        <v>12.181632653061243</v>
      </c>
      <c r="H115" s="13">
        <f t="shared" si="17"/>
        <v>1034017.6662448995</v>
      </c>
      <c r="I115">
        <v>150</v>
      </c>
      <c r="J115">
        <f t="shared" si="12"/>
        <v>547.5</v>
      </c>
      <c r="K115">
        <f t="shared" si="13"/>
        <v>90</v>
      </c>
      <c r="L115" s="13">
        <f t="shared" si="18"/>
        <v>814288912.16785836</v>
      </c>
      <c r="M115" s="13">
        <f>VLOOKUP(B115,'Revenues X=0.5'!$A$2:$X$180,24,FALSE)*1000</f>
        <v>48677475251.067253</v>
      </c>
      <c r="N115" s="22">
        <f t="shared" si="14"/>
        <v>1.6728248701641631E-2</v>
      </c>
      <c r="O115" s="14">
        <f t="shared" si="15"/>
        <v>5.5760829005472102E-3</v>
      </c>
      <c r="P115" s="14">
        <f t="shared" si="16"/>
        <v>5.0184746104924897E-2</v>
      </c>
    </row>
    <row r="116" spans="1:16" x14ac:dyDescent="0.25">
      <c r="A116" t="s">
        <v>296</v>
      </c>
      <c r="B116" t="s">
        <v>295</v>
      </c>
      <c r="C116" t="s">
        <v>18</v>
      </c>
      <c r="D116" t="s">
        <v>32</v>
      </c>
      <c r="E116" s="13">
        <v>3042197</v>
      </c>
      <c r="F116" s="11">
        <v>67.032540403657137</v>
      </c>
      <c r="G116" s="11">
        <f t="shared" si="20"/>
        <v>32.967459596342863</v>
      </c>
      <c r="H116" s="13">
        <f t="shared" si="17"/>
        <v>1002935.0668161546</v>
      </c>
      <c r="I116">
        <v>150</v>
      </c>
      <c r="J116">
        <f t="shared" si="12"/>
        <v>547.5</v>
      </c>
      <c r="K116">
        <f t="shared" si="13"/>
        <v>90</v>
      </c>
      <c r="L116" s="13">
        <f t="shared" si="18"/>
        <v>789811365.1177218</v>
      </c>
      <c r="M116" s="13">
        <f>VLOOKUP(B116,'Revenues X=0.5'!$A$2:$X$180,24,FALSE)*1000</f>
        <v>7216026759.8285151</v>
      </c>
      <c r="N116" s="22">
        <f t="shared" si="14"/>
        <v>0.10945238860734093</v>
      </c>
      <c r="O116" s="14">
        <f t="shared" si="15"/>
        <v>3.6484129535780306E-2</v>
      </c>
      <c r="P116" s="14">
        <f t="shared" si="16"/>
        <v>0.32835716582202279</v>
      </c>
    </row>
    <row r="117" spans="1:16" x14ac:dyDescent="0.25">
      <c r="A117" t="s">
        <v>111</v>
      </c>
      <c r="B117" t="s">
        <v>110</v>
      </c>
      <c r="C117" t="s">
        <v>14</v>
      </c>
      <c r="D117" t="s">
        <v>32</v>
      </c>
      <c r="E117" s="13">
        <v>1057197</v>
      </c>
      <c r="F117" s="11">
        <v>6.3</v>
      </c>
      <c r="G117" s="11">
        <f t="shared" si="20"/>
        <v>93.7</v>
      </c>
      <c r="H117" s="13">
        <f t="shared" si="17"/>
        <v>990593.58900000004</v>
      </c>
      <c r="I117">
        <v>150</v>
      </c>
      <c r="J117">
        <f t="shared" si="12"/>
        <v>547.5</v>
      </c>
      <c r="K117">
        <f t="shared" si="13"/>
        <v>90</v>
      </c>
      <c r="L117" s="13">
        <f t="shared" si="18"/>
        <v>780092451.33749998</v>
      </c>
      <c r="M117" s="13">
        <f>VLOOKUP(B117,'Revenues X=0.5'!$A$2:$X$180,24,FALSE)*1000</f>
        <v>1980087314.3549585</v>
      </c>
      <c r="N117" s="22">
        <f t="shared" si="14"/>
        <v>0.39396871323910587</v>
      </c>
      <c r="O117" s="14">
        <f t="shared" si="15"/>
        <v>0.13132290441303529</v>
      </c>
      <c r="P117" s="14">
        <f t="shared" si="16"/>
        <v>1.1819061397173176</v>
      </c>
    </row>
    <row r="118" spans="1:16" x14ac:dyDescent="0.25">
      <c r="A118" t="s">
        <v>143</v>
      </c>
      <c r="B118" t="s">
        <v>142</v>
      </c>
      <c r="C118" t="s">
        <v>40</v>
      </c>
      <c r="D118" t="s">
        <v>35</v>
      </c>
      <c r="E118" s="13">
        <v>6874758</v>
      </c>
      <c r="F118" s="11">
        <v>86.676551500000002</v>
      </c>
      <c r="G118" s="11">
        <f t="shared" si="20"/>
        <v>13.323448499999998</v>
      </c>
      <c r="H118" s="13">
        <f t="shared" si="17"/>
        <v>915954.84162962995</v>
      </c>
      <c r="I118">
        <v>150</v>
      </c>
      <c r="J118">
        <f t="shared" si="12"/>
        <v>547.5</v>
      </c>
      <c r="K118">
        <f t="shared" si="13"/>
        <v>90</v>
      </c>
      <c r="L118" s="13">
        <f t="shared" si="18"/>
        <v>721314437.78333354</v>
      </c>
      <c r="M118" s="13">
        <f>VLOOKUP(B118,'Revenues X=0.5'!$A$2:$X$180,24,FALSE)*1000</f>
        <v>16464788671.959921</v>
      </c>
      <c r="N118" s="22">
        <f t="shared" si="14"/>
        <v>4.3809516912400814E-2</v>
      </c>
      <c r="O118" s="14">
        <f t="shared" si="15"/>
        <v>1.4603172304133607E-2</v>
      </c>
      <c r="P118" s="14">
        <f t="shared" si="16"/>
        <v>0.13142855073720244</v>
      </c>
    </row>
    <row r="119" spans="1:16" x14ac:dyDescent="0.25">
      <c r="A119" t="s">
        <v>300</v>
      </c>
      <c r="B119" t="s">
        <v>299</v>
      </c>
      <c r="C119" t="s">
        <v>45</v>
      </c>
      <c r="D119" t="s">
        <v>19</v>
      </c>
      <c r="E119" s="13">
        <v>17268589</v>
      </c>
      <c r="F119" s="11">
        <v>94.891853159999997</v>
      </c>
      <c r="G119" s="11">
        <f t="shared" si="20"/>
        <v>5.1081468400000034</v>
      </c>
      <c r="H119" s="13">
        <f t="shared" si="17"/>
        <v>882104.88331608812</v>
      </c>
      <c r="I119">
        <v>150</v>
      </c>
      <c r="J119">
        <f t="shared" si="12"/>
        <v>547.5</v>
      </c>
      <c r="K119">
        <f t="shared" si="13"/>
        <v>90</v>
      </c>
      <c r="L119" s="13">
        <f t="shared" si="18"/>
        <v>694657595.61141944</v>
      </c>
      <c r="M119" s="13">
        <f>VLOOKUP(B119,'Revenues X=0.5'!$A$2:$X$180,24,FALSE)*1000</f>
        <v>125989215352.40436</v>
      </c>
      <c r="N119" s="22">
        <f t="shared" si="14"/>
        <v>5.5136274455586786E-3</v>
      </c>
      <c r="O119" s="14">
        <f t="shared" si="15"/>
        <v>1.8378758151862261E-3</v>
      </c>
      <c r="P119" s="14">
        <f t="shared" si="16"/>
        <v>1.6540882336676034E-2</v>
      </c>
    </row>
    <row r="120" spans="1:16" x14ac:dyDescent="0.25">
      <c r="A120" t="s">
        <v>75</v>
      </c>
      <c r="B120" t="s">
        <v>74</v>
      </c>
      <c r="C120" t="s">
        <v>18</v>
      </c>
      <c r="D120" t="s">
        <v>19</v>
      </c>
      <c r="E120" s="13">
        <v>3700255</v>
      </c>
      <c r="F120" s="11">
        <v>77.143653639999997</v>
      </c>
      <c r="G120" s="11">
        <f t="shared" si="20"/>
        <v>22.856346360000003</v>
      </c>
      <c r="H120" s="13">
        <f t="shared" si="17"/>
        <v>845743.09900321811</v>
      </c>
      <c r="I120">
        <v>150</v>
      </c>
      <c r="J120">
        <f t="shared" si="12"/>
        <v>547.5</v>
      </c>
      <c r="K120">
        <f t="shared" si="13"/>
        <v>90</v>
      </c>
      <c r="L120" s="13">
        <f t="shared" si="18"/>
        <v>666022690.46503425</v>
      </c>
      <c r="M120" s="13">
        <f>VLOOKUP(B120,'Revenues X=0.5'!$A$2:$X$180,24,FALSE)*1000</f>
        <v>23126314721.601006</v>
      </c>
      <c r="N120" s="22">
        <f t="shared" si="14"/>
        <v>2.8799343885212263E-2</v>
      </c>
      <c r="O120" s="14">
        <f t="shared" si="15"/>
        <v>9.599781295070756E-3</v>
      </c>
      <c r="P120" s="14">
        <f t="shared" si="16"/>
        <v>8.6398031655636781E-2</v>
      </c>
    </row>
    <row r="121" spans="1:16" x14ac:dyDescent="0.25">
      <c r="A121" t="s">
        <v>195</v>
      </c>
      <c r="B121" t="s">
        <v>194</v>
      </c>
      <c r="C121" t="s">
        <v>18</v>
      </c>
      <c r="D121" t="s">
        <v>19</v>
      </c>
      <c r="E121" s="13">
        <v>9525243</v>
      </c>
      <c r="F121" s="11">
        <v>91.664115645702097</v>
      </c>
      <c r="G121" s="11">
        <f t="shared" si="20"/>
        <v>8.3358843542979031</v>
      </c>
      <c r="H121" s="13">
        <f t="shared" si="17"/>
        <v>794013.2409458562</v>
      </c>
      <c r="I121">
        <v>150</v>
      </c>
      <c r="J121">
        <f t="shared" si="12"/>
        <v>547.5</v>
      </c>
      <c r="K121">
        <f t="shared" si="13"/>
        <v>90</v>
      </c>
      <c r="L121" s="13">
        <f t="shared" si="18"/>
        <v>625285427.24486172</v>
      </c>
      <c r="M121" s="13">
        <f>VLOOKUP(B121,'Revenues X=0.5'!$A$2:$X$180,24,FALSE)*1000</f>
        <v>44624879794.287529</v>
      </c>
      <c r="N121" s="22">
        <f t="shared" si="14"/>
        <v>1.4012036113650329E-2</v>
      </c>
      <c r="O121" s="14">
        <f t="shared" si="15"/>
        <v>4.6706787045501102E-3</v>
      </c>
      <c r="P121" s="14">
        <f t="shared" si="16"/>
        <v>4.2036108340950992E-2</v>
      </c>
    </row>
    <row r="122" spans="1:16" x14ac:dyDescent="0.25">
      <c r="A122" t="s">
        <v>133</v>
      </c>
      <c r="B122" t="s">
        <v>132</v>
      </c>
      <c r="C122" t="s">
        <v>40</v>
      </c>
      <c r="D122" t="s">
        <v>22</v>
      </c>
      <c r="E122" s="13">
        <v>1075146</v>
      </c>
      <c r="F122" s="11">
        <v>28.9</v>
      </c>
      <c r="G122" s="11">
        <f t="shared" si="20"/>
        <v>71.099999999999994</v>
      </c>
      <c r="H122" s="13">
        <f t="shared" si="17"/>
        <v>764428.80599999998</v>
      </c>
      <c r="I122">
        <v>150</v>
      </c>
      <c r="J122">
        <f t="shared" si="12"/>
        <v>547.5</v>
      </c>
      <c r="K122">
        <f t="shared" si="13"/>
        <v>90</v>
      </c>
      <c r="L122" s="13">
        <f t="shared" si="18"/>
        <v>601987684.72500002</v>
      </c>
      <c r="M122" s="13">
        <f>VLOOKUP(B122,'Revenues X=0.5'!$A$2:$X$180,24,FALSE)*1000</f>
        <v>2288003035.077168</v>
      </c>
      <c r="N122" s="22">
        <f t="shared" si="14"/>
        <v>0.26310615654611519</v>
      </c>
      <c r="O122" s="14">
        <f t="shared" si="15"/>
        <v>8.7702052182038387E-2</v>
      </c>
      <c r="P122" s="14">
        <f t="shared" si="16"/>
        <v>0.78931846963834562</v>
      </c>
    </row>
    <row r="123" spans="1:16" x14ac:dyDescent="0.25">
      <c r="A123" t="s">
        <v>211</v>
      </c>
      <c r="B123" t="s">
        <v>210</v>
      </c>
      <c r="C123" t="s">
        <v>45</v>
      </c>
      <c r="D123" t="s">
        <v>22</v>
      </c>
      <c r="E123" s="13">
        <v>9632030</v>
      </c>
      <c r="F123" s="11">
        <v>92.143412400000003</v>
      </c>
      <c r="G123" s="11">
        <f t="shared" si="20"/>
        <v>7.8565875999999975</v>
      </c>
      <c r="H123" s="13">
        <f t="shared" si="17"/>
        <v>756748.87460827979</v>
      </c>
      <c r="I123">
        <v>150</v>
      </c>
      <c r="J123">
        <f t="shared" si="12"/>
        <v>547.5</v>
      </c>
      <c r="K123">
        <f t="shared" si="13"/>
        <v>90</v>
      </c>
      <c r="L123" s="13">
        <f t="shared" si="18"/>
        <v>595939738.75402033</v>
      </c>
      <c r="M123" s="13">
        <f>VLOOKUP(B123,'Revenues X=0.5'!$A$2:$X$180,24,FALSE)*1000</f>
        <v>53877511032.243668</v>
      </c>
      <c r="N123" s="22">
        <f t="shared" si="14"/>
        <v>1.1061010936406709E-2</v>
      </c>
      <c r="O123" s="14">
        <f t="shared" si="15"/>
        <v>3.6870036454689026E-3</v>
      </c>
      <c r="P123" s="14">
        <f t="shared" si="16"/>
        <v>3.318303280922013E-2</v>
      </c>
    </row>
    <row r="124" spans="1:16" x14ac:dyDescent="0.25">
      <c r="A124" t="s">
        <v>145</v>
      </c>
      <c r="B124" t="s">
        <v>144</v>
      </c>
      <c r="C124" t="s">
        <v>29</v>
      </c>
      <c r="D124" t="s">
        <v>32</v>
      </c>
      <c r="E124" s="13">
        <v>1138788</v>
      </c>
      <c r="G124" s="11">
        <v>59.651025134275415</v>
      </c>
      <c r="H124" s="13">
        <f t="shared" si="17"/>
        <v>679298.71610611235</v>
      </c>
      <c r="I124">
        <v>150</v>
      </c>
      <c r="J124">
        <f t="shared" si="12"/>
        <v>547.5</v>
      </c>
      <c r="K124">
        <f t="shared" si="13"/>
        <v>90</v>
      </c>
      <c r="L124" s="13">
        <f t="shared" si="18"/>
        <v>534947738.93356347</v>
      </c>
      <c r="M124" s="13">
        <f>VLOOKUP(B124,'Revenues X=0.5'!$A$2:$X$180,24,FALSE)*1000</f>
        <v>4402106275.5288</v>
      </c>
      <c r="N124" s="22">
        <f t="shared" si="14"/>
        <v>0.12152085966377611</v>
      </c>
      <c r="O124" s="14">
        <f t="shared" si="15"/>
        <v>4.0506953221258711E-2</v>
      </c>
      <c r="P124" s="14">
        <f t="shared" si="16"/>
        <v>0.36456257899132838</v>
      </c>
    </row>
    <row r="125" spans="1:16" x14ac:dyDescent="0.25">
      <c r="A125" t="s">
        <v>395</v>
      </c>
      <c r="B125" t="s">
        <v>394</v>
      </c>
      <c r="C125" t="s">
        <v>40</v>
      </c>
      <c r="D125" t="s">
        <v>32</v>
      </c>
      <c r="E125" s="13">
        <v>1515527</v>
      </c>
      <c r="F125" s="11">
        <v>60.3</v>
      </c>
      <c r="G125" s="11">
        <f>100-F125</f>
        <v>39.700000000000003</v>
      </c>
      <c r="H125" s="13">
        <f t="shared" si="17"/>
        <v>601664.21900000004</v>
      </c>
      <c r="I125">
        <v>150</v>
      </c>
      <c r="J125">
        <f t="shared" si="12"/>
        <v>547.5</v>
      </c>
      <c r="K125">
        <f t="shared" si="13"/>
        <v>90</v>
      </c>
      <c r="L125" s="13">
        <f t="shared" si="18"/>
        <v>473810572.46250004</v>
      </c>
      <c r="M125" s="13">
        <f>VLOOKUP(B125,'Revenues X=0.5'!$A$2:$X$180,24,FALSE)*1000</f>
        <v>3366838886.8918247</v>
      </c>
      <c r="N125" s="22">
        <f t="shared" si="14"/>
        <v>0.14072861469766057</v>
      </c>
      <c r="O125" s="14">
        <f t="shared" si="15"/>
        <v>4.6909538232553526E-2</v>
      </c>
      <c r="P125" s="14">
        <f t="shared" si="16"/>
        <v>0.42218584409298171</v>
      </c>
    </row>
    <row r="126" spans="1:16" x14ac:dyDescent="0.25">
      <c r="A126" t="s">
        <v>173</v>
      </c>
      <c r="B126" t="s">
        <v>172</v>
      </c>
      <c r="C126" t="s">
        <v>45</v>
      </c>
      <c r="D126" t="s">
        <v>19</v>
      </c>
      <c r="E126" s="13">
        <v>10975530</v>
      </c>
      <c r="F126" s="11">
        <v>94.55573837</v>
      </c>
      <c r="G126" s="11">
        <f>100-F126</f>
        <v>5.4442616299999997</v>
      </c>
      <c r="H126" s="13">
        <f t="shared" si="17"/>
        <v>597536.56847913901</v>
      </c>
      <c r="I126">
        <v>150</v>
      </c>
      <c r="J126">
        <f t="shared" si="12"/>
        <v>547.5</v>
      </c>
      <c r="K126">
        <f t="shared" si="13"/>
        <v>90</v>
      </c>
      <c r="L126" s="13">
        <f t="shared" si="18"/>
        <v>470560047.67732197</v>
      </c>
      <c r="M126" s="13">
        <f>VLOOKUP(B126,'Revenues X=0.5'!$A$2:$X$180,24,FALSE)*1000</f>
        <v>65717148408.725388</v>
      </c>
      <c r="N126" s="22">
        <f t="shared" si="14"/>
        <v>7.160384451721658E-3</v>
      </c>
      <c r="O126" s="14">
        <f t="shared" si="15"/>
        <v>2.3867948172405528E-3</v>
      </c>
      <c r="P126" s="14">
        <f t="shared" si="16"/>
        <v>2.1481153355164977E-2</v>
      </c>
    </row>
    <row r="127" spans="1:16" x14ac:dyDescent="0.25">
      <c r="A127" t="s">
        <v>71</v>
      </c>
      <c r="B127" t="s">
        <v>70</v>
      </c>
      <c r="C127" t="s">
        <v>40</v>
      </c>
      <c r="D127" t="s">
        <v>15</v>
      </c>
      <c r="E127" s="13">
        <v>897761</v>
      </c>
      <c r="F127" s="11">
        <v>39.299999999999997</v>
      </c>
      <c r="G127" s="11">
        <f>100-F127</f>
        <v>60.7</v>
      </c>
      <c r="H127" s="13">
        <f t="shared" si="17"/>
        <v>544940.92700000003</v>
      </c>
      <c r="I127">
        <v>150</v>
      </c>
      <c r="J127">
        <f t="shared" si="12"/>
        <v>547.5</v>
      </c>
      <c r="K127">
        <f t="shared" si="13"/>
        <v>90</v>
      </c>
      <c r="L127" s="13">
        <f t="shared" si="18"/>
        <v>429140980.01250005</v>
      </c>
      <c r="M127" s="13">
        <f>VLOOKUP(B127,'Revenues X=0.5'!$A$2:$X$180,24,FALSE)*1000</f>
        <v>1934140640.0634139</v>
      </c>
      <c r="N127" s="22">
        <f t="shared" si="14"/>
        <v>0.22187682277253115</v>
      </c>
      <c r="O127" s="14">
        <f t="shared" si="15"/>
        <v>7.3958940924177055E-2</v>
      </c>
      <c r="P127" s="14">
        <f t="shared" si="16"/>
        <v>0.66563046831759343</v>
      </c>
    </row>
    <row r="128" spans="1:16" x14ac:dyDescent="0.25">
      <c r="A128" t="s">
        <v>397</v>
      </c>
      <c r="B128" t="s">
        <v>396</v>
      </c>
      <c r="C128" t="s">
        <v>45</v>
      </c>
      <c r="D128" t="s">
        <v>19</v>
      </c>
      <c r="E128" s="13">
        <v>10690986</v>
      </c>
      <c r="F128" s="11">
        <v>95</v>
      </c>
      <c r="G128" s="11">
        <f>100-F128</f>
        <v>5</v>
      </c>
      <c r="H128" s="13">
        <f t="shared" si="17"/>
        <v>534549.30000000005</v>
      </c>
      <c r="I128">
        <v>150</v>
      </c>
      <c r="J128">
        <f t="shared" si="12"/>
        <v>547.5</v>
      </c>
      <c r="K128">
        <f t="shared" si="13"/>
        <v>90</v>
      </c>
      <c r="L128" s="13">
        <f t="shared" si="18"/>
        <v>420957573.75000006</v>
      </c>
      <c r="M128" s="13">
        <f>VLOOKUP(B128,'Revenues X=0.5'!$A$2:$X$180,24,FALSE)*1000</f>
        <v>47126719923.738014</v>
      </c>
      <c r="N128" s="22">
        <f t="shared" si="14"/>
        <v>8.9324607023617865E-3</v>
      </c>
      <c r="O128" s="14">
        <f t="shared" si="15"/>
        <v>2.9774869007872622E-3</v>
      </c>
      <c r="P128" s="14">
        <f t="shared" si="16"/>
        <v>2.6797382107085359E-2</v>
      </c>
    </row>
    <row r="129" spans="1:16" x14ac:dyDescent="0.25">
      <c r="A129" t="s">
        <v>437</v>
      </c>
      <c r="B129" t="s">
        <v>436</v>
      </c>
      <c r="C129" t="s">
        <v>29</v>
      </c>
      <c r="D129" t="s">
        <v>35</v>
      </c>
      <c r="E129" s="13">
        <v>3581432</v>
      </c>
      <c r="F129" s="11">
        <v>85.4</v>
      </c>
      <c r="G129" s="11">
        <f>100-F129</f>
        <v>14.599999999999994</v>
      </c>
      <c r="H129" s="13">
        <f t="shared" si="17"/>
        <v>522889.07199999975</v>
      </c>
      <c r="I129">
        <v>150</v>
      </c>
      <c r="J129">
        <f t="shared" si="12"/>
        <v>547.5</v>
      </c>
      <c r="K129">
        <f t="shared" si="13"/>
        <v>90</v>
      </c>
      <c r="L129" s="13">
        <f t="shared" si="18"/>
        <v>411775144.19999981</v>
      </c>
      <c r="M129" s="13">
        <f>VLOOKUP(B129,'Revenues X=0.5'!$A$2:$X$180,24,FALSE)*1000</f>
        <v>10351969412.39596</v>
      </c>
      <c r="N129" s="22">
        <f t="shared" si="14"/>
        <v>3.9777469174794883E-2</v>
      </c>
      <c r="O129" s="14">
        <f t="shared" si="15"/>
        <v>1.3259156391598295E-2</v>
      </c>
      <c r="P129" s="14">
        <f t="shared" si="16"/>
        <v>0.11933240752438465</v>
      </c>
    </row>
    <row r="130" spans="1:16" x14ac:dyDescent="0.25">
      <c r="A130" t="s">
        <v>17</v>
      </c>
      <c r="B130" t="s">
        <v>16</v>
      </c>
      <c r="C130" t="s">
        <v>18</v>
      </c>
      <c r="D130" t="s">
        <v>19</v>
      </c>
      <c r="E130" s="13">
        <v>3310564</v>
      </c>
      <c r="G130" s="11">
        <v>14.792992315545245</v>
      </c>
      <c r="H130" s="13">
        <f t="shared" si="17"/>
        <v>489731.47812120727</v>
      </c>
      <c r="I130">
        <v>150</v>
      </c>
      <c r="J130">
        <f t="shared" si="12"/>
        <v>547.5</v>
      </c>
      <c r="K130">
        <f t="shared" si="13"/>
        <v>90</v>
      </c>
      <c r="L130" s="13">
        <f t="shared" si="18"/>
        <v>385663539.02045071</v>
      </c>
      <c r="M130" s="13">
        <f>VLOOKUP(B130,'Revenues X=0.5'!$A$2:$X$180,24,FALSE)*1000</f>
        <v>8642870516.8535137</v>
      </c>
      <c r="N130" s="22">
        <f t="shared" si="14"/>
        <v>4.4622158606728003E-2</v>
      </c>
      <c r="O130" s="14">
        <f t="shared" si="15"/>
        <v>1.4874052868909336E-2</v>
      </c>
      <c r="P130" s="14">
        <f t="shared" si="16"/>
        <v>0.13386647582018402</v>
      </c>
    </row>
    <row r="131" spans="1:16" x14ac:dyDescent="0.25">
      <c r="A131" t="s">
        <v>409</v>
      </c>
      <c r="B131" t="s">
        <v>408</v>
      </c>
      <c r="C131" t="s">
        <v>40</v>
      </c>
      <c r="D131" t="s">
        <v>26</v>
      </c>
      <c r="E131" s="13">
        <v>1555457</v>
      </c>
      <c r="G131" s="11">
        <v>31.129346349193881</v>
      </c>
      <c r="H131" s="13">
        <f t="shared" si="17"/>
        <v>484203.59684278065</v>
      </c>
      <c r="I131">
        <v>150</v>
      </c>
      <c r="J131">
        <f t="shared" ref="J131:J194" si="21">0.02*10*365*7.5</f>
        <v>547.5</v>
      </c>
      <c r="K131">
        <f t="shared" ref="K131:K194" si="22">0.08*150*7.5</f>
        <v>90</v>
      </c>
      <c r="L131" s="13">
        <f t="shared" si="18"/>
        <v>381310332.51368976</v>
      </c>
      <c r="M131" s="13">
        <f>VLOOKUP(B131,'Revenues X=0.5'!$A$2:$X$180,24,FALSE)*1000</f>
        <v>2975641844.9731188</v>
      </c>
      <c r="N131" s="22">
        <f t="shared" ref="N131:N194" si="23">L131/M131</f>
        <v>0.12814389378138835</v>
      </c>
      <c r="O131" s="14">
        <f t="shared" ref="O131:O194" si="24">(L131/2)/(M131*1.5)</f>
        <v>4.2714631260462772E-2</v>
      </c>
      <c r="P131" s="14">
        <f t="shared" ref="P131:P194" si="25">(L131*1.5)/(M131/2)</f>
        <v>0.384431681344165</v>
      </c>
    </row>
    <row r="132" spans="1:16" x14ac:dyDescent="0.25">
      <c r="A132" t="s">
        <v>187</v>
      </c>
      <c r="B132" t="s">
        <v>186</v>
      </c>
      <c r="C132" t="s">
        <v>40</v>
      </c>
      <c r="D132" t="s">
        <v>35</v>
      </c>
      <c r="E132" s="13">
        <v>852670</v>
      </c>
      <c r="F132" s="11">
        <v>44.367043324818013</v>
      </c>
      <c r="G132" s="11">
        <f t="shared" ref="G132:G141" si="26">100-F132</f>
        <v>55.632956675181987</v>
      </c>
      <c r="H132" s="13">
        <f t="shared" si="17"/>
        <v>474365.53168227425</v>
      </c>
      <c r="I132">
        <v>150</v>
      </c>
      <c r="J132">
        <f t="shared" si="21"/>
        <v>547.5</v>
      </c>
      <c r="K132">
        <f t="shared" si="22"/>
        <v>90</v>
      </c>
      <c r="L132" s="13">
        <f t="shared" si="18"/>
        <v>373562856.19979095</v>
      </c>
      <c r="M132" s="13">
        <f>VLOOKUP(B132,'Revenues X=0.5'!$A$2:$X$180,24,FALSE)*1000</f>
        <v>2518066705.9959354</v>
      </c>
      <c r="N132" s="22">
        <f t="shared" si="23"/>
        <v>0.14835304216138345</v>
      </c>
      <c r="O132" s="14">
        <f t="shared" si="24"/>
        <v>4.9451014053794484E-2</v>
      </c>
      <c r="P132" s="14">
        <f t="shared" si="25"/>
        <v>0.44505912648415036</v>
      </c>
    </row>
    <row r="133" spans="1:16" x14ac:dyDescent="0.25">
      <c r="A133" t="s">
        <v>286</v>
      </c>
      <c r="B133" t="s">
        <v>285</v>
      </c>
      <c r="C133" t="s">
        <v>40</v>
      </c>
      <c r="D133" t="s">
        <v>26</v>
      </c>
      <c r="E133" s="13">
        <v>3387631</v>
      </c>
      <c r="F133" s="11">
        <v>86.199974670000003</v>
      </c>
      <c r="G133" s="11">
        <f t="shared" si="26"/>
        <v>13.800025329999997</v>
      </c>
      <c r="H133" s="13">
        <f t="shared" si="17"/>
        <v>467493.93608693214</v>
      </c>
      <c r="I133">
        <v>150</v>
      </c>
      <c r="J133">
        <f t="shared" si="21"/>
        <v>547.5</v>
      </c>
      <c r="K133">
        <f t="shared" si="22"/>
        <v>90</v>
      </c>
      <c r="L133" s="13">
        <f t="shared" si="18"/>
        <v>368151474.66845906</v>
      </c>
      <c r="M133" s="13">
        <f>VLOOKUP(B133,'Revenues X=0.5'!$A$2:$X$180,24,FALSE)*1000</f>
        <v>12214939337.207514</v>
      </c>
      <c r="N133" s="22">
        <f t="shared" si="23"/>
        <v>3.0139443553931153E-2</v>
      </c>
      <c r="O133" s="14">
        <f t="shared" si="24"/>
        <v>1.0046481184643716E-2</v>
      </c>
      <c r="P133" s="14">
        <f t="shared" si="25"/>
        <v>9.0418330661793458E-2</v>
      </c>
    </row>
    <row r="134" spans="1:16" x14ac:dyDescent="0.25">
      <c r="A134" t="s">
        <v>131</v>
      </c>
      <c r="B134" t="s">
        <v>130</v>
      </c>
      <c r="C134" t="s">
        <v>45</v>
      </c>
      <c r="D134" t="s">
        <v>19</v>
      </c>
      <c r="E134" s="13">
        <v>6009458</v>
      </c>
      <c r="F134" s="11">
        <v>93</v>
      </c>
      <c r="G134" s="11">
        <f t="shared" si="26"/>
        <v>7</v>
      </c>
      <c r="H134" s="13">
        <f t="shared" ref="H134:H197" si="27">(G134/100)*E134</f>
        <v>420662.06000000006</v>
      </c>
      <c r="I134">
        <v>150</v>
      </c>
      <c r="J134">
        <f t="shared" si="21"/>
        <v>547.5</v>
      </c>
      <c r="K134">
        <f t="shared" si="22"/>
        <v>90</v>
      </c>
      <c r="L134" s="13">
        <f t="shared" ref="L134:L197" si="28">(I134+J134+K134)*H134</f>
        <v>331271372.25000006</v>
      </c>
      <c r="M134" s="13">
        <f>VLOOKUP(B134,'Revenues X=0.5'!$A$2:$X$180,24,FALSE)*1000</f>
        <v>35108605895.315269</v>
      </c>
      <c r="N134" s="22">
        <f t="shared" si="23"/>
        <v>9.4356173878782056E-3</v>
      </c>
      <c r="O134" s="14">
        <f t="shared" si="24"/>
        <v>3.1452057959594024E-3</v>
      </c>
      <c r="P134" s="14">
        <f t="shared" si="25"/>
        <v>2.830685216363462E-2</v>
      </c>
    </row>
    <row r="135" spans="1:16" x14ac:dyDescent="0.25">
      <c r="A135" t="s">
        <v>282</v>
      </c>
      <c r="B135" t="s">
        <v>281</v>
      </c>
      <c r="C135" t="s">
        <v>40</v>
      </c>
      <c r="D135" t="s">
        <v>19</v>
      </c>
      <c r="E135" s="13">
        <v>3066205</v>
      </c>
      <c r="F135" s="11">
        <v>86.399975089999998</v>
      </c>
      <c r="G135" s="11">
        <f t="shared" si="26"/>
        <v>13.600024910000002</v>
      </c>
      <c r="H135" s="13">
        <f t="shared" si="27"/>
        <v>417004.64379166556</v>
      </c>
      <c r="I135">
        <v>150</v>
      </c>
      <c r="J135">
        <f t="shared" si="21"/>
        <v>547.5</v>
      </c>
      <c r="K135">
        <f t="shared" si="22"/>
        <v>90</v>
      </c>
      <c r="L135" s="13">
        <f t="shared" si="28"/>
        <v>328391156.98593664</v>
      </c>
      <c r="M135" s="13">
        <f>VLOOKUP(B135,'Revenues X=0.5'!$A$2:$X$180,24,FALSE)*1000</f>
        <v>8720206971.439312</v>
      </c>
      <c r="N135" s="22">
        <f t="shared" si="23"/>
        <v>3.7658642514047359E-2</v>
      </c>
      <c r="O135" s="14">
        <f t="shared" si="24"/>
        <v>1.2552880838015786E-2</v>
      </c>
      <c r="P135" s="14">
        <f t="shared" si="25"/>
        <v>0.11297592754214208</v>
      </c>
    </row>
    <row r="136" spans="1:16" x14ac:dyDescent="0.25">
      <c r="A136" t="s">
        <v>431</v>
      </c>
      <c r="B136" t="s">
        <v>430</v>
      </c>
      <c r="C136" t="s">
        <v>29</v>
      </c>
      <c r="D136" t="s">
        <v>22</v>
      </c>
      <c r="E136" s="13">
        <v>12330367</v>
      </c>
      <c r="F136" s="11">
        <v>96.8</v>
      </c>
      <c r="G136" s="11">
        <f t="shared" si="26"/>
        <v>3.2000000000000028</v>
      </c>
      <c r="H136" s="13">
        <f t="shared" si="27"/>
        <v>394571.74400000036</v>
      </c>
      <c r="I136">
        <v>150</v>
      </c>
      <c r="J136">
        <f t="shared" si="21"/>
        <v>547.5</v>
      </c>
      <c r="K136">
        <f t="shared" si="22"/>
        <v>90</v>
      </c>
      <c r="L136" s="13">
        <f t="shared" si="28"/>
        <v>310725248.40000027</v>
      </c>
      <c r="M136" s="13">
        <f>VLOOKUP(B136,'Revenues X=0.5'!$A$2:$X$180,24,FALSE)*1000</f>
        <v>107331225076.61528</v>
      </c>
      <c r="N136" s="22">
        <f t="shared" si="23"/>
        <v>2.8950125946871292E-3</v>
      </c>
      <c r="O136" s="14">
        <f t="shared" si="24"/>
        <v>9.6500419822904309E-4</v>
      </c>
      <c r="P136" s="14">
        <f t="shared" si="25"/>
        <v>8.6850377840613866E-3</v>
      </c>
    </row>
    <row r="137" spans="1:16" x14ac:dyDescent="0.25">
      <c r="A137" t="s">
        <v>121</v>
      </c>
      <c r="B137" t="s">
        <v>120</v>
      </c>
      <c r="C137" t="s">
        <v>29</v>
      </c>
      <c r="D137" t="s">
        <v>19</v>
      </c>
      <c r="E137" s="13">
        <v>4015138</v>
      </c>
      <c r="F137" s="11">
        <v>90.9</v>
      </c>
      <c r="G137" s="11">
        <f t="shared" si="26"/>
        <v>9.0999999999999943</v>
      </c>
      <c r="H137" s="13">
        <f t="shared" si="27"/>
        <v>365377.55799999979</v>
      </c>
      <c r="I137">
        <v>150</v>
      </c>
      <c r="J137">
        <f t="shared" si="21"/>
        <v>547.5</v>
      </c>
      <c r="K137">
        <f t="shared" si="22"/>
        <v>90</v>
      </c>
      <c r="L137" s="13">
        <f t="shared" si="28"/>
        <v>287734826.92499983</v>
      </c>
      <c r="M137" s="13">
        <f>VLOOKUP(B137,'Revenues X=0.5'!$A$2:$X$180,24,FALSE)*1000</f>
        <v>18671527295.821495</v>
      </c>
      <c r="N137" s="22">
        <f t="shared" si="23"/>
        <v>1.5410353013242364E-2</v>
      </c>
      <c r="O137" s="14">
        <f t="shared" si="24"/>
        <v>5.1367843377474551E-3</v>
      </c>
      <c r="P137" s="14">
        <f t="shared" si="25"/>
        <v>4.6231059039727095E-2</v>
      </c>
    </row>
    <row r="138" spans="1:16" x14ac:dyDescent="0.25">
      <c r="A138" t="s">
        <v>39</v>
      </c>
      <c r="B138" t="s">
        <v>38</v>
      </c>
      <c r="C138" t="s">
        <v>40</v>
      </c>
      <c r="D138" t="s">
        <v>19</v>
      </c>
      <c r="E138" s="13">
        <v>2969807</v>
      </c>
      <c r="F138" s="11">
        <v>87.855638229999997</v>
      </c>
      <c r="G138" s="11">
        <f t="shared" si="26"/>
        <v>12.144361770000003</v>
      </c>
      <c r="H138" s="13">
        <f t="shared" si="27"/>
        <v>360664.105950784</v>
      </c>
      <c r="I138">
        <v>150</v>
      </c>
      <c r="J138">
        <f t="shared" si="21"/>
        <v>547.5</v>
      </c>
      <c r="K138">
        <f t="shared" si="22"/>
        <v>90</v>
      </c>
      <c r="L138" s="13">
        <f t="shared" si="28"/>
        <v>284022983.4362424</v>
      </c>
      <c r="M138" s="13">
        <f>VLOOKUP(B138,'Revenues X=0.5'!$A$2:$X$180,24,FALSE)*1000</f>
        <v>8004338860.3272285</v>
      </c>
      <c r="N138" s="22">
        <f t="shared" si="23"/>
        <v>3.5483628116242838E-2</v>
      </c>
      <c r="O138" s="14">
        <f t="shared" si="24"/>
        <v>1.1827876038747612E-2</v>
      </c>
      <c r="P138" s="14">
        <f t="shared" si="25"/>
        <v>0.10645088434872853</v>
      </c>
    </row>
    <row r="139" spans="1:16" x14ac:dyDescent="0.25">
      <c r="A139" t="s">
        <v>234</v>
      </c>
      <c r="B139" t="s">
        <v>233</v>
      </c>
      <c r="C139" t="s">
        <v>29</v>
      </c>
      <c r="D139" t="s">
        <v>22</v>
      </c>
      <c r="E139" s="13">
        <v>4832793</v>
      </c>
      <c r="F139" s="11">
        <v>92.6</v>
      </c>
      <c r="G139" s="11">
        <f t="shared" si="26"/>
        <v>7.4000000000000057</v>
      </c>
      <c r="H139" s="13">
        <f t="shared" si="27"/>
        <v>357626.68200000026</v>
      </c>
      <c r="I139">
        <v>150</v>
      </c>
      <c r="J139">
        <f t="shared" si="21"/>
        <v>547.5</v>
      </c>
      <c r="K139">
        <f t="shared" si="22"/>
        <v>90</v>
      </c>
      <c r="L139" s="13">
        <f t="shared" si="28"/>
        <v>281631012.07500023</v>
      </c>
      <c r="M139" s="13">
        <f>VLOOKUP(B139,'Revenues X=0.5'!$A$2:$X$180,24,FALSE)*1000</f>
        <v>56064122906.460884</v>
      </c>
      <c r="N139" s="22">
        <f t="shared" si="23"/>
        <v>5.0233731926009459E-3</v>
      </c>
      <c r="O139" s="14">
        <f t="shared" si="24"/>
        <v>1.6744577308669818E-3</v>
      </c>
      <c r="P139" s="14">
        <f t="shared" si="25"/>
        <v>1.5070119577802837E-2</v>
      </c>
    </row>
    <row r="140" spans="1:16" x14ac:dyDescent="0.25">
      <c r="A140" t="s">
        <v>304</v>
      </c>
      <c r="B140" t="s">
        <v>303</v>
      </c>
      <c r="C140" t="s">
        <v>45</v>
      </c>
      <c r="D140" t="s">
        <v>26</v>
      </c>
      <c r="E140" s="13">
        <v>5208035</v>
      </c>
      <c r="F140" s="11">
        <v>93.15</v>
      </c>
      <c r="G140" s="11">
        <f t="shared" si="26"/>
        <v>6.8499999999999943</v>
      </c>
      <c r="H140" s="13">
        <f t="shared" si="27"/>
        <v>356750.39749999973</v>
      </c>
      <c r="I140">
        <v>150</v>
      </c>
      <c r="J140">
        <f t="shared" si="21"/>
        <v>547.5</v>
      </c>
      <c r="K140">
        <f t="shared" si="22"/>
        <v>90</v>
      </c>
      <c r="L140" s="13">
        <f t="shared" si="28"/>
        <v>280940938.03124976</v>
      </c>
      <c r="M140" s="13">
        <f>VLOOKUP(B140,'Revenues X=0.5'!$A$2:$X$180,24,FALSE)*1000</f>
        <v>25883886613.760876</v>
      </c>
      <c r="N140" s="22">
        <f t="shared" si="23"/>
        <v>1.0853893088910794E-2</v>
      </c>
      <c r="O140" s="14">
        <f t="shared" si="24"/>
        <v>3.6179643629702645E-3</v>
      </c>
      <c r="P140" s="14">
        <f t="shared" si="25"/>
        <v>3.2561679266732382E-2</v>
      </c>
    </row>
    <row r="141" spans="1:16" x14ac:dyDescent="0.25">
      <c r="A141" t="s">
        <v>258</v>
      </c>
      <c r="B141" t="s">
        <v>257</v>
      </c>
      <c r="C141" t="s">
        <v>18</v>
      </c>
      <c r="D141" t="s">
        <v>19</v>
      </c>
      <c r="E141" s="13">
        <v>2068730</v>
      </c>
      <c r="F141" s="11">
        <v>82.9</v>
      </c>
      <c r="G141" s="11">
        <f t="shared" si="26"/>
        <v>17.099999999999994</v>
      </c>
      <c r="H141" s="13">
        <f t="shared" si="27"/>
        <v>353752.82999999984</v>
      </c>
      <c r="I141">
        <v>150</v>
      </c>
      <c r="J141">
        <f t="shared" si="21"/>
        <v>547.5</v>
      </c>
      <c r="K141">
        <f t="shared" si="22"/>
        <v>90</v>
      </c>
      <c r="L141" s="13">
        <f t="shared" si="28"/>
        <v>278580353.62499988</v>
      </c>
      <c r="M141" s="13">
        <f>VLOOKUP(B141,'Revenues X=0.5'!$A$2:$X$180,24,FALSE)*1000</f>
        <v>9605813828.2535152</v>
      </c>
      <c r="N141" s="22">
        <f t="shared" si="23"/>
        <v>2.9001223488801478E-2</v>
      </c>
      <c r="O141" s="14">
        <f t="shared" si="24"/>
        <v>9.6670744962671588E-3</v>
      </c>
      <c r="P141" s="14">
        <f t="shared" si="25"/>
        <v>8.7003670466404434E-2</v>
      </c>
    </row>
    <row r="142" spans="1:16" x14ac:dyDescent="0.25">
      <c r="A142" t="s">
        <v>415</v>
      </c>
      <c r="B142" t="s">
        <v>414</v>
      </c>
      <c r="C142" t="s">
        <v>29</v>
      </c>
      <c r="D142" t="s">
        <v>35</v>
      </c>
      <c r="E142" s="13">
        <v>1307826</v>
      </c>
      <c r="G142" s="11">
        <v>26.644402312055828</v>
      </c>
      <c r="H142" s="13">
        <f t="shared" si="27"/>
        <v>348462.42098166724</v>
      </c>
      <c r="I142">
        <v>150</v>
      </c>
      <c r="J142">
        <f t="shared" si="21"/>
        <v>547.5</v>
      </c>
      <c r="K142">
        <f t="shared" si="22"/>
        <v>90</v>
      </c>
      <c r="L142" s="13">
        <f t="shared" si="28"/>
        <v>274414156.52306294</v>
      </c>
      <c r="M142" s="13">
        <f>VLOOKUP(B142,'Revenues X=0.5'!$A$2:$X$180,24,FALSE)*1000</f>
        <v>28239710464.069588</v>
      </c>
      <c r="N142" s="22">
        <f t="shared" si="23"/>
        <v>9.7173148029336236E-3</v>
      </c>
      <c r="O142" s="14">
        <f t="shared" si="24"/>
        <v>3.2391049343112074E-3</v>
      </c>
      <c r="P142" s="14">
        <f t="shared" si="25"/>
        <v>2.9151944408800871E-2</v>
      </c>
    </row>
    <row r="143" spans="1:16" x14ac:dyDescent="0.25">
      <c r="A143" t="s">
        <v>207</v>
      </c>
      <c r="B143" t="s">
        <v>206</v>
      </c>
      <c r="C143" t="s">
        <v>45</v>
      </c>
      <c r="D143" t="s">
        <v>19</v>
      </c>
      <c r="E143" s="13">
        <v>5346841</v>
      </c>
      <c r="F143" s="11">
        <v>94</v>
      </c>
      <c r="G143" s="11">
        <f>100-F143</f>
        <v>6</v>
      </c>
      <c r="H143" s="13">
        <f t="shared" si="27"/>
        <v>320810.45999999996</v>
      </c>
      <c r="I143">
        <v>150</v>
      </c>
      <c r="J143">
        <f t="shared" si="21"/>
        <v>547.5</v>
      </c>
      <c r="K143">
        <f t="shared" si="22"/>
        <v>90</v>
      </c>
      <c r="L143" s="13">
        <f t="shared" si="28"/>
        <v>252638237.24999997</v>
      </c>
      <c r="M143" s="13">
        <f>VLOOKUP(B143,'Revenues X=0.5'!$A$2:$X$180,24,FALSE)*1000</f>
        <v>30459181605.648571</v>
      </c>
      <c r="N143" s="22">
        <f t="shared" si="23"/>
        <v>8.2943212500216652E-3</v>
      </c>
      <c r="O143" s="14">
        <f t="shared" si="24"/>
        <v>2.764773750007222E-3</v>
      </c>
      <c r="P143" s="14">
        <f t="shared" si="25"/>
        <v>2.4882963750064994E-2</v>
      </c>
    </row>
    <row r="144" spans="1:16" x14ac:dyDescent="0.25">
      <c r="A144" t="s">
        <v>155</v>
      </c>
      <c r="B144" t="s">
        <v>154</v>
      </c>
      <c r="C144" t="s">
        <v>18</v>
      </c>
      <c r="D144" t="s">
        <v>26</v>
      </c>
      <c r="E144" s="13">
        <v>939469</v>
      </c>
      <c r="G144" s="11">
        <v>31.129346349193881</v>
      </c>
      <c r="H144" s="13">
        <f t="shared" si="27"/>
        <v>292450.55885330826</v>
      </c>
      <c r="I144">
        <v>150</v>
      </c>
      <c r="J144">
        <f t="shared" si="21"/>
        <v>547.5</v>
      </c>
      <c r="K144">
        <f t="shared" si="22"/>
        <v>90</v>
      </c>
      <c r="L144" s="13">
        <f t="shared" si="28"/>
        <v>230304815.09698024</v>
      </c>
      <c r="M144" s="13">
        <f>VLOOKUP(B144,'Revenues X=0.5'!$A$2:$X$180,24,FALSE)*1000</f>
        <v>2476328726.8501954</v>
      </c>
      <c r="N144" s="22">
        <f t="shared" si="23"/>
        <v>9.3002521272658345E-2</v>
      </c>
      <c r="O144" s="14">
        <f t="shared" si="24"/>
        <v>3.1000840424219446E-2</v>
      </c>
      <c r="P144" s="14">
        <f t="shared" si="25"/>
        <v>0.27900756381797504</v>
      </c>
    </row>
    <row r="145" spans="1:16" x14ac:dyDescent="0.25">
      <c r="A145" t="s">
        <v>64</v>
      </c>
      <c r="B145" t="s">
        <v>63</v>
      </c>
      <c r="C145" t="s">
        <v>18</v>
      </c>
      <c r="D145" t="s">
        <v>35</v>
      </c>
      <c r="E145" s="13">
        <v>461277</v>
      </c>
      <c r="F145" s="11">
        <v>40.700000000000003</v>
      </c>
      <c r="G145" s="11">
        <f>100-F145</f>
        <v>59.3</v>
      </c>
      <c r="H145" s="13">
        <f t="shared" si="27"/>
        <v>273537.261</v>
      </c>
      <c r="I145">
        <v>150</v>
      </c>
      <c r="J145">
        <f t="shared" si="21"/>
        <v>547.5</v>
      </c>
      <c r="K145">
        <f t="shared" si="22"/>
        <v>90</v>
      </c>
      <c r="L145" s="13">
        <f t="shared" si="28"/>
        <v>215410593.03749999</v>
      </c>
      <c r="M145" s="13">
        <f>VLOOKUP(B145,'Revenues X=0.5'!$A$2:$X$180,24,FALSE)*1000</f>
        <v>1052689473.827729</v>
      </c>
      <c r="N145" s="22">
        <f t="shared" si="23"/>
        <v>0.20462880877324285</v>
      </c>
      <c r="O145" s="14">
        <f t="shared" si="24"/>
        <v>6.8209602924414289E-2</v>
      </c>
      <c r="P145" s="14">
        <f t="shared" si="25"/>
        <v>0.61388642631972856</v>
      </c>
    </row>
    <row r="146" spans="1:16" x14ac:dyDescent="0.25">
      <c r="A146" t="s">
        <v>363</v>
      </c>
      <c r="B146" t="s">
        <v>362</v>
      </c>
      <c r="C146" t="s">
        <v>29</v>
      </c>
      <c r="D146" t="s">
        <v>26</v>
      </c>
      <c r="E146" s="13">
        <v>6577884</v>
      </c>
      <c r="F146" s="11">
        <v>95.869676760000004</v>
      </c>
      <c r="G146" s="11">
        <f>100-F146</f>
        <v>4.1303232399999956</v>
      </c>
      <c r="H146" s="13">
        <f t="shared" si="27"/>
        <v>271687.87155224133</v>
      </c>
      <c r="I146">
        <v>150</v>
      </c>
      <c r="J146">
        <f t="shared" si="21"/>
        <v>547.5</v>
      </c>
      <c r="K146">
        <f t="shared" si="22"/>
        <v>90</v>
      </c>
      <c r="L146" s="13">
        <f t="shared" si="28"/>
        <v>213954198.84739006</v>
      </c>
      <c r="M146" s="13">
        <f>VLOOKUP(B146,'Revenues X=0.5'!$A$2:$X$180,24,FALSE)*1000</f>
        <v>19155375862.568665</v>
      </c>
      <c r="N146" s="22">
        <f t="shared" si="23"/>
        <v>1.1169407501184871E-2</v>
      </c>
      <c r="O146" s="14">
        <f t="shared" si="24"/>
        <v>3.7231358337282902E-3</v>
      </c>
      <c r="P146" s="14">
        <f t="shared" si="25"/>
        <v>3.3508222503554612E-2</v>
      </c>
    </row>
    <row r="147" spans="1:16" x14ac:dyDescent="0.25">
      <c r="A147" t="s">
        <v>369</v>
      </c>
      <c r="B147" t="s">
        <v>368</v>
      </c>
      <c r="C147" t="s">
        <v>45</v>
      </c>
      <c r="D147" t="s">
        <v>19</v>
      </c>
      <c r="E147" s="13">
        <v>2086065.9999999998</v>
      </c>
      <c r="F147" s="11">
        <v>87.336734693877546</v>
      </c>
      <c r="G147" s="11">
        <f>100-F147</f>
        <v>12.663265306122454</v>
      </c>
      <c r="H147" s="13">
        <f t="shared" si="27"/>
        <v>264164.07204081642</v>
      </c>
      <c r="I147">
        <v>150</v>
      </c>
      <c r="J147">
        <f t="shared" si="21"/>
        <v>547.5</v>
      </c>
      <c r="K147">
        <f t="shared" si="22"/>
        <v>90</v>
      </c>
      <c r="L147" s="13">
        <f t="shared" si="28"/>
        <v>208029206.73214293</v>
      </c>
      <c r="M147" s="13">
        <f>VLOOKUP(B147,'Revenues X=0.5'!$A$2:$X$180,24,FALSE)*1000</f>
        <v>11864310109.21987</v>
      </c>
      <c r="N147" s="22">
        <f t="shared" si="23"/>
        <v>1.7534033147909835E-2</v>
      </c>
      <c r="O147" s="14">
        <f t="shared" si="24"/>
        <v>5.8446777159699443E-3</v>
      </c>
      <c r="P147" s="14">
        <f t="shared" si="25"/>
        <v>5.2602099443729497E-2</v>
      </c>
    </row>
    <row r="148" spans="1:16" x14ac:dyDescent="0.25">
      <c r="A148" t="s">
        <v>337</v>
      </c>
      <c r="B148" t="s">
        <v>336</v>
      </c>
      <c r="C148" t="s">
        <v>29</v>
      </c>
      <c r="D148" t="s">
        <v>35</v>
      </c>
      <c r="E148" s="13">
        <v>3703707</v>
      </c>
      <c r="F148" s="11">
        <v>92.9</v>
      </c>
      <c r="G148" s="11">
        <f>100-F148</f>
        <v>7.0999999999999943</v>
      </c>
      <c r="H148" s="13">
        <f t="shared" si="27"/>
        <v>262963.19699999975</v>
      </c>
      <c r="I148">
        <v>150</v>
      </c>
      <c r="J148">
        <f t="shared" si="21"/>
        <v>547.5</v>
      </c>
      <c r="K148">
        <f t="shared" si="22"/>
        <v>90</v>
      </c>
      <c r="L148" s="13">
        <f t="shared" si="28"/>
        <v>207083517.63749981</v>
      </c>
      <c r="M148" s="13" t="e">
        <f>VLOOKUP(B148,'Revenues X=0.5'!$A$2:$X$180,24,FALSE)*1000</f>
        <v>#N/A</v>
      </c>
      <c r="N148" s="22" t="e">
        <f t="shared" si="23"/>
        <v>#N/A</v>
      </c>
      <c r="O148" s="14" t="e">
        <f t="shared" si="24"/>
        <v>#N/A</v>
      </c>
      <c r="P148" s="14" t="e">
        <f t="shared" si="25"/>
        <v>#N/A</v>
      </c>
    </row>
    <row r="149" spans="1:16" x14ac:dyDescent="0.25">
      <c r="A149" t="s">
        <v>215</v>
      </c>
      <c r="B149" t="s">
        <v>214</v>
      </c>
      <c r="C149" t="s">
        <v>18</v>
      </c>
      <c r="D149" t="s">
        <v>35</v>
      </c>
      <c r="E149" s="13">
        <v>2949838</v>
      </c>
      <c r="F149" s="11">
        <v>91.567255029999998</v>
      </c>
      <c r="G149" s="11">
        <f>100-F149</f>
        <v>8.4327449700000017</v>
      </c>
      <c r="H149" s="13">
        <f t="shared" si="27"/>
        <v>248752.31556814865</v>
      </c>
      <c r="I149">
        <v>150</v>
      </c>
      <c r="J149">
        <f t="shared" si="21"/>
        <v>547.5</v>
      </c>
      <c r="K149">
        <f t="shared" si="22"/>
        <v>90</v>
      </c>
      <c r="L149" s="13">
        <f t="shared" si="28"/>
        <v>195892448.50991705</v>
      </c>
      <c r="M149" s="13">
        <f>VLOOKUP(B149,'Revenues X=0.5'!$A$2:$X$180,24,FALSE)*1000</f>
        <v>9340598110.6603718</v>
      </c>
      <c r="N149" s="22">
        <f t="shared" si="23"/>
        <v>2.097215255266642E-2</v>
      </c>
      <c r="O149" s="14">
        <f t="shared" si="24"/>
        <v>6.9907175175554729E-3</v>
      </c>
      <c r="P149" s="14">
        <f t="shared" si="25"/>
        <v>6.2916457657999261E-2</v>
      </c>
    </row>
    <row r="150" spans="1:16" x14ac:dyDescent="0.25">
      <c r="A150" t="s">
        <v>371</v>
      </c>
      <c r="B150" t="s">
        <v>370</v>
      </c>
      <c r="C150" t="s">
        <v>40</v>
      </c>
      <c r="D150" t="s">
        <v>26</v>
      </c>
      <c r="E150" s="13">
        <v>764146</v>
      </c>
      <c r="G150" s="11">
        <v>31.129346349193881</v>
      </c>
      <c r="H150" s="13">
        <f t="shared" si="27"/>
        <v>237873.65495351108</v>
      </c>
      <c r="I150">
        <v>150</v>
      </c>
      <c r="J150">
        <f t="shared" si="21"/>
        <v>547.5</v>
      </c>
      <c r="K150">
        <f t="shared" si="22"/>
        <v>90</v>
      </c>
      <c r="L150" s="13">
        <f t="shared" si="28"/>
        <v>187325503.27588996</v>
      </c>
      <c r="M150" s="13" t="e">
        <f>VLOOKUP(B150,'Revenues X=0.5'!$A$2:$X$180,24,FALSE)*1000</f>
        <v>#N/A</v>
      </c>
      <c r="N150" s="22" t="e">
        <f t="shared" si="23"/>
        <v>#N/A</v>
      </c>
      <c r="O150" s="14" t="e">
        <f t="shared" si="24"/>
        <v>#N/A</v>
      </c>
      <c r="P150" s="14" t="e">
        <f t="shared" si="25"/>
        <v>#N/A</v>
      </c>
    </row>
    <row r="151" spans="1:16" x14ac:dyDescent="0.25">
      <c r="A151" t="s">
        <v>252</v>
      </c>
      <c r="B151" t="s">
        <v>251</v>
      </c>
      <c r="C151" t="s">
        <v>29</v>
      </c>
      <c r="D151" t="s">
        <v>19</v>
      </c>
      <c r="E151" s="13">
        <v>2816749</v>
      </c>
      <c r="F151" s="11">
        <v>92.230674550000003</v>
      </c>
      <c r="G151" s="11">
        <f>100-F151</f>
        <v>7.7693254499999966</v>
      </c>
      <c r="H151" s="13">
        <f t="shared" si="27"/>
        <v>218842.3969196204</v>
      </c>
      <c r="I151">
        <v>150</v>
      </c>
      <c r="J151">
        <f t="shared" si="21"/>
        <v>547.5</v>
      </c>
      <c r="K151">
        <f t="shared" si="22"/>
        <v>90</v>
      </c>
      <c r="L151" s="13">
        <f t="shared" si="28"/>
        <v>172338387.57420108</v>
      </c>
      <c r="M151" s="13">
        <f>VLOOKUP(B151,'Revenues X=0.5'!$A$2:$X$180,24,FALSE)*1000</f>
        <v>12546494709.504713</v>
      </c>
      <c r="N151" s="22">
        <f t="shared" si="23"/>
        <v>1.3735978977749422E-2</v>
      </c>
      <c r="O151" s="14">
        <f t="shared" si="24"/>
        <v>4.5786596592498072E-3</v>
      </c>
      <c r="P151" s="14">
        <f t="shared" si="25"/>
        <v>4.1207936933248264E-2</v>
      </c>
    </row>
    <row r="152" spans="1:16" x14ac:dyDescent="0.25">
      <c r="A152" t="s">
        <v>302</v>
      </c>
      <c r="B152" t="s">
        <v>301</v>
      </c>
      <c r="C152" t="s">
        <v>29</v>
      </c>
      <c r="D152" t="s">
        <v>26</v>
      </c>
      <c r="E152" s="13">
        <v>311623</v>
      </c>
      <c r="F152" s="11">
        <v>44</v>
      </c>
      <c r="G152" s="11">
        <f>100-F152</f>
        <v>56</v>
      </c>
      <c r="H152" s="13">
        <f t="shared" si="27"/>
        <v>174508.88</v>
      </c>
      <c r="I152">
        <v>150</v>
      </c>
      <c r="J152">
        <f t="shared" si="21"/>
        <v>547.5</v>
      </c>
      <c r="K152">
        <f t="shared" si="22"/>
        <v>90</v>
      </c>
      <c r="L152" s="13">
        <f t="shared" si="28"/>
        <v>137425743</v>
      </c>
      <c r="M152" s="13" t="e">
        <f>VLOOKUP(B152,'Revenues X=0.5'!$A$2:$X$180,24,FALSE)*1000</f>
        <v>#N/A</v>
      </c>
      <c r="N152" s="22" t="e">
        <f t="shared" si="23"/>
        <v>#N/A</v>
      </c>
      <c r="O152" s="14" t="e">
        <f t="shared" si="24"/>
        <v>#N/A</v>
      </c>
      <c r="P152" s="14" t="e">
        <f t="shared" si="25"/>
        <v>#N/A</v>
      </c>
    </row>
    <row r="153" spans="1:16" x14ac:dyDescent="0.25">
      <c r="A153" t="s">
        <v>351</v>
      </c>
      <c r="B153" t="s">
        <v>350</v>
      </c>
      <c r="C153" t="s">
        <v>40</v>
      </c>
      <c r="D153" t="s">
        <v>32</v>
      </c>
      <c r="E153" s="13">
        <v>278192</v>
      </c>
      <c r="G153" s="11">
        <v>59.651025134275415</v>
      </c>
      <c r="H153" s="13">
        <f t="shared" si="27"/>
        <v>165944.37984154347</v>
      </c>
      <c r="I153">
        <v>150</v>
      </c>
      <c r="J153">
        <f t="shared" si="21"/>
        <v>547.5</v>
      </c>
      <c r="K153">
        <f t="shared" si="22"/>
        <v>90</v>
      </c>
      <c r="L153" s="13">
        <f t="shared" si="28"/>
        <v>130681199.12521549</v>
      </c>
      <c r="M153" s="13" t="e">
        <f>VLOOKUP(B153,'Revenues X=0.5'!$A$2:$X$180,24,FALSE)*1000</f>
        <v>#N/A</v>
      </c>
      <c r="N153" s="22" t="e">
        <f t="shared" si="23"/>
        <v>#N/A</v>
      </c>
      <c r="O153" s="14" t="e">
        <f t="shared" si="24"/>
        <v>#N/A</v>
      </c>
      <c r="P153" s="14" t="e">
        <f t="shared" si="25"/>
        <v>#N/A</v>
      </c>
    </row>
    <row r="154" spans="1:16" x14ac:dyDescent="0.25">
      <c r="A154" t="s">
        <v>276</v>
      </c>
      <c r="B154" t="s">
        <v>275</v>
      </c>
      <c r="C154" t="s">
        <v>18</v>
      </c>
      <c r="D154" t="s">
        <v>32</v>
      </c>
      <c r="E154" s="13">
        <v>1287944</v>
      </c>
      <c r="F154" s="11">
        <v>87.468981929999998</v>
      </c>
      <c r="G154" s="11">
        <f>100-F154</f>
        <v>12.531018070000002</v>
      </c>
      <c r="H154" s="13">
        <f t="shared" si="27"/>
        <v>161392.49537148082</v>
      </c>
      <c r="I154">
        <v>150</v>
      </c>
      <c r="J154">
        <f t="shared" si="21"/>
        <v>547.5</v>
      </c>
      <c r="K154">
        <f t="shared" si="22"/>
        <v>90</v>
      </c>
      <c r="L154" s="13">
        <f t="shared" si="28"/>
        <v>127096590.10504115</v>
      </c>
      <c r="M154" s="13">
        <f>VLOOKUP(B154,'Revenues X=0.5'!$A$2:$X$180,24,FALSE)*1000</f>
        <v>4627352050.5753908</v>
      </c>
      <c r="N154" s="22">
        <f t="shared" si="23"/>
        <v>2.7466375740578728E-2</v>
      </c>
      <c r="O154" s="14">
        <f t="shared" si="24"/>
        <v>9.1554585801929093E-3</v>
      </c>
      <c r="P154" s="14">
        <f t="shared" si="25"/>
        <v>8.2399127221736188E-2</v>
      </c>
    </row>
    <row r="155" spans="1:16" x14ac:dyDescent="0.25">
      <c r="A155" t="s">
        <v>81</v>
      </c>
      <c r="B155" t="s">
        <v>80</v>
      </c>
      <c r="C155" t="s">
        <v>29</v>
      </c>
      <c r="D155" t="s">
        <v>26</v>
      </c>
      <c r="E155" s="13">
        <v>499424</v>
      </c>
      <c r="G155" s="11">
        <v>31.129346349193881</v>
      </c>
      <c r="H155" s="13">
        <f t="shared" si="27"/>
        <v>155467.42671099806</v>
      </c>
      <c r="I155">
        <v>150</v>
      </c>
      <c r="J155">
        <f t="shared" si="21"/>
        <v>547.5</v>
      </c>
      <c r="K155">
        <f t="shared" si="22"/>
        <v>90</v>
      </c>
      <c r="L155" s="13">
        <f t="shared" si="28"/>
        <v>122430598.53491098</v>
      </c>
      <c r="M155" s="13">
        <f>VLOOKUP(B155,'Revenues X=0.5'!$A$2:$X$180,24,FALSE)*1000</f>
        <v>5577939974.3454037</v>
      </c>
      <c r="N155" s="22">
        <f t="shared" si="23"/>
        <v>2.1949070642209405E-2</v>
      </c>
      <c r="O155" s="14">
        <f t="shared" si="24"/>
        <v>7.3163568807364677E-3</v>
      </c>
      <c r="P155" s="14">
        <f t="shared" si="25"/>
        <v>6.5847211926628207E-2</v>
      </c>
    </row>
    <row r="156" spans="1:16" x14ac:dyDescent="0.25">
      <c r="A156" t="s">
        <v>317</v>
      </c>
      <c r="B156" t="s">
        <v>316</v>
      </c>
      <c r="C156" t="s">
        <v>29</v>
      </c>
      <c r="D156" t="s">
        <v>22</v>
      </c>
      <c r="E156" s="13">
        <v>4920265</v>
      </c>
      <c r="F156" s="11">
        <v>96.9</v>
      </c>
      <c r="G156" s="11">
        <f>100-F156</f>
        <v>3.0999999999999943</v>
      </c>
      <c r="H156" s="13">
        <f t="shared" si="27"/>
        <v>152528.21499999973</v>
      </c>
      <c r="I156">
        <v>150</v>
      </c>
      <c r="J156">
        <f t="shared" si="21"/>
        <v>547.5</v>
      </c>
      <c r="K156">
        <f t="shared" si="22"/>
        <v>90</v>
      </c>
      <c r="L156" s="13">
        <f t="shared" si="28"/>
        <v>120115969.31249979</v>
      </c>
      <c r="M156" s="13">
        <f>VLOOKUP(B156,'Revenues X=0.5'!$A$2:$X$180,24,FALSE)*1000</f>
        <v>37611946167.922745</v>
      </c>
      <c r="N156" s="22">
        <f t="shared" si="23"/>
        <v>3.1935590032014989E-3</v>
      </c>
      <c r="O156" s="14">
        <f t="shared" si="24"/>
        <v>1.064519667733833E-3</v>
      </c>
      <c r="P156" s="14">
        <f t="shared" si="25"/>
        <v>9.580677009604497E-3</v>
      </c>
    </row>
    <row r="157" spans="1:16" x14ac:dyDescent="0.25">
      <c r="A157" t="s">
        <v>89</v>
      </c>
      <c r="B157" t="s">
        <v>88</v>
      </c>
      <c r="C157" t="s">
        <v>40</v>
      </c>
      <c r="D157" t="s">
        <v>32</v>
      </c>
      <c r="E157" s="13">
        <v>576734</v>
      </c>
      <c r="F157" s="11">
        <v>75.7</v>
      </c>
      <c r="G157" s="11">
        <f>100-F157</f>
        <v>24.299999999999997</v>
      </c>
      <c r="H157" s="13">
        <f t="shared" si="27"/>
        <v>140146.36199999999</v>
      </c>
      <c r="I157">
        <v>150</v>
      </c>
      <c r="J157">
        <f t="shared" si="21"/>
        <v>547.5</v>
      </c>
      <c r="K157">
        <f t="shared" si="22"/>
        <v>90</v>
      </c>
      <c r="L157" s="13">
        <f t="shared" si="28"/>
        <v>110365260.07499999</v>
      </c>
      <c r="M157" s="13">
        <f>VLOOKUP(B157,'Revenues X=0.5'!$A$2:$X$180,24,FALSE)*1000</f>
        <v>1280698961.00228</v>
      </c>
      <c r="N157" s="22">
        <f t="shared" si="23"/>
        <v>8.6175801992240009E-2</v>
      </c>
      <c r="O157" s="14">
        <f t="shared" si="24"/>
        <v>2.8725267330746672E-2</v>
      </c>
      <c r="P157" s="14">
        <f t="shared" si="25"/>
        <v>0.25852740597672003</v>
      </c>
    </row>
    <row r="158" spans="1:16" x14ac:dyDescent="0.25">
      <c r="A158" t="s">
        <v>225</v>
      </c>
      <c r="B158" t="s">
        <v>224</v>
      </c>
      <c r="C158" t="s">
        <v>40</v>
      </c>
      <c r="D158" t="s">
        <v>26</v>
      </c>
      <c r="E158" s="13">
        <v>130715</v>
      </c>
      <c r="F158" s="11">
        <v>7.2</v>
      </c>
      <c r="G158" s="11">
        <f>100-F158</f>
        <v>92.8</v>
      </c>
      <c r="H158" s="13">
        <f t="shared" si="27"/>
        <v>121303.51999999999</v>
      </c>
      <c r="I158">
        <v>150</v>
      </c>
      <c r="J158">
        <f t="shared" si="21"/>
        <v>547.5</v>
      </c>
      <c r="K158">
        <f t="shared" si="22"/>
        <v>90</v>
      </c>
      <c r="L158" s="13">
        <f t="shared" si="28"/>
        <v>95526521.999999985</v>
      </c>
      <c r="M158" s="13" t="e">
        <f>VLOOKUP(B158,'Revenues X=0.5'!$A$2:$X$180,24,FALSE)*1000</f>
        <v>#N/A</v>
      </c>
      <c r="N158" s="22" t="e">
        <f t="shared" si="23"/>
        <v>#N/A</v>
      </c>
      <c r="O158" s="14" t="e">
        <f t="shared" si="24"/>
        <v>#N/A</v>
      </c>
      <c r="P158" s="14" t="e">
        <f t="shared" si="25"/>
        <v>#N/A</v>
      </c>
    </row>
    <row r="159" spans="1:16" x14ac:dyDescent="0.25">
      <c r="A159" t="s">
        <v>51</v>
      </c>
      <c r="B159" t="s">
        <v>50</v>
      </c>
      <c r="C159" t="s">
        <v>29</v>
      </c>
      <c r="D159" t="s">
        <v>35</v>
      </c>
      <c r="E159" s="13">
        <v>447410</v>
      </c>
      <c r="G159" s="11">
        <v>26.644402312055828</v>
      </c>
      <c r="H159" s="13">
        <f t="shared" si="27"/>
        <v>119209.72038436896</v>
      </c>
      <c r="I159">
        <v>150</v>
      </c>
      <c r="J159">
        <f t="shared" si="21"/>
        <v>547.5</v>
      </c>
      <c r="K159">
        <f t="shared" si="22"/>
        <v>90</v>
      </c>
      <c r="L159" s="13">
        <f t="shared" si="28"/>
        <v>93877654.802690566</v>
      </c>
      <c r="M159" s="13">
        <f>VLOOKUP(B159,'Revenues X=0.5'!$A$2:$X$180,24,FALSE)*1000</f>
        <v>2092441230.7574017</v>
      </c>
      <c r="N159" s="22">
        <f t="shared" si="23"/>
        <v>4.4865133329794707E-2</v>
      </c>
      <c r="O159" s="14">
        <f t="shared" si="24"/>
        <v>1.4955044443264903E-2</v>
      </c>
      <c r="P159" s="14">
        <f t="shared" si="25"/>
        <v>0.13459539998938413</v>
      </c>
    </row>
    <row r="160" spans="1:16" x14ac:dyDescent="0.25">
      <c r="A160" t="s">
        <v>127</v>
      </c>
      <c r="B160" t="s">
        <v>126</v>
      </c>
      <c r="C160" t="s">
        <v>29</v>
      </c>
      <c r="D160" t="s">
        <v>19</v>
      </c>
      <c r="E160" s="13">
        <v>1306312</v>
      </c>
      <c r="F160" s="11">
        <v>92.151537489999996</v>
      </c>
      <c r="G160" s="11">
        <f>100-F160</f>
        <v>7.8484625100000045</v>
      </c>
      <c r="H160" s="13">
        <f t="shared" si="27"/>
        <v>102525.40758363125</v>
      </c>
      <c r="I160">
        <v>150</v>
      </c>
      <c r="J160">
        <f t="shared" si="21"/>
        <v>547.5</v>
      </c>
      <c r="K160">
        <f t="shared" si="22"/>
        <v>90</v>
      </c>
      <c r="L160" s="13">
        <f t="shared" si="28"/>
        <v>80738758.472109616</v>
      </c>
      <c r="M160" s="13">
        <f>VLOOKUP(B160,'Revenues X=0.5'!$A$2:$X$180,24,FALSE)*1000</f>
        <v>6392338489.3189993</v>
      </c>
      <c r="N160" s="22">
        <f t="shared" si="23"/>
        <v>1.2630551183579615E-2</v>
      </c>
      <c r="O160" s="14">
        <f t="shared" si="24"/>
        <v>4.2101837278598724E-3</v>
      </c>
      <c r="P160" s="14">
        <f t="shared" si="25"/>
        <v>3.7891653550738848E-2</v>
      </c>
    </row>
    <row r="161" spans="1:16" x14ac:dyDescent="0.25">
      <c r="A161" t="s">
        <v>161</v>
      </c>
      <c r="B161" t="s">
        <v>160</v>
      </c>
      <c r="C161" t="s">
        <v>29</v>
      </c>
      <c r="D161" t="s">
        <v>26</v>
      </c>
      <c r="E161" s="13">
        <v>318041</v>
      </c>
      <c r="G161" s="11">
        <v>31.129346349193881</v>
      </c>
      <c r="H161" s="13">
        <f t="shared" si="27"/>
        <v>99004.084422439715</v>
      </c>
      <c r="I161">
        <v>150</v>
      </c>
      <c r="J161">
        <f t="shared" si="21"/>
        <v>547.5</v>
      </c>
      <c r="K161">
        <f t="shared" si="22"/>
        <v>90</v>
      </c>
      <c r="L161" s="13">
        <f t="shared" si="28"/>
        <v>77965716.482671276</v>
      </c>
      <c r="M161" s="13">
        <f>VLOOKUP(B161,'Revenues X=0.5'!$A$2:$X$180,24,FALSE)*1000</f>
        <v>1053980774.126248</v>
      </c>
      <c r="N161" s="22">
        <f t="shared" si="23"/>
        <v>7.3972617334794363E-2</v>
      </c>
      <c r="O161" s="14">
        <f t="shared" si="24"/>
        <v>2.4657539111598119E-2</v>
      </c>
      <c r="P161" s="14">
        <f t="shared" si="25"/>
        <v>0.2219178520043831</v>
      </c>
    </row>
    <row r="162" spans="1:16" x14ac:dyDescent="0.25">
      <c r="A162" t="s">
        <v>399</v>
      </c>
      <c r="B162" t="s">
        <v>398</v>
      </c>
      <c r="C162" t="s">
        <v>45</v>
      </c>
      <c r="D162" t="s">
        <v>19</v>
      </c>
      <c r="E162" s="13">
        <v>9477452</v>
      </c>
      <c r="F162" s="11">
        <v>99</v>
      </c>
      <c r="G162" s="11">
        <f>100-F162</f>
        <v>1</v>
      </c>
      <c r="H162" s="13">
        <f t="shared" si="27"/>
        <v>94774.52</v>
      </c>
      <c r="I162">
        <v>150</v>
      </c>
      <c r="J162">
        <f t="shared" si="21"/>
        <v>547.5</v>
      </c>
      <c r="K162">
        <f t="shared" si="22"/>
        <v>90</v>
      </c>
      <c r="L162" s="13">
        <f t="shared" si="28"/>
        <v>74634934.5</v>
      </c>
      <c r="M162" s="13">
        <f>VLOOKUP(B162,'Revenues X=0.5'!$A$2:$X$180,24,FALSE)*1000</f>
        <v>37602208540.814835</v>
      </c>
      <c r="N162" s="22">
        <f t="shared" si="23"/>
        <v>1.9848550762381011E-3</v>
      </c>
      <c r="O162" s="14">
        <f t="shared" si="24"/>
        <v>6.6161835874603363E-4</v>
      </c>
      <c r="P162" s="14">
        <f t="shared" si="25"/>
        <v>5.9545652287143029E-3</v>
      </c>
    </row>
    <row r="163" spans="1:16" x14ac:dyDescent="0.25">
      <c r="A163" t="s">
        <v>441</v>
      </c>
      <c r="B163" t="s">
        <v>440</v>
      </c>
      <c r="C163" t="s">
        <v>40</v>
      </c>
      <c r="D163" t="s">
        <v>26</v>
      </c>
      <c r="E163" s="13">
        <v>352225</v>
      </c>
      <c r="F163" s="11">
        <v>75.8</v>
      </c>
      <c r="G163" s="11">
        <f>100-F163</f>
        <v>24.200000000000003</v>
      </c>
      <c r="H163" s="13">
        <f t="shared" si="27"/>
        <v>85238.450000000012</v>
      </c>
      <c r="I163">
        <v>150</v>
      </c>
      <c r="J163">
        <f t="shared" si="21"/>
        <v>547.5</v>
      </c>
      <c r="K163">
        <f t="shared" si="22"/>
        <v>90</v>
      </c>
      <c r="L163" s="13">
        <f t="shared" si="28"/>
        <v>67125279.375000015</v>
      </c>
      <c r="M163" s="13" t="e">
        <f>VLOOKUP(B163,'Revenues X=0.5'!$A$2:$X$180,24,FALSE)*1000</f>
        <v>#N/A</v>
      </c>
      <c r="N163" s="22" t="e">
        <f t="shared" si="23"/>
        <v>#N/A</v>
      </c>
      <c r="O163" s="14" t="e">
        <f t="shared" si="24"/>
        <v>#N/A</v>
      </c>
      <c r="P163" s="14" t="e">
        <f t="shared" si="25"/>
        <v>#N/A</v>
      </c>
    </row>
    <row r="164" spans="1:16" x14ac:dyDescent="0.25">
      <c r="A164" t="s">
        <v>58</v>
      </c>
      <c r="B164" t="s">
        <v>57</v>
      </c>
      <c r="C164" t="s">
        <v>29</v>
      </c>
      <c r="D164" t="s">
        <v>35</v>
      </c>
      <c r="E164" s="13">
        <v>305709</v>
      </c>
      <c r="G164" s="11">
        <v>26.644402312055828</v>
      </c>
      <c r="H164" s="13">
        <f t="shared" si="27"/>
        <v>81454.335864162742</v>
      </c>
      <c r="I164">
        <v>150</v>
      </c>
      <c r="J164">
        <f t="shared" si="21"/>
        <v>547.5</v>
      </c>
      <c r="K164">
        <f t="shared" si="22"/>
        <v>90</v>
      </c>
      <c r="L164" s="13">
        <f t="shared" si="28"/>
        <v>64145289.493028156</v>
      </c>
      <c r="M164" s="13">
        <f>VLOOKUP(B164,'Revenues X=0.5'!$A$2:$X$180,24,FALSE)*1000</f>
        <v>1354564688.5858569</v>
      </c>
      <c r="N164" s="22">
        <f t="shared" si="23"/>
        <v>4.7354910425130584E-2</v>
      </c>
      <c r="O164" s="14">
        <f t="shared" si="24"/>
        <v>1.5784970141710195E-2</v>
      </c>
      <c r="P164" s="14">
        <f t="shared" si="25"/>
        <v>0.14206473127539174</v>
      </c>
    </row>
    <row r="165" spans="1:16" x14ac:dyDescent="0.25">
      <c r="A165" t="s">
        <v>347</v>
      </c>
      <c r="B165" t="s">
        <v>346</v>
      </c>
      <c r="C165" t="s">
        <v>40</v>
      </c>
      <c r="D165" t="s">
        <v>26</v>
      </c>
      <c r="E165" s="13">
        <v>211105</v>
      </c>
      <c r="G165" s="11">
        <v>31.129346349193881</v>
      </c>
      <c r="H165" s="13">
        <f t="shared" si="27"/>
        <v>65715.606610465737</v>
      </c>
      <c r="I165">
        <v>150</v>
      </c>
      <c r="J165">
        <f t="shared" si="21"/>
        <v>547.5</v>
      </c>
      <c r="K165">
        <f t="shared" si="22"/>
        <v>90</v>
      </c>
      <c r="L165" s="13">
        <f t="shared" si="28"/>
        <v>51751040.205741771</v>
      </c>
      <c r="M165" s="13" t="e">
        <f>VLOOKUP(B165,'Revenues X=0.5'!$A$2:$X$180,24,FALSE)*1000</f>
        <v>#N/A</v>
      </c>
      <c r="N165" s="22" t="e">
        <f t="shared" si="23"/>
        <v>#N/A</v>
      </c>
      <c r="O165" s="14" t="e">
        <f t="shared" si="24"/>
        <v>#N/A</v>
      </c>
      <c r="P165" s="14" t="e">
        <f t="shared" si="25"/>
        <v>#N/A</v>
      </c>
    </row>
    <row r="166" spans="1:16" x14ac:dyDescent="0.25">
      <c r="A166" t="s">
        <v>179</v>
      </c>
      <c r="B166" t="s">
        <v>178</v>
      </c>
      <c r="C166" t="s">
        <v>29</v>
      </c>
      <c r="D166" t="s">
        <v>26</v>
      </c>
      <c r="E166" s="13">
        <v>200008</v>
      </c>
      <c r="G166" s="11">
        <v>31.129346349193881</v>
      </c>
      <c r="H166" s="13">
        <f t="shared" si="27"/>
        <v>62261.183046095699</v>
      </c>
      <c r="I166">
        <v>150</v>
      </c>
      <c r="J166">
        <f t="shared" si="21"/>
        <v>547.5</v>
      </c>
      <c r="K166">
        <f t="shared" si="22"/>
        <v>90</v>
      </c>
      <c r="L166" s="13">
        <f t="shared" si="28"/>
        <v>49030681.648800366</v>
      </c>
      <c r="M166" s="13" t="e">
        <f>VLOOKUP(B166,'Revenues X=0.5'!$A$2:$X$180,24,FALSE)*1000</f>
        <v>#N/A</v>
      </c>
      <c r="N166" s="22" t="e">
        <f t="shared" si="23"/>
        <v>#N/A</v>
      </c>
      <c r="O166" s="14" t="e">
        <f t="shared" si="24"/>
        <v>#N/A</v>
      </c>
      <c r="P166" s="14" t="e">
        <f t="shared" si="25"/>
        <v>#N/A</v>
      </c>
    </row>
    <row r="167" spans="1:16" x14ac:dyDescent="0.25">
      <c r="A167" t="s">
        <v>288</v>
      </c>
      <c r="B167" t="s">
        <v>287</v>
      </c>
      <c r="C167" t="s">
        <v>18</v>
      </c>
      <c r="D167" t="s">
        <v>19</v>
      </c>
      <c r="E167" s="13">
        <v>607757</v>
      </c>
      <c r="F167" s="11">
        <v>91.644713820000007</v>
      </c>
      <c r="G167" s="11">
        <f>100-F167</f>
        <v>8.3552861799999931</v>
      </c>
      <c r="H167" s="13">
        <f t="shared" si="27"/>
        <v>50779.836628982557</v>
      </c>
      <c r="I167">
        <v>150</v>
      </c>
      <c r="J167">
        <f t="shared" si="21"/>
        <v>547.5</v>
      </c>
      <c r="K167">
        <f t="shared" si="22"/>
        <v>90</v>
      </c>
      <c r="L167" s="13">
        <f t="shared" si="28"/>
        <v>39989121.345323764</v>
      </c>
      <c r="M167" s="13">
        <f>VLOOKUP(B167,'Revenues X=0.5'!$A$2:$X$180,24,FALSE)*1000</f>
        <v>2513330371.6377416</v>
      </c>
      <c r="N167" s="22">
        <f t="shared" si="23"/>
        <v>1.5910809735397408E-2</v>
      </c>
      <c r="O167" s="14">
        <f t="shared" si="24"/>
        <v>5.3036032451324686E-3</v>
      </c>
      <c r="P167" s="14">
        <f t="shared" si="25"/>
        <v>4.7732429206192223E-2</v>
      </c>
    </row>
    <row r="168" spans="1:16" x14ac:dyDescent="0.25">
      <c r="A168" t="s">
        <v>125</v>
      </c>
      <c r="B168" t="s">
        <v>124</v>
      </c>
      <c r="C168" t="s">
        <v>29</v>
      </c>
      <c r="D168" t="s">
        <v>35</v>
      </c>
      <c r="E168" s="13">
        <v>178776</v>
      </c>
      <c r="G168" s="11">
        <v>26.644402312055828</v>
      </c>
      <c r="H168" s="13">
        <f t="shared" si="27"/>
        <v>47633.796677400926</v>
      </c>
      <c r="I168">
        <v>150</v>
      </c>
      <c r="J168">
        <f t="shared" si="21"/>
        <v>547.5</v>
      </c>
      <c r="K168">
        <f t="shared" si="22"/>
        <v>90</v>
      </c>
      <c r="L168" s="13">
        <f t="shared" si="28"/>
        <v>37511614.883453228</v>
      </c>
      <c r="M168" s="13" t="e">
        <f>VLOOKUP(B168,'Revenues X=0.5'!$A$2:$X$180,24,FALSE)*1000</f>
        <v>#N/A</v>
      </c>
      <c r="N168" s="22" t="e">
        <f t="shared" si="23"/>
        <v>#N/A</v>
      </c>
      <c r="O168" s="14" t="e">
        <f t="shared" si="24"/>
        <v>#N/A</v>
      </c>
      <c r="P168" s="14" t="e">
        <f t="shared" si="25"/>
        <v>#N/A</v>
      </c>
    </row>
    <row r="169" spans="1:16" x14ac:dyDescent="0.25">
      <c r="A169" t="s">
        <v>393</v>
      </c>
      <c r="B169" t="s">
        <v>392</v>
      </c>
      <c r="C169" t="s">
        <v>18</v>
      </c>
      <c r="D169" t="s">
        <v>35</v>
      </c>
      <c r="E169" s="13">
        <v>603805</v>
      </c>
      <c r="F169" s="11">
        <v>92.544064210000002</v>
      </c>
      <c r="G169" s="11">
        <f>100-F169</f>
        <v>7.4559357899999981</v>
      </c>
      <c r="H169" s="13">
        <f t="shared" si="27"/>
        <v>45019.313096809492</v>
      </c>
      <c r="I169">
        <v>150</v>
      </c>
      <c r="J169">
        <f t="shared" si="21"/>
        <v>547.5</v>
      </c>
      <c r="K169">
        <f t="shared" si="22"/>
        <v>90</v>
      </c>
      <c r="L169" s="13">
        <f t="shared" si="28"/>
        <v>35452709.063737474</v>
      </c>
      <c r="M169" s="13">
        <f>VLOOKUP(B169,'Revenues X=0.5'!$A$2:$X$180,24,FALSE)*1000</f>
        <v>2365245558.1015267</v>
      </c>
      <c r="N169" s="22">
        <f t="shared" si="23"/>
        <v>1.4989018346236204E-2</v>
      </c>
      <c r="O169" s="14">
        <f t="shared" si="24"/>
        <v>4.9963394487454009E-3</v>
      </c>
      <c r="P169" s="14">
        <f t="shared" si="25"/>
        <v>4.4967055038708612E-2</v>
      </c>
    </row>
    <row r="170" spans="1:16" x14ac:dyDescent="0.25">
      <c r="A170" t="s">
        <v>339</v>
      </c>
      <c r="B170" t="s">
        <v>338</v>
      </c>
      <c r="C170" t="s">
        <v>29</v>
      </c>
      <c r="D170" t="s">
        <v>22</v>
      </c>
      <c r="E170" s="13">
        <v>2760329</v>
      </c>
      <c r="F170" s="11">
        <v>98.500412389999994</v>
      </c>
      <c r="G170" s="11">
        <f>100-F170</f>
        <v>1.4995876100000061</v>
      </c>
      <c r="H170" s="13">
        <f t="shared" si="27"/>
        <v>41393.551679237069</v>
      </c>
      <c r="I170">
        <v>150</v>
      </c>
      <c r="J170">
        <f t="shared" si="21"/>
        <v>547.5</v>
      </c>
      <c r="K170">
        <f t="shared" si="22"/>
        <v>90</v>
      </c>
      <c r="L170" s="13">
        <f t="shared" si="28"/>
        <v>32597421.947399192</v>
      </c>
      <c r="M170" s="13">
        <f>VLOOKUP(B170,'Revenues X=0.5'!$A$2:$X$180,24,FALSE)*1000</f>
        <v>40655310777.34977</v>
      </c>
      <c r="N170" s="22">
        <f t="shared" si="23"/>
        <v>8.0179984666505476E-4</v>
      </c>
      <c r="O170" s="14">
        <f t="shared" si="24"/>
        <v>2.672666155550182E-4</v>
      </c>
      <c r="P170" s="14">
        <f t="shared" si="25"/>
        <v>2.4053995399951639E-3</v>
      </c>
    </row>
    <row r="171" spans="1:16" x14ac:dyDescent="0.25">
      <c r="A171" t="s">
        <v>256</v>
      </c>
      <c r="B171" t="s">
        <v>255</v>
      </c>
      <c r="C171" t="s">
        <v>29</v>
      </c>
      <c r="D171" t="s">
        <v>26</v>
      </c>
      <c r="E171" s="13">
        <v>701551</v>
      </c>
      <c r="F171" s="11">
        <v>94.392506589999996</v>
      </c>
      <c r="G171" s="11">
        <f>100-F171</f>
        <v>5.6074934100000036</v>
      </c>
      <c r="H171" s="13">
        <f t="shared" si="27"/>
        <v>39339.426092789123</v>
      </c>
      <c r="I171">
        <v>150</v>
      </c>
      <c r="J171">
        <f t="shared" si="21"/>
        <v>547.5</v>
      </c>
      <c r="K171">
        <f t="shared" si="22"/>
        <v>90</v>
      </c>
      <c r="L171" s="13">
        <f t="shared" si="28"/>
        <v>30979798.048071433</v>
      </c>
      <c r="M171" s="13">
        <f>VLOOKUP(B171,'Revenues X=0.5'!$A$2:$X$180,24,FALSE)*1000</f>
        <v>1831731831.7470338</v>
      </c>
      <c r="N171" s="22">
        <f t="shared" si="23"/>
        <v>1.6912845816805029E-2</v>
      </c>
      <c r="O171" s="14">
        <f t="shared" si="24"/>
        <v>5.6376152722683428E-3</v>
      </c>
      <c r="P171" s="14">
        <f t="shared" si="25"/>
        <v>5.0738537450415087E-2</v>
      </c>
    </row>
    <row r="172" spans="1:16" x14ac:dyDescent="0.25">
      <c r="A172" t="s">
        <v>413</v>
      </c>
      <c r="B172" t="s">
        <v>412</v>
      </c>
      <c r="C172" t="s">
        <v>18</v>
      </c>
      <c r="D172" t="s">
        <v>26</v>
      </c>
      <c r="E172" s="13">
        <v>120995</v>
      </c>
      <c r="G172" s="11">
        <v>31.129346349193881</v>
      </c>
      <c r="H172" s="13">
        <f t="shared" si="27"/>
        <v>37664.952615207134</v>
      </c>
      <c r="I172">
        <v>150</v>
      </c>
      <c r="J172">
        <f t="shared" si="21"/>
        <v>547.5</v>
      </c>
      <c r="K172">
        <f t="shared" si="22"/>
        <v>90</v>
      </c>
      <c r="L172" s="13">
        <f t="shared" si="28"/>
        <v>29661150.184475619</v>
      </c>
      <c r="M172" s="13">
        <f>VLOOKUP(B172,'Revenues X=0.5'!$A$2:$X$180,24,FALSE)*1000</f>
        <v>311917889.64622009</v>
      </c>
      <c r="N172" s="22">
        <f t="shared" si="23"/>
        <v>9.5092815029357722E-2</v>
      </c>
      <c r="O172" s="14">
        <f t="shared" si="24"/>
        <v>3.1697605009785905E-2</v>
      </c>
      <c r="P172" s="14">
        <f t="shared" si="25"/>
        <v>0.28527844508807315</v>
      </c>
    </row>
    <row r="173" spans="1:16" x14ac:dyDescent="0.25">
      <c r="A173" t="s">
        <v>280</v>
      </c>
      <c r="B173" t="s">
        <v>279</v>
      </c>
      <c r="C173" t="s">
        <v>40</v>
      </c>
      <c r="D173" t="s">
        <v>26</v>
      </c>
      <c r="E173" s="13">
        <v>120664</v>
      </c>
      <c r="G173" s="11">
        <v>31.129346349193881</v>
      </c>
      <c r="H173" s="13">
        <f t="shared" si="27"/>
        <v>37561.914478791303</v>
      </c>
      <c r="I173">
        <v>150</v>
      </c>
      <c r="J173">
        <f t="shared" si="21"/>
        <v>547.5</v>
      </c>
      <c r="K173">
        <f t="shared" si="22"/>
        <v>90</v>
      </c>
      <c r="L173" s="13">
        <f t="shared" si="28"/>
        <v>29580007.652048152</v>
      </c>
      <c r="M173" s="13" t="e">
        <f>VLOOKUP(B173,'Revenues X=0.5'!$A$2:$X$180,24,FALSE)*1000</f>
        <v>#N/A</v>
      </c>
      <c r="N173" s="22" t="e">
        <f t="shared" si="23"/>
        <v>#N/A</v>
      </c>
      <c r="O173" s="14" t="e">
        <f t="shared" si="24"/>
        <v>#N/A</v>
      </c>
      <c r="P173" s="14" t="e">
        <f t="shared" si="25"/>
        <v>#N/A</v>
      </c>
    </row>
    <row r="174" spans="1:16" x14ac:dyDescent="0.25">
      <c r="A174" t="s">
        <v>270</v>
      </c>
      <c r="B174" t="s">
        <v>269</v>
      </c>
      <c r="C174" t="s">
        <v>29</v>
      </c>
      <c r="D174" t="s">
        <v>22</v>
      </c>
      <c r="E174" s="13">
        <v>436792</v>
      </c>
      <c r="F174" s="11">
        <v>91.451904409999997</v>
      </c>
      <c r="G174" s="11">
        <f>100-F174</f>
        <v>8.5480955900000026</v>
      </c>
      <c r="H174" s="13">
        <f t="shared" si="27"/>
        <v>37337.397689472811</v>
      </c>
      <c r="I174">
        <v>150</v>
      </c>
      <c r="J174">
        <f t="shared" si="21"/>
        <v>547.5</v>
      </c>
      <c r="K174">
        <f t="shared" si="22"/>
        <v>90</v>
      </c>
      <c r="L174" s="13">
        <f t="shared" si="28"/>
        <v>29403200.680459838</v>
      </c>
      <c r="M174" s="13">
        <f>VLOOKUP(B174,'Revenues X=0.5'!$A$2:$X$180,24,FALSE)*1000</f>
        <v>2164177865.7609162</v>
      </c>
      <c r="N174" s="22">
        <f t="shared" si="23"/>
        <v>1.3586314297749178E-2</v>
      </c>
      <c r="O174" s="14">
        <f t="shared" si="24"/>
        <v>4.5287714325830588E-3</v>
      </c>
      <c r="P174" s="14">
        <f t="shared" si="25"/>
        <v>4.0758942893247531E-2</v>
      </c>
    </row>
    <row r="175" spans="1:16" x14ac:dyDescent="0.25">
      <c r="A175" t="s">
        <v>77</v>
      </c>
      <c r="B175" t="s">
        <v>76</v>
      </c>
      <c r="C175" t="s">
        <v>18</v>
      </c>
      <c r="D175" t="s">
        <v>32</v>
      </c>
      <c r="E175" s="13">
        <v>2347860</v>
      </c>
      <c r="F175" s="11">
        <v>98.462566137706347</v>
      </c>
      <c r="G175" s="11">
        <f>100-F175</f>
        <v>1.5374338622936534</v>
      </c>
      <c r="H175" s="13">
        <f t="shared" si="27"/>
        <v>36096.794679247767</v>
      </c>
      <c r="I175">
        <v>150</v>
      </c>
      <c r="J175">
        <f t="shared" si="21"/>
        <v>547.5</v>
      </c>
      <c r="K175">
        <f t="shared" si="22"/>
        <v>90</v>
      </c>
      <c r="L175" s="13">
        <f t="shared" si="28"/>
        <v>28426225.809907615</v>
      </c>
      <c r="M175" s="13">
        <f>VLOOKUP(B175,'Revenues X=0.5'!$A$2:$X$180,24,FALSE)*1000</f>
        <v>7119907922.7616653</v>
      </c>
      <c r="N175" s="22">
        <f t="shared" si="23"/>
        <v>3.9924990769939156E-3</v>
      </c>
      <c r="O175" s="14">
        <f t="shared" si="24"/>
        <v>1.3308330256646384E-3</v>
      </c>
      <c r="P175" s="14">
        <f t="shared" si="25"/>
        <v>1.1977497230981746E-2</v>
      </c>
    </row>
    <row r="176" spans="1:16" x14ac:dyDescent="0.25">
      <c r="A176" t="s">
        <v>177</v>
      </c>
      <c r="B176" t="s">
        <v>176</v>
      </c>
      <c r="C176" t="s">
        <v>18</v>
      </c>
      <c r="D176" t="s">
        <v>35</v>
      </c>
      <c r="E176" s="13">
        <v>107433</v>
      </c>
      <c r="F176" s="11">
        <v>67.314869999999999</v>
      </c>
      <c r="G176" s="11">
        <f>100-F176</f>
        <v>32.685130000000001</v>
      </c>
      <c r="H176" s="13">
        <f t="shared" si="27"/>
        <v>35114.615712899998</v>
      </c>
      <c r="I176">
        <v>150</v>
      </c>
      <c r="J176">
        <f t="shared" si="21"/>
        <v>547.5</v>
      </c>
      <c r="K176">
        <f t="shared" si="22"/>
        <v>90</v>
      </c>
      <c r="L176" s="13">
        <f t="shared" si="28"/>
        <v>27652759.873908747</v>
      </c>
      <c r="M176" s="13" t="e">
        <f>VLOOKUP(B176,'Revenues X=0.5'!$A$2:$X$180,24,FALSE)*1000</f>
        <v>#N/A</v>
      </c>
      <c r="N176" s="22" t="e">
        <f t="shared" si="23"/>
        <v>#N/A</v>
      </c>
      <c r="O176" s="14" t="e">
        <f t="shared" si="24"/>
        <v>#N/A</v>
      </c>
      <c r="P176" s="14" t="e">
        <f t="shared" si="25"/>
        <v>#N/A</v>
      </c>
    </row>
    <row r="177" spans="1:16" x14ac:dyDescent="0.25">
      <c r="A177" t="s">
        <v>385</v>
      </c>
      <c r="B177" t="s">
        <v>384</v>
      </c>
      <c r="C177" t="s">
        <v>18</v>
      </c>
      <c r="D177" t="s">
        <v>35</v>
      </c>
      <c r="E177" s="13">
        <v>201817</v>
      </c>
      <c r="F177" s="11">
        <v>85.1</v>
      </c>
      <c r="G177" s="11">
        <f>100-F177</f>
        <v>14.900000000000006</v>
      </c>
      <c r="H177" s="13">
        <f t="shared" si="27"/>
        <v>30070.733000000011</v>
      </c>
      <c r="I177">
        <v>150</v>
      </c>
      <c r="J177">
        <f t="shared" si="21"/>
        <v>547.5</v>
      </c>
      <c r="K177">
        <f t="shared" si="22"/>
        <v>90</v>
      </c>
      <c r="L177" s="13">
        <f t="shared" si="28"/>
        <v>23680702.237500008</v>
      </c>
      <c r="M177" s="13" t="e">
        <f>VLOOKUP(B177,'Revenues X=0.5'!$A$2:$X$180,24,FALSE)*1000</f>
        <v>#N/A</v>
      </c>
      <c r="N177" s="22" t="e">
        <f t="shared" si="23"/>
        <v>#N/A</v>
      </c>
      <c r="O177" s="14" t="e">
        <f t="shared" si="24"/>
        <v>#N/A</v>
      </c>
      <c r="P177" s="14" t="e">
        <f t="shared" si="25"/>
        <v>#N/A</v>
      </c>
    </row>
    <row r="178" spans="1:16" x14ac:dyDescent="0.25">
      <c r="A178" t="s">
        <v>389</v>
      </c>
      <c r="B178" t="s">
        <v>388</v>
      </c>
      <c r="C178" t="s">
        <v>18</v>
      </c>
      <c r="D178" t="s">
        <v>35</v>
      </c>
      <c r="E178" s="13">
        <v>110012</v>
      </c>
      <c r="G178" s="11">
        <v>26.644402312055828</v>
      </c>
      <c r="H178" s="13">
        <f t="shared" si="27"/>
        <v>29312.039871538855</v>
      </c>
      <c r="I178">
        <v>150</v>
      </c>
      <c r="J178">
        <f t="shared" si="21"/>
        <v>547.5</v>
      </c>
      <c r="K178">
        <f t="shared" si="22"/>
        <v>90</v>
      </c>
      <c r="L178" s="13">
        <f t="shared" si="28"/>
        <v>23083231.398836847</v>
      </c>
      <c r="M178" s="13" t="e">
        <f>VLOOKUP(B178,'Revenues X=0.5'!$A$2:$X$180,24,FALSE)*1000</f>
        <v>#N/A</v>
      </c>
      <c r="N178" s="22" t="e">
        <f t="shared" si="23"/>
        <v>#N/A</v>
      </c>
      <c r="O178" s="14" t="e">
        <f t="shared" si="24"/>
        <v>#N/A</v>
      </c>
      <c r="P178" s="14" t="e">
        <f t="shared" si="25"/>
        <v>#N/A</v>
      </c>
    </row>
    <row r="179" spans="1:16" x14ac:dyDescent="0.25">
      <c r="A179" t="s">
        <v>447</v>
      </c>
      <c r="B179" t="s">
        <v>446</v>
      </c>
      <c r="C179" t="s">
        <v>29</v>
      </c>
      <c r="D179" t="s">
        <v>35</v>
      </c>
      <c r="E179" s="13">
        <v>104912</v>
      </c>
      <c r="G179" s="11">
        <v>26.644402312055828</v>
      </c>
      <c r="H179" s="13">
        <f t="shared" si="27"/>
        <v>27953.175353624007</v>
      </c>
      <c r="I179">
        <v>150</v>
      </c>
      <c r="J179">
        <f t="shared" si="21"/>
        <v>547.5</v>
      </c>
      <c r="K179">
        <f t="shared" si="22"/>
        <v>90</v>
      </c>
      <c r="L179" s="13">
        <f t="shared" si="28"/>
        <v>22013125.590978906</v>
      </c>
      <c r="M179" s="13" t="e">
        <f>VLOOKUP(B179,'Revenues X=0.5'!$A$2:$X$180,24,FALSE)*1000</f>
        <v>#N/A</v>
      </c>
      <c r="N179" s="22" t="e">
        <f t="shared" si="23"/>
        <v>#N/A</v>
      </c>
      <c r="O179" s="14" t="e">
        <f t="shared" si="24"/>
        <v>#N/A</v>
      </c>
      <c r="P179" s="14" t="e">
        <f t="shared" si="25"/>
        <v>#N/A</v>
      </c>
    </row>
    <row r="180" spans="1:16" x14ac:dyDescent="0.25">
      <c r="A180" t="s">
        <v>103</v>
      </c>
      <c r="B180" t="s">
        <v>102</v>
      </c>
      <c r="C180" t="s">
        <v>29</v>
      </c>
      <c r="D180" t="s">
        <v>19</v>
      </c>
      <c r="E180" s="13">
        <v>173587</v>
      </c>
      <c r="G180" s="11">
        <v>14.792992315545245</v>
      </c>
      <c r="H180" s="13">
        <f t="shared" si="27"/>
        <v>25678.711570785523</v>
      </c>
      <c r="I180">
        <v>150</v>
      </c>
      <c r="J180">
        <f t="shared" si="21"/>
        <v>547.5</v>
      </c>
      <c r="K180">
        <f t="shared" si="22"/>
        <v>90</v>
      </c>
      <c r="L180" s="13">
        <f t="shared" si="28"/>
        <v>20221985.3619936</v>
      </c>
      <c r="M180" s="13" t="e">
        <f>VLOOKUP(B180,'Revenues X=0.5'!$A$2:$X$180,24,FALSE)*1000</f>
        <v>#N/A</v>
      </c>
      <c r="N180" s="22" t="e">
        <f t="shared" si="23"/>
        <v>#N/A</v>
      </c>
      <c r="O180" s="14" t="e">
        <f t="shared" si="24"/>
        <v>#N/A</v>
      </c>
      <c r="P180" s="14" t="e">
        <f t="shared" si="25"/>
        <v>#N/A</v>
      </c>
    </row>
    <row r="181" spans="1:16" x14ac:dyDescent="0.25">
      <c r="A181" t="s">
        <v>53</v>
      </c>
      <c r="B181" t="s">
        <v>52</v>
      </c>
      <c r="C181" t="s">
        <v>29</v>
      </c>
      <c r="D181" t="s">
        <v>22</v>
      </c>
      <c r="E181" s="13">
        <v>1641988</v>
      </c>
      <c r="F181" s="11">
        <v>98.487767129999995</v>
      </c>
      <c r="G181" s="11">
        <f>100-F181</f>
        <v>1.5122328700000054</v>
      </c>
      <c r="H181" s="13">
        <f t="shared" si="27"/>
        <v>24830.682257455686</v>
      </c>
      <c r="I181">
        <v>150</v>
      </c>
      <c r="J181">
        <f t="shared" si="21"/>
        <v>547.5</v>
      </c>
      <c r="K181">
        <f t="shared" si="22"/>
        <v>90</v>
      </c>
      <c r="L181" s="13">
        <f t="shared" si="28"/>
        <v>19554162.277746353</v>
      </c>
      <c r="M181" s="13">
        <f>VLOOKUP(B181,'Revenues X=0.5'!$A$2:$X$180,24,FALSE)*1000</f>
        <v>15312802010.71188</v>
      </c>
      <c r="N181" s="22">
        <f t="shared" si="23"/>
        <v>1.276981330005278E-3</v>
      </c>
      <c r="O181" s="14">
        <f t="shared" si="24"/>
        <v>4.2566044333509272E-4</v>
      </c>
      <c r="P181" s="14">
        <f t="shared" si="25"/>
        <v>3.8309439900158348E-3</v>
      </c>
    </row>
    <row r="182" spans="1:16" x14ac:dyDescent="0.25">
      <c r="A182" t="s">
        <v>34</v>
      </c>
      <c r="B182" t="s">
        <v>33</v>
      </c>
      <c r="C182" t="s">
        <v>29</v>
      </c>
      <c r="D182" t="s">
        <v>35</v>
      </c>
      <c r="E182" s="13">
        <v>104982</v>
      </c>
      <c r="F182" s="11">
        <v>76.771428570587304</v>
      </c>
      <c r="G182" s="11">
        <f>100-F182</f>
        <v>23.228571429412696</v>
      </c>
      <c r="H182" s="13">
        <f t="shared" si="27"/>
        <v>24385.818858026036</v>
      </c>
      <c r="I182">
        <v>150</v>
      </c>
      <c r="J182">
        <f t="shared" si="21"/>
        <v>547.5</v>
      </c>
      <c r="K182">
        <f t="shared" si="22"/>
        <v>90</v>
      </c>
      <c r="L182" s="13">
        <f t="shared" si="28"/>
        <v>19203832.350695502</v>
      </c>
      <c r="M182" s="13">
        <f>VLOOKUP(B182,'Revenues X=0.5'!$A$2:$X$180,24,FALSE)*1000</f>
        <v>459835624.64770854</v>
      </c>
      <c r="N182" s="22">
        <f t="shared" si="23"/>
        <v>4.1762384907450427E-2</v>
      </c>
      <c r="O182" s="14">
        <f t="shared" si="24"/>
        <v>1.3920794969150141E-2</v>
      </c>
      <c r="P182" s="14">
        <f t="shared" si="25"/>
        <v>0.12528715472235127</v>
      </c>
    </row>
    <row r="183" spans="1:16" x14ac:dyDescent="0.25">
      <c r="A183" t="s">
        <v>135</v>
      </c>
      <c r="B183" t="s">
        <v>134</v>
      </c>
      <c r="C183" t="s">
        <v>18</v>
      </c>
      <c r="D183" t="s">
        <v>35</v>
      </c>
      <c r="E183" s="13">
        <v>76952</v>
      </c>
      <c r="G183" s="11">
        <v>26.644402312055828</v>
      </c>
      <c r="H183" s="13">
        <f t="shared" si="27"/>
        <v>20503.4004671732</v>
      </c>
      <c r="I183">
        <v>150</v>
      </c>
      <c r="J183">
        <f t="shared" si="21"/>
        <v>547.5</v>
      </c>
      <c r="K183">
        <f t="shared" si="22"/>
        <v>90</v>
      </c>
      <c r="L183" s="13">
        <f t="shared" si="28"/>
        <v>16146427.867898894</v>
      </c>
      <c r="M183" s="13" t="e">
        <f>VLOOKUP(B183,'Revenues X=0.5'!$A$2:$X$180,24,FALSE)*1000</f>
        <v>#N/A</v>
      </c>
      <c r="N183" s="22" t="e">
        <f t="shared" si="23"/>
        <v>#N/A</v>
      </c>
      <c r="O183" s="14" t="e">
        <f t="shared" si="24"/>
        <v>#N/A</v>
      </c>
      <c r="P183" s="14" t="e">
        <f t="shared" si="25"/>
        <v>#N/A</v>
      </c>
    </row>
    <row r="184" spans="1:16" x14ac:dyDescent="0.25">
      <c r="A184" t="s">
        <v>25</v>
      </c>
      <c r="B184" t="s">
        <v>24</v>
      </c>
      <c r="C184" t="s">
        <v>18</v>
      </c>
      <c r="D184" t="s">
        <v>26</v>
      </c>
      <c r="E184" s="13">
        <v>60989</v>
      </c>
      <c r="G184" s="11">
        <v>31.129346349193881</v>
      </c>
      <c r="H184" s="13">
        <f t="shared" si="27"/>
        <v>18985.477044909858</v>
      </c>
      <c r="I184">
        <v>150</v>
      </c>
      <c r="J184">
        <f t="shared" si="21"/>
        <v>547.5</v>
      </c>
      <c r="K184">
        <f t="shared" si="22"/>
        <v>90</v>
      </c>
      <c r="L184" s="13">
        <f t="shared" si="28"/>
        <v>14951063.172866512</v>
      </c>
      <c r="M184" s="13" t="e">
        <f>VLOOKUP(B184,'Revenues X=0.5'!$A$2:$X$180,24,FALSE)*1000</f>
        <v>#N/A</v>
      </c>
      <c r="N184" s="22" t="e">
        <f t="shared" si="23"/>
        <v>#N/A</v>
      </c>
      <c r="O184" s="14" t="e">
        <f t="shared" si="24"/>
        <v>#N/A</v>
      </c>
      <c r="P184" s="14" t="e">
        <f t="shared" si="25"/>
        <v>#N/A</v>
      </c>
    </row>
    <row r="185" spans="1:16" x14ac:dyDescent="0.25">
      <c r="A185" t="s">
        <v>272</v>
      </c>
      <c r="B185" t="s">
        <v>271</v>
      </c>
      <c r="C185" t="s">
        <v>18</v>
      </c>
      <c r="D185" t="s">
        <v>26</v>
      </c>
      <c r="E185" s="13">
        <v>58101</v>
      </c>
      <c r="G185" s="11">
        <v>31.129346349193881</v>
      </c>
      <c r="H185" s="13">
        <f t="shared" si="27"/>
        <v>18086.461522345136</v>
      </c>
      <c r="I185">
        <v>150</v>
      </c>
      <c r="J185">
        <f t="shared" si="21"/>
        <v>547.5</v>
      </c>
      <c r="K185">
        <f t="shared" si="22"/>
        <v>90</v>
      </c>
      <c r="L185" s="13">
        <f t="shared" si="28"/>
        <v>14243088.448846795</v>
      </c>
      <c r="M185" s="13" t="e">
        <f>VLOOKUP(B185,'Revenues X=0.5'!$A$2:$X$180,24,FALSE)*1000</f>
        <v>#N/A</v>
      </c>
      <c r="N185" s="22" t="e">
        <f t="shared" si="23"/>
        <v>#N/A</v>
      </c>
      <c r="O185" s="14" t="e">
        <f t="shared" si="24"/>
        <v>#N/A</v>
      </c>
      <c r="P185" s="14" t="e">
        <f t="shared" si="25"/>
        <v>#N/A</v>
      </c>
    </row>
    <row r="186" spans="1:16" x14ac:dyDescent="0.25">
      <c r="A186" t="s">
        <v>383</v>
      </c>
      <c r="B186" t="s">
        <v>382</v>
      </c>
      <c r="C186" t="s">
        <v>29</v>
      </c>
      <c r="D186" t="s">
        <v>35</v>
      </c>
      <c r="E186" s="13">
        <v>62581</v>
      </c>
      <c r="G186" s="11">
        <v>26.644402312055828</v>
      </c>
      <c r="H186" s="13">
        <f t="shared" si="27"/>
        <v>16674.333410907657</v>
      </c>
      <c r="I186">
        <v>150</v>
      </c>
      <c r="J186">
        <f t="shared" si="21"/>
        <v>547.5</v>
      </c>
      <c r="K186">
        <f t="shared" si="22"/>
        <v>90</v>
      </c>
      <c r="L186" s="13">
        <f t="shared" si="28"/>
        <v>13131037.56108978</v>
      </c>
      <c r="M186" s="13" t="e">
        <f>VLOOKUP(B186,'Revenues X=0.5'!$A$2:$X$180,24,FALSE)*1000</f>
        <v>#N/A</v>
      </c>
      <c r="N186" s="22" t="e">
        <f t="shared" si="23"/>
        <v>#N/A</v>
      </c>
      <c r="O186" s="14" t="e">
        <f t="shared" si="24"/>
        <v>#N/A</v>
      </c>
      <c r="P186" s="14" t="e">
        <f t="shared" si="25"/>
        <v>#N/A</v>
      </c>
    </row>
    <row r="187" spans="1:16" x14ac:dyDescent="0.25">
      <c r="A187" t="s">
        <v>312</v>
      </c>
      <c r="B187" t="s">
        <v>311</v>
      </c>
      <c r="C187" t="s">
        <v>29</v>
      </c>
      <c r="D187" t="s">
        <v>26</v>
      </c>
      <c r="E187" s="13">
        <v>56623</v>
      </c>
      <c r="F187" s="11">
        <v>71.36</v>
      </c>
      <c r="G187" s="11">
        <f>100-F187</f>
        <v>28.64</v>
      </c>
      <c r="H187" s="13">
        <f t="shared" si="27"/>
        <v>16216.8272</v>
      </c>
      <c r="I187">
        <v>150</v>
      </c>
      <c r="J187">
        <f t="shared" si="21"/>
        <v>547.5</v>
      </c>
      <c r="K187">
        <f t="shared" si="22"/>
        <v>90</v>
      </c>
      <c r="L187" s="13">
        <f t="shared" si="28"/>
        <v>12770751.42</v>
      </c>
      <c r="M187" s="13" t="e">
        <f>VLOOKUP(B187,'Revenues X=0.5'!$A$2:$X$180,24,FALSE)*1000</f>
        <v>#N/A</v>
      </c>
      <c r="N187" s="22" t="e">
        <f t="shared" si="23"/>
        <v>#N/A</v>
      </c>
      <c r="O187" s="14" t="e">
        <f t="shared" si="24"/>
        <v>#N/A</v>
      </c>
      <c r="P187" s="14" t="e">
        <f t="shared" si="25"/>
        <v>#N/A</v>
      </c>
    </row>
    <row r="188" spans="1:16" x14ac:dyDescent="0.25">
      <c r="A188" t="s">
        <v>266</v>
      </c>
      <c r="B188" t="s">
        <v>265</v>
      </c>
      <c r="C188" t="s">
        <v>18</v>
      </c>
      <c r="D188" t="s">
        <v>15</v>
      </c>
      <c r="E188" s="13">
        <v>435873</v>
      </c>
      <c r="F188" s="11">
        <v>96.4</v>
      </c>
      <c r="G188" s="11">
        <f>100-F188</f>
        <v>3.5999999999999943</v>
      </c>
      <c r="H188" s="13">
        <f t="shared" si="27"/>
        <v>15691.427999999974</v>
      </c>
      <c r="I188">
        <v>150</v>
      </c>
      <c r="J188">
        <f t="shared" si="21"/>
        <v>547.5</v>
      </c>
      <c r="K188">
        <f t="shared" si="22"/>
        <v>90</v>
      </c>
      <c r="L188" s="13">
        <f t="shared" si="28"/>
        <v>12356999.54999998</v>
      </c>
      <c r="M188" s="13">
        <f>VLOOKUP(B188,'Revenues X=0.5'!$A$2:$X$180,24,FALSE)*1000</f>
        <v>1354695644.7454119</v>
      </c>
      <c r="N188" s="22">
        <f t="shared" si="23"/>
        <v>9.1216057259283743E-3</v>
      </c>
      <c r="O188" s="14">
        <f t="shared" si="24"/>
        <v>3.0405352419761249E-3</v>
      </c>
      <c r="P188" s="14">
        <f t="shared" si="25"/>
        <v>2.7364817177785123E-2</v>
      </c>
    </row>
    <row r="189" spans="1:16" x14ac:dyDescent="0.25">
      <c r="A189" t="s">
        <v>365</v>
      </c>
      <c r="B189" t="s">
        <v>364</v>
      </c>
      <c r="C189" t="s">
        <v>29</v>
      </c>
      <c r="D189" t="s">
        <v>35</v>
      </c>
      <c r="E189" s="13">
        <v>56791</v>
      </c>
      <c r="G189" s="11">
        <v>26.644402312055828</v>
      </c>
      <c r="H189" s="13">
        <f t="shared" si="27"/>
        <v>15131.622517039625</v>
      </c>
      <c r="I189">
        <v>150</v>
      </c>
      <c r="J189">
        <f t="shared" si="21"/>
        <v>547.5</v>
      </c>
      <c r="K189">
        <f t="shared" si="22"/>
        <v>90</v>
      </c>
      <c r="L189" s="13">
        <f t="shared" si="28"/>
        <v>11916152.732168704</v>
      </c>
      <c r="M189" s="13" t="e">
        <f>VLOOKUP(B189,'Revenues X=0.5'!$A$2:$X$180,24,FALSE)*1000</f>
        <v>#N/A</v>
      </c>
      <c r="N189" s="22" t="e">
        <f t="shared" si="23"/>
        <v>#N/A</v>
      </c>
      <c r="O189" s="14" t="e">
        <f t="shared" si="24"/>
        <v>#N/A</v>
      </c>
      <c r="P189" s="14" t="e">
        <f t="shared" si="25"/>
        <v>#N/A</v>
      </c>
    </row>
    <row r="190" spans="1:16" x14ac:dyDescent="0.25">
      <c r="A190" t="s">
        <v>209</v>
      </c>
      <c r="B190" t="s">
        <v>208</v>
      </c>
      <c r="C190" t="s">
        <v>29</v>
      </c>
      <c r="D190" t="s">
        <v>19</v>
      </c>
      <c r="E190" s="13">
        <v>94237</v>
      </c>
      <c r="G190" s="11">
        <v>14.792992315545245</v>
      </c>
      <c r="H190" s="13">
        <f t="shared" si="27"/>
        <v>13940.472168400373</v>
      </c>
      <c r="I190">
        <v>150</v>
      </c>
      <c r="J190">
        <f t="shared" si="21"/>
        <v>547.5</v>
      </c>
      <c r="K190">
        <f t="shared" si="22"/>
        <v>90</v>
      </c>
      <c r="L190" s="13">
        <f t="shared" si="28"/>
        <v>10978121.832615294</v>
      </c>
      <c r="M190" s="13" t="e">
        <f>VLOOKUP(B190,'Revenues X=0.5'!$A$2:$X$180,24,FALSE)*1000</f>
        <v>#N/A</v>
      </c>
      <c r="N190" s="22" t="e">
        <f t="shared" si="23"/>
        <v>#N/A</v>
      </c>
      <c r="O190" s="14" t="e">
        <f t="shared" si="24"/>
        <v>#N/A</v>
      </c>
      <c r="P190" s="14" t="e">
        <f t="shared" si="25"/>
        <v>#N/A</v>
      </c>
    </row>
    <row r="191" spans="1:16" x14ac:dyDescent="0.25">
      <c r="A191" t="s">
        <v>28</v>
      </c>
      <c r="B191" t="s">
        <v>27</v>
      </c>
      <c r="C191" t="s">
        <v>29</v>
      </c>
      <c r="D191" t="s">
        <v>19</v>
      </c>
      <c r="E191" s="13">
        <v>88710</v>
      </c>
      <c r="G191" s="11">
        <v>14.792992315545245</v>
      </c>
      <c r="H191" s="13">
        <f t="shared" si="27"/>
        <v>13122.863483120187</v>
      </c>
      <c r="I191">
        <v>150</v>
      </c>
      <c r="J191">
        <f t="shared" si="21"/>
        <v>547.5</v>
      </c>
      <c r="K191">
        <f t="shared" si="22"/>
        <v>90</v>
      </c>
      <c r="L191" s="13">
        <f t="shared" si="28"/>
        <v>10334254.992957147</v>
      </c>
      <c r="M191" s="13">
        <f>VLOOKUP(B191,'Revenues X=0.5'!$A$2:$X$180,24,FALSE)*1000</f>
        <v>432547348.55368251</v>
      </c>
      <c r="N191" s="22">
        <f t="shared" si="23"/>
        <v>2.3891615628929431E-2</v>
      </c>
      <c r="O191" s="14">
        <f t="shared" si="24"/>
        <v>7.9638718763098103E-3</v>
      </c>
      <c r="P191" s="14">
        <f t="shared" si="25"/>
        <v>7.1674846886788296E-2</v>
      </c>
    </row>
    <row r="192" spans="1:16" x14ac:dyDescent="0.25">
      <c r="A192" t="s">
        <v>423</v>
      </c>
      <c r="B192" t="s">
        <v>422</v>
      </c>
      <c r="C192" t="s">
        <v>29</v>
      </c>
      <c r="D192" t="s">
        <v>35</v>
      </c>
      <c r="E192" s="13">
        <v>40698</v>
      </c>
      <c r="G192" s="11">
        <v>26.644402312055828</v>
      </c>
      <c r="H192" s="13">
        <f t="shared" si="27"/>
        <v>10843.73885296048</v>
      </c>
      <c r="I192">
        <v>150</v>
      </c>
      <c r="J192">
        <f t="shared" si="21"/>
        <v>547.5</v>
      </c>
      <c r="K192">
        <f t="shared" si="22"/>
        <v>90</v>
      </c>
      <c r="L192" s="13">
        <f t="shared" si="28"/>
        <v>8539444.3467063773</v>
      </c>
      <c r="M192" s="13" t="e">
        <f>VLOOKUP(B192,'Revenues X=0.5'!$A$2:$X$180,24,FALSE)*1000</f>
        <v>#N/A</v>
      </c>
      <c r="N192" s="22" t="e">
        <f t="shared" si="23"/>
        <v>#N/A</v>
      </c>
      <c r="O192" s="14" t="e">
        <f t="shared" si="24"/>
        <v>#N/A</v>
      </c>
      <c r="P192" s="14" t="e">
        <f t="shared" si="25"/>
        <v>#N/A</v>
      </c>
    </row>
    <row r="193" spans="1:16" x14ac:dyDescent="0.25">
      <c r="A193" t="s">
        <v>359</v>
      </c>
      <c r="B193" t="s">
        <v>358</v>
      </c>
      <c r="C193" t="s">
        <v>18</v>
      </c>
      <c r="D193" t="s">
        <v>32</v>
      </c>
      <c r="E193" s="13">
        <v>98416</v>
      </c>
      <c r="F193" s="11">
        <v>89.317723049999998</v>
      </c>
      <c r="G193" s="11">
        <f>100-F193</f>
        <v>10.682276950000002</v>
      </c>
      <c r="H193" s="13">
        <f t="shared" si="27"/>
        <v>10513.069683112002</v>
      </c>
      <c r="I193">
        <v>150</v>
      </c>
      <c r="J193">
        <f t="shared" si="21"/>
        <v>547.5</v>
      </c>
      <c r="K193">
        <f t="shared" si="22"/>
        <v>90</v>
      </c>
      <c r="L193" s="13">
        <f t="shared" si="28"/>
        <v>8279042.3754507015</v>
      </c>
      <c r="M193" s="13">
        <f>VLOOKUP(B193,'Revenues X=0.5'!$A$2:$X$180,24,FALSE)*1000</f>
        <v>547513282.19917202</v>
      </c>
      <c r="N193" s="22">
        <f t="shared" si="23"/>
        <v>1.5121171749837087E-2</v>
      </c>
      <c r="O193" s="14">
        <f t="shared" si="24"/>
        <v>5.0403905832790297E-3</v>
      </c>
      <c r="P193" s="14">
        <f t="shared" si="25"/>
        <v>4.5363515249511266E-2</v>
      </c>
    </row>
    <row r="194" spans="1:16" x14ac:dyDescent="0.25">
      <c r="A194" t="s">
        <v>425</v>
      </c>
      <c r="B194" t="s">
        <v>424</v>
      </c>
      <c r="C194" t="s">
        <v>18</v>
      </c>
      <c r="D194" t="s">
        <v>26</v>
      </c>
      <c r="E194" s="13">
        <v>10707</v>
      </c>
      <c r="F194" s="11">
        <v>21</v>
      </c>
      <c r="G194" s="11">
        <f>100-F194</f>
        <v>79</v>
      </c>
      <c r="H194" s="13">
        <f t="shared" si="27"/>
        <v>8458.5300000000007</v>
      </c>
      <c r="I194">
        <v>150</v>
      </c>
      <c r="J194">
        <f t="shared" si="21"/>
        <v>547.5</v>
      </c>
      <c r="K194">
        <f t="shared" si="22"/>
        <v>90</v>
      </c>
      <c r="L194" s="13">
        <f t="shared" si="28"/>
        <v>6661092.3750000009</v>
      </c>
      <c r="M194" s="13" t="e">
        <f>VLOOKUP(B194,'Revenues X=0.5'!$A$2:$X$180,24,FALSE)*1000</f>
        <v>#N/A</v>
      </c>
      <c r="N194" s="22" t="e">
        <f t="shared" si="23"/>
        <v>#N/A</v>
      </c>
      <c r="O194" s="14" t="e">
        <f t="shared" si="24"/>
        <v>#N/A</v>
      </c>
      <c r="P194" s="14" t="e">
        <f t="shared" si="25"/>
        <v>#N/A</v>
      </c>
    </row>
    <row r="195" spans="1:16" x14ac:dyDescent="0.25">
      <c r="A195" t="s">
        <v>175</v>
      </c>
      <c r="B195" t="s">
        <v>174</v>
      </c>
      <c r="C195" t="s">
        <v>29</v>
      </c>
      <c r="D195" t="s">
        <v>19</v>
      </c>
      <c r="E195" s="13">
        <v>54649</v>
      </c>
      <c r="G195" s="11">
        <v>14.792992315545245</v>
      </c>
      <c r="H195" s="13">
        <f t="shared" si="27"/>
        <v>8084.2223705223205</v>
      </c>
      <c r="I195">
        <v>150</v>
      </c>
      <c r="J195">
        <f t="shared" ref="J195:J216" si="29">0.02*10*365*7.5</f>
        <v>547.5</v>
      </c>
      <c r="K195">
        <f t="shared" ref="K195:K216" si="30">0.08*150*7.5</f>
        <v>90</v>
      </c>
      <c r="L195" s="13">
        <f t="shared" si="28"/>
        <v>6366325.1167863272</v>
      </c>
      <c r="M195" s="13">
        <f>VLOOKUP(B195,'Revenues X=0.5'!$A$2:$X$180,24,FALSE)*1000</f>
        <v>430320629.04568541</v>
      </c>
      <c r="N195" s="22">
        <f t="shared" ref="N195:N216" si="31">L195/M195</f>
        <v>1.4794375837627901E-2</v>
      </c>
      <c r="O195" s="14">
        <f t="shared" ref="O195:O216" si="32">(L195/2)/(M195*1.5)</f>
        <v>4.9314586125426335E-3</v>
      </c>
      <c r="P195" s="14">
        <f t="shared" ref="P195:P216" si="33">(L195*1.5)/(M195/2)</f>
        <v>4.4383127512883702E-2</v>
      </c>
    </row>
    <row r="196" spans="1:16" x14ac:dyDescent="0.25">
      <c r="A196" t="s">
        <v>254</v>
      </c>
      <c r="B196" t="s">
        <v>253</v>
      </c>
      <c r="C196" t="s">
        <v>45</v>
      </c>
      <c r="D196" t="s">
        <v>19</v>
      </c>
      <c r="E196" s="13">
        <v>636826</v>
      </c>
      <c r="F196" s="11">
        <v>98.777892120000004</v>
      </c>
      <c r="G196" s="11">
        <f>100-F196</f>
        <v>1.2221078799999958</v>
      </c>
      <c r="H196" s="13">
        <f t="shared" si="27"/>
        <v>7782.7007278887731</v>
      </c>
      <c r="I196">
        <v>150</v>
      </c>
      <c r="J196">
        <f t="shared" si="29"/>
        <v>547.5</v>
      </c>
      <c r="K196">
        <f t="shared" si="30"/>
        <v>90</v>
      </c>
      <c r="L196" s="13">
        <f t="shared" si="28"/>
        <v>6128876.8232124085</v>
      </c>
      <c r="M196" s="13">
        <f>VLOOKUP(B196,'Revenues X=0.5'!$A$2:$X$180,24,FALSE)*1000</f>
        <v>6679451765.0998955</v>
      </c>
      <c r="N196" s="22">
        <f t="shared" si="31"/>
        <v>9.1757183654439447E-4</v>
      </c>
      <c r="O196" s="14">
        <f t="shared" si="32"/>
        <v>3.0585727884813147E-4</v>
      </c>
      <c r="P196" s="14">
        <f t="shared" si="33"/>
        <v>2.7527155096331835E-3</v>
      </c>
    </row>
    <row r="197" spans="1:16" x14ac:dyDescent="0.25">
      <c r="A197" t="s">
        <v>153</v>
      </c>
      <c r="B197" t="s">
        <v>152</v>
      </c>
      <c r="C197" t="s">
        <v>29</v>
      </c>
      <c r="D197" t="s">
        <v>19</v>
      </c>
      <c r="E197" s="13">
        <v>51875</v>
      </c>
      <c r="G197" s="11">
        <v>14.792992315545245</v>
      </c>
      <c r="H197" s="13">
        <f t="shared" si="27"/>
        <v>7673.8647636890955</v>
      </c>
      <c r="I197">
        <v>150</v>
      </c>
      <c r="J197">
        <f t="shared" si="29"/>
        <v>547.5</v>
      </c>
      <c r="K197">
        <f t="shared" si="30"/>
        <v>90</v>
      </c>
      <c r="L197" s="13">
        <f t="shared" si="28"/>
        <v>6043168.5014051627</v>
      </c>
      <c r="M197" s="13" t="e">
        <f>VLOOKUP(B197,'Revenues X=0.5'!$A$2:$X$180,24,FALSE)*1000</f>
        <v>#N/A</v>
      </c>
      <c r="N197" s="22" t="e">
        <f t="shared" si="31"/>
        <v>#N/A</v>
      </c>
      <c r="O197" s="14" t="e">
        <f t="shared" si="32"/>
        <v>#N/A</v>
      </c>
      <c r="P197" s="14" t="e">
        <f t="shared" si="33"/>
        <v>#N/A</v>
      </c>
    </row>
    <row r="198" spans="1:16" x14ac:dyDescent="0.25">
      <c r="A198" t="s">
        <v>42</v>
      </c>
      <c r="B198" t="s">
        <v>41</v>
      </c>
      <c r="C198" t="s">
        <v>29</v>
      </c>
      <c r="D198" t="s">
        <v>35</v>
      </c>
      <c r="E198" s="13">
        <v>107734</v>
      </c>
      <c r="F198" s="11">
        <v>93.532110090000003</v>
      </c>
      <c r="G198" s="11">
        <f>100-F198</f>
        <v>6.4678899099999967</v>
      </c>
      <c r="H198" s="13">
        <f t="shared" ref="H198:H215" si="34">(G198/100)*E198</f>
        <v>6968.1165156393963</v>
      </c>
      <c r="I198">
        <v>150</v>
      </c>
      <c r="J198">
        <f t="shared" si="29"/>
        <v>547.5</v>
      </c>
      <c r="K198">
        <f t="shared" si="30"/>
        <v>90</v>
      </c>
      <c r="L198" s="13">
        <f t="shared" ref="L198:L216" si="35">(I198+J198+K198)*H198</f>
        <v>5487391.7560660243</v>
      </c>
      <c r="M198" s="13" t="e">
        <f>VLOOKUP(B198,'Revenues X=0.5'!$A$2:$X$180,24,FALSE)*1000</f>
        <v>#N/A</v>
      </c>
      <c r="N198" s="22" t="e">
        <f t="shared" si="31"/>
        <v>#N/A</v>
      </c>
      <c r="O198" s="14" t="e">
        <f t="shared" si="32"/>
        <v>#N/A</v>
      </c>
      <c r="P198" s="14" t="e">
        <f t="shared" si="33"/>
        <v>#N/A</v>
      </c>
    </row>
    <row r="199" spans="1:16" x14ac:dyDescent="0.25">
      <c r="A199" t="s">
        <v>284</v>
      </c>
      <c r="B199" t="s">
        <v>283</v>
      </c>
      <c r="C199" t="s">
        <v>29</v>
      </c>
      <c r="D199" t="s">
        <v>19</v>
      </c>
      <c r="E199" s="13">
        <v>43857</v>
      </c>
      <c r="F199" s="11">
        <v>85.916849999999997</v>
      </c>
      <c r="G199" s="11">
        <f>100-F199</f>
        <v>14.083150000000003</v>
      </c>
      <c r="H199" s="13">
        <f t="shared" si="34"/>
        <v>6176.4470955000015</v>
      </c>
      <c r="I199">
        <v>150</v>
      </c>
      <c r="J199">
        <f t="shared" si="29"/>
        <v>547.5</v>
      </c>
      <c r="K199">
        <f t="shared" si="30"/>
        <v>90</v>
      </c>
      <c r="L199" s="13">
        <f t="shared" si="35"/>
        <v>4863952.0877062511</v>
      </c>
      <c r="M199" s="13" t="e">
        <f>VLOOKUP(B199,'Revenues X=0.5'!$A$2:$X$180,24,FALSE)*1000</f>
        <v>#N/A</v>
      </c>
      <c r="N199" s="22" t="e">
        <f t="shared" si="31"/>
        <v>#N/A</v>
      </c>
      <c r="O199" s="14" t="e">
        <f t="shared" si="32"/>
        <v>#N/A</v>
      </c>
      <c r="P199" s="14" t="e">
        <f t="shared" si="33"/>
        <v>#N/A</v>
      </c>
    </row>
    <row r="200" spans="1:16" x14ac:dyDescent="0.25">
      <c r="A200" t="s">
        <v>68</v>
      </c>
      <c r="B200" t="s">
        <v>67</v>
      </c>
      <c r="C200" t="s">
        <v>29</v>
      </c>
      <c r="D200" t="s">
        <v>69</v>
      </c>
      <c r="E200" s="13">
        <v>66524</v>
      </c>
      <c r="F200" s="11">
        <v>90.8</v>
      </c>
      <c r="G200" s="11">
        <f>100-F200</f>
        <v>9.2000000000000028</v>
      </c>
      <c r="H200" s="13">
        <f t="shared" si="34"/>
        <v>6120.2080000000014</v>
      </c>
      <c r="I200">
        <v>150</v>
      </c>
      <c r="J200">
        <f t="shared" si="29"/>
        <v>547.5</v>
      </c>
      <c r="K200">
        <f t="shared" si="30"/>
        <v>90</v>
      </c>
      <c r="L200" s="13">
        <f t="shared" si="35"/>
        <v>4819663.8000000007</v>
      </c>
      <c r="M200" s="13">
        <f>VLOOKUP(B200,'Revenues X=0.5'!$A$2:$X$180,24,FALSE)*1000</f>
        <v>372639655.18502903</v>
      </c>
      <c r="N200" s="22">
        <f t="shared" si="31"/>
        <v>1.2933845694996856E-2</v>
      </c>
      <c r="O200" s="14">
        <f t="shared" si="32"/>
        <v>4.3112818983322854E-3</v>
      </c>
      <c r="P200" s="14">
        <f t="shared" si="33"/>
        <v>3.8801537084990567E-2</v>
      </c>
    </row>
    <row r="201" spans="1:16" x14ac:dyDescent="0.25">
      <c r="A201" t="s">
        <v>250</v>
      </c>
      <c r="B201" t="s">
        <v>249</v>
      </c>
      <c r="C201" t="s">
        <v>29</v>
      </c>
      <c r="D201" t="s">
        <v>19</v>
      </c>
      <c r="E201" s="13">
        <v>41314</v>
      </c>
      <c r="G201" s="11">
        <v>14.792992315545245</v>
      </c>
      <c r="H201" s="13">
        <f t="shared" si="34"/>
        <v>6111.5768452443626</v>
      </c>
      <c r="I201">
        <v>150</v>
      </c>
      <c r="J201">
        <f t="shared" si="29"/>
        <v>547.5</v>
      </c>
      <c r="K201">
        <f t="shared" si="30"/>
        <v>90</v>
      </c>
      <c r="L201" s="13">
        <f t="shared" si="35"/>
        <v>4812866.765629936</v>
      </c>
      <c r="M201" s="13" t="e">
        <f>VLOOKUP(B201,'Revenues X=0.5'!$A$2:$X$180,24,FALSE)*1000</f>
        <v>#N/A</v>
      </c>
      <c r="N201" s="22" t="e">
        <f t="shared" si="31"/>
        <v>#N/A</v>
      </c>
      <c r="O201" s="14" t="e">
        <f t="shared" si="32"/>
        <v>#N/A</v>
      </c>
      <c r="P201" s="14" t="e">
        <f t="shared" si="33"/>
        <v>#N/A</v>
      </c>
    </row>
    <row r="202" spans="1:16" x14ac:dyDescent="0.25">
      <c r="A202" t="s">
        <v>349</v>
      </c>
      <c r="B202" t="s">
        <v>348</v>
      </c>
      <c r="C202" t="s">
        <v>29</v>
      </c>
      <c r="D202" t="s">
        <v>19</v>
      </c>
      <c r="E202" s="13">
        <v>33108</v>
      </c>
      <c r="G202" s="11">
        <v>14.792992315545245</v>
      </c>
      <c r="H202" s="13">
        <f t="shared" si="34"/>
        <v>4897.6638958307194</v>
      </c>
      <c r="I202">
        <v>150</v>
      </c>
      <c r="J202">
        <f t="shared" si="29"/>
        <v>547.5</v>
      </c>
      <c r="K202">
        <f t="shared" si="30"/>
        <v>90</v>
      </c>
      <c r="L202" s="13">
        <f t="shared" si="35"/>
        <v>3856910.3179666917</v>
      </c>
      <c r="M202" s="13" t="e">
        <f>VLOOKUP(B202,'Revenues X=0.5'!$A$2:$X$180,24,FALSE)*1000</f>
        <v>#N/A</v>
      </c>
      <c r="N202" s="22" t="e">
        <f t="shared" si="31"/>
        <v>#N/A</v>
      </c>
      <c r="O202" s="14" t="e">
        <f t="shared" si="32"/>
        <v>#N/A</v>
      </c>
      <c r="P202" s="14" t="e">
        <f t="shared" si="33"/>
        <v>#N/A</v>
      </c>
    </row>
    <row r="203" spans="1:16" x14ac:dyDescent="0.25">
      <c r="A203" t="s">
        <v>321</v>
      </c>
      <c r="B203" t="s">
        <v>320</v>
      </c>
      <c r="C203" t="s">
        <v>18</v>
      </c>
      <c r="D203" t="s">
        <v>26</v>
      </c>
      <c r="E203" s="13">
        <v>24836</v>
      </c>
      <c r="F203" s="11">
        <v>88.45</v>
      </c>
      <c r="G203" s="11">
        <f t="shared" ref="G203:G215" si="36">100-F203</f>
        <v>11.549999999999997</v>
      </c>
      <c r="H203" s="13">
        <f t="shared" si="34"/>
        <v>2868.5579999999995</v>
      </c>
      <c r="I203">
        <v>150</v>
      </c>
      <c r="J203">
        <f t="shared" si="29"/>
        <v>547.5</v>
      </c>
      <c r="K203">
        <f t="shared" si="30"/>
        <v>90</v>
      </c>
      <c r="L203" s="13">
        <f t="shared" si="35"/>
        <v>2258989.4249999998</v>
      </c>
      <c r="M203" s="13" t="e">
        <f>VLOOKUP(B203,'Revenues X=0.5'!$A$2:$X$180,24,FALSE)*1000</f>
        <v>#N/A</v>
      </c>
      <c r="N203" s="22" t="e">
        <f t="shared" si="31"/>
        <v>#N/A</v>
      </c>
      <c r="O203" s="14" t="e">
        <f t="shared" si="32"/>
        <v>#N/A</v>
      </c>
      <c r="P203" s="14" t="e">
        <f t="shared" si="33"/>
        <v>#N/A</v>
      </c>
    </row>
    <row r="204" spans="1:16" x14ac:dyDescent="0.25">
      <c r="A204" t="s">
        <v>97</v>
      </c>
      <c r="B204" t="s">
        <v>96</v>
      </c>
      <c r="C204" t="s">
        <v>29</v>
      </c>
      <c r="D204" t="s">
        <v>35</v>
      </c>
      <c r="E204" s="13">
        <v>66552</v>
      </c>
      <c r="F204" s="11">
        <v>99.668683533999996</v>
      </c>
      <c r="G204" s="11">
        <f t="shared" si="36"/>
        <v>0.33131646600000408</v>
      </c>
      <c r="H204" s="13">
        <f t="shared" si="34"/>
        <v>220.4977344523227</v>
      </c>
      <c r="I204">
        <v>150</v>
      </c>
      <c r="J204">
        <f t="shared" si="29"/>
        <v>547.5</v>
      </c>
      <c r="K204">
        <f t="shared" si="30"/>
        <v>90</v>
      </c>
      <c r="L204" s="13">
        <f t="shared" si="35"/>
        <v>173641.96588120412</v>
      </c>
      <c r="M204" s="13">
        <f>VLOOKUP(B204,'Revenues X=0.5'!$A$2:$X$180,24,FALSE)*1000</f>
        <v>425852898.28499478</v>
      </c>
      <c r="N204" s="22">
        <f t="shared" si="31"/>
        <v>4.0775104873184916E-4</v>
      </c>
      <c r="O204" s="14">
        <f t="shared" si="32"/>
        <v>1.3591701624394973E-4</v>
      </c>
      <c r="P204" s="14">
        <f t="shared" si="33"/>
        <v>1.2232531461955475E-3</v>
      </c>
    </row>
    <row r="205" spans="1:16" x14ac:dyDescent="0.25">
      <c r="A205" t="s">
        <v>47</v>
      </c>
      <c r="B205" t="s">
        <v>46</v>
      </c>
      <c r="C205" t="s">
        <v>45</v>
      </c>
      <c r="D205" t="s">
        <v>19</v>
      </c>
      <c r="E205" s="13">
        <v>9005424</v>
      </c>
      <c r="F205" s="11">
        <v>100</v>
      </c>
      <c r="G205" s="11">
        <f t="shared" si="36"/>
        <v>0</v>
      </c>
      <c r="H205" s="13">
        <f t="shared" si="34"/>
        <v>0</v>
      </c>
      <c r="I205">
        <v>150</v>
      </c>
      <c r="J205">
        <f t="shared" si="29"/>
        <v>547.5</v>
      </c>
      <c r="K205">
        <f t="shared" si="30"/>
        <v>90</v>
      </c>
      <c r="L205" s="13">
        <f t="shared" si="35"/>
        <v>0</v>
      </c>
      <c r="M205" s="13">
        <f>VLOOKUP(B205,'Revenues X=0.5'!$A$2:$X$180,24,FALSE)*1000</f>
        <v>51385513251.48275</v>
      </c>
      <c r="N205" s="22">
        <f t="shared" si="31"/>
        <v>0</v>
      </c>
      <c r="O205" s="14">
        <f t="shared" si="32"/>
        <v>0</v>
      </c>
      <c r="P205" s="14">
        <f t="shared" si="33"/>
        <v>0</v>
      </c>
    </row>
    <row r="206" spans="1:16" x14ac:dyDescent="0.25">
      <c r="A206" t="s">
        <v>129</v>
      </c>
      <c r="B206" t="s">
        <v>128</v>
      </c>
      <c r="C206" t="s">
        <v>45</v>
      </c>
      <c r="D206" t="s">
        <v>19</v>
      </c>
      <c r="E206" s="13">
        <v>11053125</v>
      </c>
      <c r="F206" s="11">
        <v>100</v>
      </c>
      <c r="G206" s="11">
        <f t="shared" si="36"/>
        <v>0</v>
      </c>
      <c r="H206" s="13">
        <f t="shared" si="34"/>
        <v>0</v>
      </c>
      <c r="I206">
        <v>150</v>
      </c>
      <c r="J206">
        <f t="shared" si="29"/>
        <v>547.5</v>
      </c>
      <c r="K206">
        <f t="shared" si="30"/>
        <v>90</v>
      </c>
      <c r="L206" s="13">
        <f t="shared" si="35"/>
        <v>0</v>
      </c>
      <c r="M206" s="13">
        <f>VLOOKUP(B206,'Revenues X=0.5'!$A$2:$X$180,24,FALSE)*1000</f>
        <v>78147689341.690933</v>
      </c>
      <c r="N206" s="22">
        <f t="shared" si="31"/>
        <v>0</v>
      </c>
      <c r="O206" s="14">
        <f t="shared" si="32"/>
        <v>0</v>
      </c>
      <c r="P206" s="14">
        <f t="shared" si="33"/>
        <v>0</v>
      </c>
    </row>
    <row r="207" spans="1:16" x14ac:dyDescent="0.25">
      <c r="A207" t="s">
        <v>149</v>
      </c>
      <c r="B207" t="s">
        <v>148</v>
      </c>
      <c r="C207" t="s">
        <v>45</v>
      </c>
      <c r="D207" t="s">
        <v>19</v>
      </c>
      <c r="E207" s="13">
        <v>1212150</v>
      </c>
      <c r="F207" s="11">
        <v>100</v>
      </c>
      <c r="G207" s="11">
        <f t="shared" si="36"/>
        <v>0</v>
      </c>
      <c r="H207" s="13">
        <f t="shared" si="34"/>
        <v>0</v>
      </c>
      <c r="I207">
        <v>150</v>
      </c>
      <c r="J207">
        <f t="shared" si="29"/>
        <v>547.5</v>
      </c>
      <c r="K207">
        <f t="shared" si="30"/>
        <v>90</v>
      </c>
      <c r="L207" s="13">
        <f t="shared" si="35"/>
        <v>0</v>
      </c>
      <c r="M207" s="13">
        <f>VLOOKUP(B207,'Revenues X=0.5'!$A$2:$X$180,24,FALSE)*1000</f>
        <v>11727656587.134995</v>
      </c>
      <c r="N207" s="22">
        <f t="shared" si="31"/>
        <v>0</v>
      </c>
      <c r="O207" s="14">
        <f t="shared" si="32"/>
        <v>0</v>
      </c>
      <c r="P207" s="14">
        <f t="shared" si="33"/>
        <v>0</v>
      </c>
    </row>
    <row r="208" spans="1:16" x14ac:dyDescent="0.25">
      <c r="A208" t="s">
        <v>157</v>
      </c>
      <c r="B208" t="s">
        <v>156</v>
      </c>
      <c r="C208" t="s">
        <v>45</v>
      </c>
      <c r="D208" t="s">
        <v>19</v>
      </c>
      <c r="E208" s="13">
        <v>5649744</v>
      </c>
      <c r="F208" s="11">
        <v>100</v>
      </c>
      <c r="G208" s="11">
        <f t="shared" si="36"/>
        <v>0</v>
      </c>
      <c r="H208" s="13">
        <f t="shared" si="34"/>
        <v>0</v>
      </c>
      <c r="I208">
        <v>150</v>
      </c>
      <c r="J208">
        <f t="shared" si="29"/>
        <v>547.5</v>
      </c>
      <c r="K208">
        <f t="shared" si="30"/>
        <v>90</v>
      </c>
      <c r="L208" s="13">
        <f t="shared" si="35"/>
        <v>0</v>
      </c>
      <c r="M208" s="13">
        <f>VLOOKUP(B208,'Revenues X=0.5'!$A$2:$X$180,24,FALSE)*1000</f>
        <v>42338739121.976273</v>
      </c>
      <c r="N208" s="22">
        <f t="shared" si="31"/>
        <v>0</v>
      </c>
      <c r="O208" s="14">
        <f t="shared" si="32"/>
        <v>0</v>
      </c>
      <c r="P208" s="14">
        <f t="shared" si="33"/>
        <v>0</v>
      </c>
    </row>
    <row r="209" spans="1:16" x14ac:dyDescent="0.25">
      <c r="A209" t="s">
        <v>191</v>
      </c>
      <c r="B209" t="s">
        <v>190</v>
      </c>
      <c r="C209" t="s">
        <v>40</v>
      </c>
      <c r="D209" t="s">
        <v>35</v>
      </c>
      <c r="E209" s="13">
        <v>10811004</v>
      </c>
      <c r="F209" s="11">
        <v>100</v>
      </c>
      <c r="G209" s="11">
        <f t="shared" si="36"/>
        <v>0</v>
      </c>
      <c r="H209" s="13">
        <f t="shared" si="34"/>
        <v>0</v>
      </c>
      <c r="I209">
        <v>150</v>
      </c>
      <c r="J209">
        <f t="shared" si="29"/>
        <v>547.5</v>
      </c>
      <c r="K209">
        <f t="shared" si="30"/>
        <v>90</v>
      </c>
      <c r="L209" s="13">
        <f t="shared" si="35"/>
        <v>0</v>
      </c>
      <c r="M209" s="13">
        <f>VLOOKUP(B209,'Revenues X=0.5'!$A$2:$X$180,24,FALSE)*1000</f>
        <v>23970349125.446362</v>
      </c>
      <c r="N209" s="22">
        <f t="shared" si="31"/>
        <v>0</v>
      </c>
      <c r="O209" s="14">
        <f t="shared" si="32"/>
        <v>0</v>
      </c>
      <c r="P209" s="14">
        <f t="shared" si="33"/>
        <v>0</v>
      </c>
    </row>
    <row r="210" spans="1:16" x14ac:dyDescent="0.25">
      <c r="A210" t="s">
        <v>197</v>
      </c>
      <c r="B210" t="s">
        <v>196</v>
      </c>
      <c r="C210" t="s">
        <v>45</v>
      </c>
      <c r="D210" t="s">
        <v>19</v>
      </c>
      <c r="E210" s="13">
        <v>383558</v>
      </c>
      <c r="F210" s="11">
        <v>100</v>
      </c>
      <c r="G210" s="11">
        <f t="shared" si="36"/>
        <v>0</v>
      </c>
      <c r="H210" s="13">
        <f t="shared" si="34"/>
        <v>0</v>
      </c>
      <c r="I210">
        <v>150</v>
      </c>
      <c r="J210">
        <f t="shared" si="29"/>
        <v>547.5</v>
      </c>
      <c r="K210">
        <f t="shared" si="30"/>
        <v>90</v>
      </c>
      <c r="L210" s="13">
        <f t="shared" si="35"/>
        <v>0</v>
      </c>
      <c r="M210" s="13">
        <f>VLOOKUP(B210,'Revenues X=0.5'!$A$2:$X$180,24,FALSE)*1000</f>
        <v>1721788052.4107203</v>
      </c>
      <c r="N210" s="22">
        <f t="shared" si="31"/>
        <v>0</v>
      </c>
      <c r="O210" s="14">
        <f t="shared" si="32"/>
        <v>0</v>
      </c>
      <c r="P210" s="14">
        <f t="shared" si="33"/>
        <v>0</v>
      </c>
    </row>
    <row r="211" spans="1:16" x14ac:dyDescent="0.25">
      <c r="A211" t="s">
        <v>213</v>
      </c>
      <c r="B211" t="s">
        <v>212</v>
      </c>
      <c r="C211" t="s">
        <v>45</v>
      </c>
      <c r="D211" t="s">
        <v>19</v>
      </c>
      <c r="E211" s="13">
        <v>61211831</v>
      </c>
      <c r="F211" s="11">
        <v>100</v>
      </c>
      <c r="G211" s="11">
        <f t="shared" si="36"/>
        <v>0</v>
      </c>
      <c r="H211" s="13">
        <f t="shared" si="34"/>
        <v>0</v>
      </c>
      <c r="I211">
        <v>150</v>
      </c>
      <c r="J211">
        <f t="shared" si="29"/>
        <v>547.5</v>
      </c>
      <c r="K211">
        <f t="shared" si="30"/>
        <v>90</v>
      </c>
      <c r="L211" s="13">
        <f t="shared" si="35"/>
        <v>0</v>
      </c>
      <c r="M211" s="13">
        <f>VLOOKUP(B211,'Revenues X=0.5'!$A$2:$X$180,24,FALSE)*1000</f>
        <v>326291440978.0415</v>
      </c>
      <c r="N211" s="22">
        <f t="shared" si="31"/>
        <v>0</v>
      </c>
      <c r="O211" s="14">
        <f t="shared" si="32"/>
        <v>0</v>
      </c>
      <c r="P211" s="14">
        <f t="shared" si="33"/>
        <v>0</v>
      </c>
    </row>
    <row r="212" spans="1:16" x14ac:dyDescent="0.25">
      <c r="A212" t="s">
        <v>219</v>
      </c>
      <c r="B212" t="s">
        <v>218</v>
      </c>
      <c r="C212" t="s">
        <v>18</v>
      </c>
      <c r="D212" t="s">
        <v>22</v>
      </c>
      <c r="E212" s="13">
        <v>9355173</v>
      </c>
      <c r="F212" s="11">
        <v>100</v>
      </c>
      <c r="G212" s="11">
        <f t="shared" si="36"/>
        <v>0</v>
      </c>
      <c r="H212" s="13">
        <f t="shared" si="34"/>
        <v>0</v>
      </c>
      <c r="I212">
        <v>150</v>
      </c>
      <c r="J212">
        <f t="shared" si="29"/>
        <v>547.5</v>
      </c>
      <c r="K212">
        <f t="shared" si="30"/>
        <v>90</v>
      </c>
      <c r="L212" s="13">
        <f t="shared" si="35"/>
        <v>0</v>
      </c>
      <c r="M212" s="13">
        <f>VLOOKUP(B212,'Revenues X=0.5'!$A$2:$X$180,24,FALSE)*1000</f>
        <v>27430583754.947701</v>
      </c>
      <c r="N212" s="22">
        <f t="shared" si="31"/>
        <v>0</v>
      </c>
      <c r="O212" s="14">
        <f t="shared" si="32"/>
        <v>0</v>
      </c>
      <c r="P212" s="14">
        <f t="shared" si="33"/>
        <v>0</v>
      </c>
    </row>
    <row r="213" spans="1:16" x14ac:dyDescent="0.25">
      <c r="A213" t="s">
        <v>240</v>
      </c>
      <c r="B213" t="s">
        <v>239</v>
      </c>
      <c r="C213" t="s">
        <v>29</v>
      </c>
      <c r="D213" t="s">
        <v>19</v>
      </c>
      <c r="E213" s="13">
        <v>1855822</v>
      </c>
      <c r="F213" s="11">
        <v>100</v>
      </c>
      <c r="G213" s="11">
        <f t="shared" si="36"/>
        <v>0</v>
      </c>
      <c r="H213" s="13">
        <f t="shared" si="34"/>
        <v>0</v>
      </c>
      <c r="I213">
        <v>150</v>
      </c>
      <c r="J213">
        <f t="shared" si="29"/>
        <v>547.5</v>
      </c>
      <c r="K213">
        <f t="shared" si="30"/>
        <v>90</v>
      </c>
      <c r="L213" s="13">
        <f t="shared" si="35"/>
        <v>0</v>
      </c>
      <c r="M213" s="13">
        <f>VLOOKUP(B213,'Revenues X=0.5'!$A$2:$X$180,24,FALSE)*1000</f>
        <v>7622157190.0976963</v>
      </c>
      <c r="N213" s="22">
        <f t="shared" si="31"/>
        <v>0</v>
      </c>
      <c r="O213" s="14">
        <f t="shared" si="32"/>
        <v>0</v>
      </c>
      <c r="P213" s="14">
        <f t="shared" si="33"/>
        <v>0</v>
      </c>
    </row>
    <row r="214" spans="1:16" x14ac:dyDescent="0.25">
      <c r="A214" t="s">
        <v>315</v>
      </c>
      <c r="B214" t="s">
        <v>314</v>
      </c>
      <c r="C214" t="s">
        <v>45</v>
      </c>
      <c r="D214" t="s">
        <v>19</v>
      </c>
      <c r="E214" s="13">
        <v>5837893</v>
      </c>
      <c r="F214" s="11">
        <v>100</v>
      </c>
      <c r="G214" s="11">
        <f t="shared" si="36"/>
        <v>0</v>
      </c>
      <c r="H214" s="13">
        <f t="shared" si="34"/>
        <v>0</v>
      </c>
      <c r="I214">
        <v>150</v>
      </c>
      <c r="J214">
        <f t="shared" si="29"/>
        <v>547.5</v>
      </c>
      <c r="K214">
        <f t="shared" si="30"/>
        <v>90</v>
      </c>
      <c r="L214" s="13">
        <f t="shared" si="35"/>
        <v>0</v>
      </c>
      <c r="M214" s="13">
        <f>VLOOKUP(B214,'Revenues X=0.5'!$A$2:$X$180,24,FALSE)*1000</f>
        <v>40052188830.813614</v>
      </c>
      <c r="N214" s="22">
        <f t="shared" si="31"/>
        <v>0</v>
      </c>
      <c r="O214" s="14">
        <f t="shared" si="32"/>
        <v>0</v>
      </c>
      <c r="P214" s="14">
        <f t="shared" si="33"/>
        <v>0</v>
      </c>
    </row>
    <row r="215" spans="1:16" x14ac:dyDescent="0.25">
      <c r="A215" t="s">
        <v>367</v>
      </c>
      <c r="B215" t="s">
        <v>366</v>
      </c>
      <c r="C215" t="s">
        <v>45</v>
      </c>
      <c r="D215" t="s">
        <v>19</v>
      </c>
      <c r="E215" s="13">
        <v>5395535</v>
      </c>
      <c r="F215" s="11">
        <v>100</v>
      </c>
      <c r="G215" s="11">
        <f t="shared" si="36"/>
        <v>0</v>
      </c>
      <c r="H215" s="13">
        <f t="shared" si="34"/>
        <v>0</v>
      </c>
      <c r="I215">
        <v>150</v>
      </c>
      <c r="J215">
        <f t="shared" si="29"/>
        <v>547.5</v>
      </c>
      <c r="K215">
        <f t="shared" si="30"/>
        <v>90</v>
      </c>
      <c r="L215" s="13">
        <f t="shared" si="35"/>
        <v>0</v>
      </c>
      <c r="M215" s="13">
        <f>VLOOKUP(B215,'Revenues X=0.5'!$A$2:$X$180,24,FALSE)*1000</f>
        <v>28928866418.790268</v>
      </c>
      <c r="N215" s="22">
        <f t="shared" si="31"/>
        <v>0</v>
      </c>
      <c r="O215" s="14">
        <f t="shared" si="32"/>
        <v>0</v>
      </c>
      <c r="P215" s="14">
        <f t="shared" si="33"/>
        <v>0</v>
      </c>
    </row>
    <row r="216" spans="1:16" x14ac:dyDescent="0.25">
      <c r="A216" t="s">
        <v>435</v>
      </c>
      <c r="B216" t="s">
        <v>434</v>
      </c>
      <c r="C216" t="s">
        <v>45</v>
      </c>
      <c r="D216" t="s">
        <v>69</v>
      </c>
      <c r="E216" s="13">
        <v>362628830</v>
      </c>
      <c r="H216" s="13">
        <v>0</v>
      </c>
      <c r="I216">
        <v>150</v>
      </c>
      <c r="J216">
        <f t="shared" si="29"/>
        <v>547.5</v>
      </c>
      <c r="K216">
        <f t="shared" si="30"/>
        <v>90</v>
      </c>
      <c r="L216" s="13">
        <f t="shared" si="35"/>
        <v>0</v>
      </c>
      <c r="M216" s="13">
        <f>VLOOKUP(B216,'Revenues X=0.5'!$A$2:$X$180,24,FALSE)*1000</f>
        <v>3442233574755.2974</v>
      </c>
      <c r="N216" s="22">
        <f t="shared" si="31"/>
        <v>0</v>
      </c>
      <c r="O216" s="14">
        <f t="shared" si="32"/>
        <v>0</v>
      </c>
      <c r="P216" s="14">
        <f t="shared" si="33"/>
        <v>0</v>
      </c>
    </row>
  </sheetData>
  <autoFilter ref="A2:P216"/>
  <pageMargins left="0.7" right="0.7" top="0.78740157499999996" bottom="0.78740157499999996" header="0.3" footer="0.3"/>
  <pageSetup paperSize="9" orientation="portrait" verticalDpi="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6"/>
  <sheetViews>
    <sheetView workbookViewId="0">
      <selection activeCell="C31" sqref="C31"/>
    </sheetView>
  </sheetViews>
  <sheetFormatPr baseColWidth="10" defaultRowHeight="15" x14ac:dyDescent="0.25"/>
  <cols>
    <col min="1" max="1" width="24.5703125" customWidth="1"/>
    <col min="2" max="2" width="37.28515625" style="13" bestFit="1" customWidth="1"/>
    <col min="3" max="3" width="21" style="13" bestFit="1" customWidth="1"/>
  </cols>
  <sheetData>
    <row r="1" spans="1:3" x14ac:dyDescent="0.25">
      <c r="B1" s="18" t="s">
        <v>513</v>
      </c>
      <c r="C1"/>
    </row>
    <row r="2" spans="1:3" x14ac:dyDescent="0.25">
      <c r="A2" s="18" t="s">
        <v>4</v>
      </c>
      <c r="B2" t="s">
        <v>521</v>
      </c>
      <c r="C2" s="13" t="s">
        <v>512</v>
      </c>
    </row>
    <row r="3" spans="1:3" x14ac:dyDescent="0.25">
      <c r="A3" t="s">
        <v>26</v>
      </c>
      <c r="B3" s="13">
        <v>716457117.37252557</v>
      </c>
      <c r="C3" s="13">
        <v>564209979930.86377</v>
      </c>
    </row>
    <row r="4" spans="1:3" x14ac:dyDescent="0.25">
      <c r="A4" t="s">
        <v>19</v>
      </c>
      <c r="B4" s="13">
        <v>134460030.85619202</v>
      </c>
      <c r="C4" s="13">
        <v>105887274299.25117</v>
      </c>
    </row>
    <row r="5" spans="1:3" x14ac:dyDescent="0.25">
      <c r="A5" t="s">
        <v>35</v>
      </c>
      <c r="B5" s="13">
        <v>166255331.41669825</v>
      </c>
      <c r="C5" s="13">
        <v>130926073490.6498</v>
      </c>
    </row>
    <row r="6" spans="1:3" x14ac:dyDescent="0.25">
      <c r="A6" t="s">
        <v>22</v>
      </c>
      <c r="B6" s="13">
        <v>69189498.32860662</v>
      </c>
      <c r="C6" s="13">
        <v>54486729933.777702</v>
      </c>
    </row>
    <row r="7" spans="1:3" x14ac:dyDescent="0.25">
      <c r="A7" t="s">
        <v>69</v>
      </c>
      <c r="B7" s="13">
        <v>4341766.9468928799</v>
      </c>
      <c r="C7" s="13">
        <v>3419141470.6781435</v>
      </c>
    </row>
    <row r="8" spans="1:3" x14ac:dyDescent="0.25">
      <c r="A8" t="s">
        <v>15</v>
      </c>
      <c r="B8" s="13">
        <v>1349397224.593873</v>
      </c>
      <c r="C8" s="13">
        <v>1062650314367.6752</v>
      </c>
    </row>
    <row r="9" spans="1:3" x14ac:dyDescent="0.25">
      <c r="A9" t="s">
        <v>32</v>
      </c>
      <c r="B9" s="13">
        <v>863955735.48804247</v>
      </c>
      <c r="C9" s="13">
        <v>680365141696.83313</v>
      </c>
    </row>
    <row r="10" spans="1:3" x14ac:dyDescent="0.25">
      <c r="A10" t="s">
        <v>510</v>
      </c>
      <c r="B10" s="13">
        <v>3304056705.002831</v>
      </c>
      <c r="C10" s="13">
        <v>2601944655189.729</v>
      </c>
    </row>
    <row r="11" spans="1:3" x14ac:dyDescent="0.25">
      <c r="B11"/>
      <c r="C11"/>
    </row>
    <row r="12" spans="1:3" x14ac:dyDescent="0.25">
      <c r="B12"/>
      <c r="C12"/>
    </row>
    <row r="13" spans="1:3" x14ac:dyDescent="0.25">
      <c r="B13"/>
      <c r="C13"/>
    </row>
    <row r="14" spans="1:3" x14ac:dyDescent="0.25">
      <c r="B14"/>
      <c r="C14"/>
    </row>
    <row r="15" spans="1:3" x14ac:dyDescent="0.25">
      <c r="B15"/>
      <c r="C15"/>
    </row>
    <row r="16" spans="1:3" x14ac:dyDescent="0.25">
      <c r="B16"/>
      <c r="C16"/>
    </row>
    <row r="17" spans="2:3" x14ac:dyDescent="0.25">
      <c r="B17"/>
      <c r="C17"/>
    </row>
    <row r="18" spans="2:3" x14ac:dyDescent="0.25">
      <c r="B18"/>
      <c r="C18"/>
    </row>
    <row r="19" spans="2:3" x14ac:dyDescent="0.25">
      <c r="B19"/>
      <c r="C19"/>
    </row>
    <row r="20" spans="2:3" x14ac:dyDescent="0.25">
      <c r="B20"/>
      <c r="C20"/>
    </row>
    <row r="21" spans="2:3" x14ac:dyDescent="0.25">
      <c r="B21"/>
      <c r="C21"/>
    </row>
    <row r="22" spans="2:3" x14ac:dyDescent="0.25">
      <c r="B22"/>
      <c r="C22"/>
    </row>
    <row r="23" spans="2:3" x14ac:dyDescent="0.25">
      <c r="B23"/>
      <c r="C23"/>
    </row>
    <row r="24" spans="2:3" x14ac:dyDescent="0.25">
      <c r="B24"/>
      <c r="C24"/>
    </row>
    <row r="25" spans="2:3" x14ac:dyDescent="0.25">
      <c r="B25"/>
      <c r="C25"/>
    </row>
    <row r="26" spans="2:3" x14ac:dyDescent="0.25">
      <c r="B26"/>
      <c r="C26"/>
    </row>
    <row r="27" spans="2:3" x14ac:dyDescent="0.25">
      <c r="B27"/>
      <c r="C27"/>
    </row>
    <row r="28" spans="2:3" x14ac:dyDescent="0.25">
      <c r="B28"/>
      <c r="C28"/>
    </row>
    <row r="29" spans="2:3" x14ac:dyDescent="0.25">
      <c r="B29"/>
      <c r="C29"/>
    </row>
    <row r="30" spans="2:3" x14ac:dyDescent="0.25">
      <c r="B30"/>
      <c r="C30"/>
    </row>
    <row r="31" spans="2:3" x14ac:dyDescent="0.25">
      <c r="B31"/>
      <c r="C31"/>
    </row>
    <row r="32" spans="2:3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45" spans="2:3" x14ac:dyDescent="0.25">
      <c r="B45"/>
      <c r="C45"/>
    </row>
    <row r="46" spans="2:3" x14ac:dyDescent="0.25">
      <c r="B46"/>
      <c r="C46"/>
    </row>
    <row r="47" spans="2:3" x14ac:dyDescent="0.25">
      <c r="B47"/>
      <c r="C47"/>
    </row>
    <row r="48" spans="2:3" x14ac:dyDescent="0.25">
      <c r="B48"/>
      <c r="C48"/>
    </row>
    <row r="49" spans="2:3" x14ac:dyDescent="0.25">
      <c r="B49"/>
      <c r="C49"/>
    </row>
    <row r="50" spans="2:3" x14ac:dyDescent="0.25">
      <c r="B50"/>
      <c r="C50"/>
    </row>
    <row r="51" spans="2:3" x14ac:dyDescent="0.25">
      <c r="B51"/>
      <c r="C51"/>
    </row>
    <row r="52" spans="2:3" x14ac:dyDescent="0.25">
      <c r="B52"/>
      <c r="C52"/>
    </row>
    <row r="53" spans="2:3" x14ac:dyDescent="0.25">
      <c r="B53"/>
      <c r="C53"/>
    </row>
    <row r="54" spans="2:3" x14ac:dyDescent="0.25">
      <c r="B54"/>
      <c r="C54"/>
    </row>
    <row r="55" spans="2:3" x14ac:dyDescent="0.25">
      <c r="B55"/>
      <c r="C55"/>
    </row>
    <row r="56" spans="2:3" x14ac:dyDescent="0.25">
      <c r="B56"/>
      <c r="C56"/>
    </row>
    <row r="57" spans="2:3" x14ac:dyDescent="0.25">
      <c r="B57"/>
      <c r="C57"/>
    </row>
    <row r="58" spans="2:3" x14ac:dyDescent="0.25">
      <c r="B58"/>
      <c r="C58"/>
    </row>
    <row r="59" spans="2:3" x14ac:dyDescent="0.25">
      <c r="B59"/>
      <c r="C59"/>
    </row>
    <row r="60" spans="2:3" x14ac:dyDescent="0.25">
      <c r="B60"/>
      <c r="C60"/>
    </row>
    <row r="61" spans="2:3" x14ac:dyDescent="0.25">
      <c r="B61"/>
      <c r="C61"/>
    </row>
    <row r="62" spans="2:3" x14ac:dyDescent="0.25">
      <c r="B62"/>
      <c r="C62"/>
    </row>
    <row r="63" spans="2:3" x14ac:dyDescent="0.25">
      <c r="B63"/>
      <c r="C63"/>
    </row>
    <row r="64" spans="2:3" x14ac:dyDescent="0.25">
      <c r="B64"/>
      <c r="C64"/>
    </row>
    <row r="65" spans="2:3" x14ac:dyDescent="0.25">
      <c r="B65"/>
      <c r="C65"/>
    </row>
    <row r="66" spans="2:3" x14ac:dyDescent="0.25">
      <c r="B66"/>
      <c r="C66"/>
    </row>
    <row r="67" spans="2:3" x14ac:dyDescent="0.25">
      <c r="B67"/>
      <c r="C67"/>
    </row>
    <row r="68" spans="2:3" x14ac:dyDescent="0.25">
      <c r="B68"/>
      <c r="C68"/>
    </row>
    <row r="69" spans="2:3" x14ac:dyDescent="0.25">
      <c r="B69"/>
      <c r="C69"/>
    </row>
    <row r="70" spans="2:3" x14ac:dyDescent="0.25">
      <c r="B70"/>
      <c r="C70"/>
    </row>
    <row r="71" spans="2:3" x14ac:dyDescent="0.25">
      <c r="B71"/>
      <c r="C71"/>
    </row>
    <row r="72" spans="2:3" x14ac:dyDescent="0.25">
      <c r="B72"/>
      <c r="C72"/>
    </row>
    <row r="73" spans="2:3" x14ac:dyDescent="0.25">
      <c r="B73"/>
      <c r="C73"/>
    </row>
    <row r="74" spans="2:3" x14ac:dyDescent="0.25">
      <c r="B74"/>
      <c r="C74"/>
    </row>
    <row r="75" spans="2:3" x14ac:dyDescent="0.25">
      <c r="B75"/>
      <c r="C75"/>
    </row>
    <row r="76" spans="2:3" x14ac:dyDescent="0.25">
      <c r="B76"/>
      <c r="C76"/>
    </row>
    <row r="77" spans="2:3" x14ac:dyDescent="0.25">
      <c r="B77"/>
      <c r="C77"/>
    </row>
    <row r="78" spans="2:3" x14ac:dyDescent="0.25">
      <c r="B78"/>
      <c r="C78"/>
    </row>
    <row r="79" spans="2:3" x14ac:dyDescent="0.25">
      <c r="B79"/>
      <c r="C79"/>
    </row>
    <row r="80" spans="2:3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  <row r="85" spans="2:3" x14ac:dyDescent="0.25">
      <c r="B85"/>
      <c r="C85"/>
    </row>
    <row r="86" spans="2:3" x14ac:dyDescent="0.25">
      <c r="B86"/>
      <c r="C86"/>
    </row>
    <row r="87" spans="2:3" x14ac:dyDescent="0.25">
      <c r="B87"/>
      <c r="C87"/>
    </row>
    <row r="88" spans="2:3" x14ac:dyDescent="0.25">
      <c r="B88"/>
      <c r="C88"/>
    </row>
    <row r="89" spans="2:3" x14ac:dyDescent="0.25">
      <c r="B89"/>
      <c r="C89"/>
    </row>
    <row r="90" spans="2:3" x14ac:dyDescent="0.25">
      <c r="B90"/>
      <c r="C90"/>
    </row>
    <row r="91" spans="2:3" x14ac:dyDescent="0.25">
      <c r="B91"/>
      <c r="C91"/>
    </row>
    <row r="92" spans="2:3" x14ac:dyDescent="0.25">
      <c r="B92"/>
      <c r="C92"/>
    </row>
    <row r="93" spans="2:3" x14ac:dyDescent="0.25">
      <c r="B93"/>
      <c r="C93"/>
    </row>
    <row r="94" spans="2:3" x14ac:dyDescent="0.25">
      <c r="B94"/>
      <c r="C94"/>
    </row>
    <row r="95" spans="2:3" x14ac:dyDescent="0.25">
      <c r="B95"/>
      <c r="C95"/>
    </row>
    <row r="96" spans="2:3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</sheetData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1"/>
  <sheetViews>
    <sheetView topLeftCell="B1" zoomScale="80" zoomScaleNormal="80" workbookViewId="0">
      <selection activeCell="M43" sqref="M43"/>
    </sheetView>
  </sheetViews>
  <sheetFormatPr baseColWidth="10" defaultRowHeight="15" x14ac:dyDescent="0.25"/>
  <cols>
    <col min="1" max="1" width="28.140625" customWidth="1"/>
    <col min="2" max="2" width="13" bestFit="1" customWidth="1"/>
    <col min="3" max="3" width="21.5703125" bestFit="1" customWidth="1"/>
    <col min="4" max="4" width="24.140625" bestFit="1" customWidth="1"/>
    <col min="5" max="5" width="22.5703125" customWidth="1"/>
    <col min="6" max="6" width="33.28515625" style="11" bestFit="1" customWidth="1"/>
    <col min="7" max="7" width="17.42578125" customWidth="1"/>
    <col min="8" max="8" width="23.140625" style="13" customWidth="1"/>
    <col min="9" max="9" width="21.42578125" style="13" customWidth="1"/>
    <col min="10" max="10" width="22.85546875" style="13" bestFit="1" customWidth="1"/>
    <col min="11" max="11" width="16.7109375" style="13" customWidth="1"/>
    <col min="12" max="12" width="23.5703125" style="13" customWidth="1"/>
    <col min="13" max="13" width="13" style="22" bestFit="1" customWidth="1"/>
    <col min="14" max="14" width="17.42578125" style="14" hidden="1" customWidth="1"/>
    <col min="15" max="15" width="18.7109375" style="14" hidden="1" customWidth="1"/>
  </cols>
  <sheetData>
    <row r="1" spans="1:15" s="1" customFormat="1" x14ac:dyDescent="0.25">
      <c r="A1" s="1" t="s">
        <v>504</v>
      </c>
      <c r="F1" s="17"/>
      <c r="H1" s="2"/>
      <c r="I1" s="2"/>
      <c r="J1" s="2"/>
      <c r="K1" s="2"/>
      <c r="L1" s="2"/>
      <c r="M1" s="21"/>
      <c r="N1" s="16"/>
      <c r="O1" s="16"/>
    </row>
    <row r="2" spans="1:15" s="1" customFormat="1" x14ac:dyDescent="0.25">
      <c r="A2" s="1" t="s">
        <v>1</v>
      </c>
      <c r="B2" s="1" t="s">
        <v>2</v>
      </c>
      <c r="C2" s="1" t="s">
        <v>480</v>
      </c>
      <c r="D2" s="1" t="s">
        <v>4</v>
      </c>
      <c r="E2" s="1" t="s">
        <v>496</v>
      </c>
      <c r="F2" s="17" t="s">
        <v>497</v>
      </c>
      <c r="G2" s="1" t="s">
        <v>498</v>
      </c>
      <c r="H2" s="2" t="s">
        <v>505</v>
      </c>
      <c r="I2" s="2" t="s">
        <v>499</v>
      </c>
      <c r="J2" s="2" t="s">
        <v>500</v>
      </c>
      <c r="K2" s="2" t="s">
        <v>501</v>
      </c>
      <c r="L2" s="5" t="s">
        <v>531</v>
      </c>
      <c r="M2" s="21" t="s">
        <v>508</v>
      </c>
      <c r="N2" s="16" t="s">
        <v>506</v>
      </c>
      <c r="O2" s="16" t="s">
        <v>507</v>
      </c>
    </row>
    <row r="3" spans="1:15" ht="15" customHeight="1" x14ac:dyDescent="0.25">
      <c r="A3" t="s">
        <v>12</v>
      </c>
      <c r="B3" t="s">
        <v>13</v>
      </c>
      <c r="C3" t="s">
        <v>14</v>
      </c>
      <c r="D3" t="s">
        <v>15</v>
      </c>
      <c r="E3">
        <v>23133</v>
      </c>
      <c r="F3" s="11">
        <v>36.393896165650801</v>
      </c>
      <c r="G3">
        <f>(1-(F3/100))*E3</f>
        <v>14713.999999999998</v>
      </c>
      <c r="H3" s="13">
        <v>1100000</v>
      </c>
      <c r="I3" s="13">
        <v>33000</v>
      </c>
      <c r="J3" s="13">
        <f>I3*(7.5/4)</f>
        <v>61875</v>
      </c>
      <c r="K3" s="13">
        <f>G3*(H3+J3)</f>
        <v>17095828749.999998</v>
      </c>
      <c r="L3" s="13">
        <f>VLOOKUP(A3,'Revenues X=0.5'!$A$2:$X$180,24,FALSE)*1000</f>
        <v>82881952256.109909</v>
      </c>
      <c r="M3" s="22">
        <f t="shared" ref="M3:M66" si="0">K3/L3</f>
        <v>0.20626720636566237</v>
      </c>
      <c r="N3" s="14">
        <f t="shared" ref="N3:N66" si="1">(K3/2)/(L3*1.5)</f>
        <v>6.875573545522079E-2</v>
      </c>
      <c r="O3" s="14">
        <f t="shared" ref="O3:O66" si="2">(K3*1.5)/(L3/2)</f>
        <v>0.61880161909698705</v>
      </c>
    </row>
    <row r="4" spans="1:15" ht="15" customHeight="1" x14ac:dyDescent="0.25">
      <c r="A4" t="s">
        <v>16</v>
      </c>
      <c r="B4" t="s">
        <v>17</v>
      </c>
      <c r="C4" t="s">
        <v>18</v>
      </c>
      <c r="D4" t="s">
        <v>19</v>
      </c>
      <c r="E4" t="e">
        <v>#N/A</v>
      </c>
      <c r="F4" s="11" t="e">
        <v>#N/A</v>
      </c>
      <c r="H4" s="13">
        <v>0</v>
      </c>
      <c r="I4" s="13">
        <v>0</v>
      </c>
      <c r="J4" s="13">
        <f t="shared" ref="J4:J67" si="3">I4*(7.5/4)</f>
        <v>0</v>
      </c>
      <c r="L4" s="13">
        <f>VLOOKUP(A4,'Revenues X=0.5'!$A$2:$X$180,24,FALSE)*1000</f>
        <v>8642870516.8535137</v>
      </c>
      <c r="M4" s="22">
        <f t="shared" si="0"/>
        <v>0</v>
      </c>
      <c r="N4" s="14">
        <f t="shared" si="1"/>
        <v>0</v>
      </c>
      <c r="O4" s="14">
        <f t="shared" si="2"/>
        <v>0</v>
      </c>
    </row>
    <row r="5" spans="1:15" ht="15" customHeight="1" x14ac:dyDescent="0.25">
      <c r="A5" t="s">
        <v>20</v>
      </c>
      <c r="B5" t="s">
        <v>21</v>
      </c>
      <c r="C5" t="s">
        <v>18</v>
      </c>
      <c r="D5" t="s">
        <v>22</v>
      </c>
      <c r="E5">
        <v>113655</v>
      </c>
      <c r="F5" s="11">
        <v>77.081518630944501</v>
      </c>
      <c r="G5">
        <f t="shared" ref="G5:G64" si="4">(1-(F5/100))*E5</f>
        <v>26048.000000000029</v>
      </c>
      <c r="H5" s="13">
        <v>1000000</v>
      </c>
      <c r="I5" s="13">
        <v>30000</v>
      </c>
      <c r="J5" s="13">
        <f t="shared" si="3"/>
        <v>56250</v>
      </c>
      <c r="K5" s="13">
        <f>G5*(H5+J5)</f>
        <v>27513200000.000031</v>
      </c>
      <c r="L5" s="13">
        <f>VLOOKUP(A5,'Revenues X=0.5'!$A$2:$X$180,24,FALSE)*1000</f>
        <v>153176856099.9642</v>
      </c>
      <c r="M5" s="22">
        <f t="shared" si="0"/>
        <v>0.17961721307326439</v>
      </c>
      <c r="N5" s="14">
        <f t="shared" si="1"/>
        <v>5.9872404357754802E-2</v>
      </c>
      <c r="O5" s="14">
        <f t="shared" si="2"/>
        <v>0.53885163921979318</v>
      </c>
    </row>
    <row r="6" spans="1:15" ht="15" customHeight="1" x14ac:dyDescent="0.25">
      <c r="A6" t="s">
        <v>24</v>
      </c>
      <c r="B6" t="s">
        <v>25</v>
      </c>
      <c r="C6" t="s">
        <v>18</v>
      </c>
      <c r="D6" t="s">
        <v>26</v>
      </c>
      <c r="E6" t="e">
        <v>#N/A</v>
      </c>
      <c r="F6" s="11" t="e">
        <v>#N/A</v>
      </c>
      <c r="H6" s="13">
        <v>0</v>
      </c>
      <c r="I6" s="13">
        <v>0</v>
      </c>
      <c r="J6" s="13">
        <f t="shared" si="3"/>
        <v>0</v>
      </c>
      <c r="L6" s="13" t="e">
        <f>VLOOKUP(A6,'Revenues X=0.5'!$A$2:$X$180,24,FALSE)*1000</f>
        <v>#N/A</v>
      </c>
      <c r="M6" s="22" t="e">
        <f t="shared" si="0"/>
        <v>#N/A</v>
      </c>
      <c r="N6" s="14" t="e">
        <f t="shared" si="1"/>
        <v>#N/A</v>
      </c>
      <c r="O6" s="14" t="e">
        <f t="shared" si="2"/>
        <v>#N/A</v>
      </c>
    </row>
    <row r="7" spans="1:15" ht="15" customHeight="1" x14ac:dyDescent="0.25">
      <c r="A7" t="s">
        <v>27</v>
      </c>
      <c r="B7" t="s">
        <v>28</v>
      </c>
      <c r="C7" t="s">
        <v>29</v>
      </c>
      <c r="D7" t="s">
        <v>19</v>
      </c>
      <c r="E7" t="e">
        <v>#N/A</v>
      </c>
      <c r="F7" s="11" t="e">
        <v>#N/A</v>
      </c>
      <c r="H7" s="13">
        <v>0</v>
      </c>
      <c r="I7" s="13">
        <v>0</v>
      </c>
      <c r="J7" s="13">
        <f t="shared" si="3"/>
        <v>0</v>
      </c>
      <c r="L7" s="13">
        <f>VLOOKUP(A7,'Revenues X=0.5'!$A$2:$X$180,24,FALSE)*1000</f>
        <v>432547348.55368251</v>
      </c>
      <c r="M7" s="22">
        <f t="shared" si="0"/>
        <v>0</v>
      </c>
      <c r="N7" s="14">
        <f t="shared" si="1"/>
        <v>0</v>
      </c>
      <c r="O7" s="14">
        <f t="shared" si="2"/>
        <v>0</v>
      </c>
    </row>
    <row r="8" spans="1:15" x14ac:dyDescent="0.25">
      <c r="A8" t="s">
        <v>30</v>
      </c>
      <c r="B8" t="s">
        <v>31</v>
      </c>
      <c r="C8" t="s">
        <v>18</v>
      </c>
      <c r="D8" t="s">
        <v>32</v>
      </c>
      <c r="E8" t="e">
        <v>#N/A</v>
      </c>
      <c r="F8" s="11" t="e">
        <v>#N/A</v>
      </c>
      <c r="H8" s="13">
        <v>1200000</v>
      </c>
      <c r="I8" s="13">
        <v>35000</v>
      </c>
      <c r="J8" s="13">
        <f t="shared" si="3"/>
        <v>65625</v>
      </c>
      <c r="L8" s="13">
        <f>VLOOKUP(A8,'Revenues X=0.5'!$A$2:$X$180,24,FALSE)*1000</f>
        <v>76503359859.433334</v>
      </c>
      <c r="M8" s="22">
        <f t="shared" si="0"/>
        <v>0</v>
      </c>
      <c r="N8" s="14">
        <f t="shared" si="1"/>
        <v>0</v>
      </c>
      <c r="O8" s="14">
        <f t="shared" si="2"/>
        <v>0</v>
      </c>
    </row>
    <row r="9" spans="1:15" ht="15" customHeight="1" x14ac:dyDescent="0.25">
      <c r="A9" t="s">
        <v>33</v>
      </c>
      <c r="B9" t="s">
        <v>34</v>
      </c>
      <c r="C9" t="s">
        <v>29</v>
      </c>
      <c r="D9" t="s">
        <v>35</v>
      </c>
      <c r="E9" t="e">
        <v>#N/A</v>
      </c>
      <c r="F9" s="11" t="e">
        <v>#N/A</v>
      </c>
      <c r="H9" s="13">
        <v>1100000</v>
      </c>
      <c r="I9" s="13">
        <v>35000</v>
      </c>
      <c r="J9" s="13">
        <f t="shared" si="3"/>
        <v>65625</v>
      </c>
      <c r="L9" s="13">
        <f>VLOOKUP(A9,'Revenues X=0.5'!$A$2:$X$180,24,FALSE)*1000</f>
        <v>459835624.64770854</v>
      </c>
      <c r="M9" s="22">
        <f t="shared" si="0"/>
        <v>0</v>
      </c>
      <c r="N9" s="14">
        <f t="shared" si="1"/>
        <v>0</v>
      </c>
      <c r="O9" s="14">
        <f t="shared" si="2"/>
        <v>0</v>
      </c>
    </row>
    <row r="10" spans="1:15" ht="15" customHeight="1" x14ac:dyDescent="0.25">
      <c r="A10" t="s">
        <v>36</v>
      </c>
      <c r="B10" t="s">
        <v>37</v>
      </c>
      <c r="C10" t="s">
        <v>18</v>
      </c>
      <c r="D10" t="s">
        <v>35</v>
      </c>
      <c r="E10" t="e">
        <v>#N/A</v>
      </c>
      <c r="F10" s="11" t="e">
        <v>#N/A</v>
      </c>
      <c r="H10" s="13">
        <v>1100000</v>
      </c>
      <c r="I10" s="13">
        <v>35000</v>
      </c>
      <c r="J10" s="13">
        <f t="shared" si="3"/>
        <v>65625</v>
      </c>
      <c r="L10" s="13">
        <f>VLOOKUP(A10,'Revenues X=0.5'!$A$2:$X$180,24,FALSE)*1000</f>
        <v>181088867967.85992</v>
      </c>
      <c r="M10" s="22">
        <f t="shared" si="0"/>
        <v>0</v>
      </c>
      <c r="N10" s="14">
        <f t="shared" si="1"/>
        <v>0</v>
      </c>
      <c r="O10" s="14">
        <f t="shared" si="2"/>
        <v>0</v>
      </c>
    </row>
    <row r="11" spans="1:15" ht="15" customHeight="1" x14ac:dyDescent="0.25">
      <c r="A11" t="s">
        <v>38</v>
      </c>
      <c r="B11" t="s">
        <v>39</v>
      </c>
      <c r="C11" t="s">
        <v>40</v>
      </c>
      <c r="D11" t="s">
        <v>19</v>
      </c>
      <c r="E11">
        <v>7749</v>
      </c>
      <c r="F11" s="11">
        <v>75.55661073838219</v>
      </c>
      <c r="G11">
        <f t="shared" si="4"/>
        <v>1894.1182338827641</v>
      </c>
      <c r="H11" s="13">
        <v>1100000</v>
      </c>
      <c r="I11" s="13">
        <v>33000</v>
      </c>
      <c r="J11" s="13">
        <f t="shared" si="3"/>
        <v>61875</v>
      </c>
      <c r="K11" s="13">
        <f>G11*(H11+J11)</f>
        <v>2200728622.9925365</v>
      </c>
      <c r="L11" s="13">
        <f>VLOOKUP(A11,'Revenues X=0.5'!$A$2:$X$180,24,FALSE)*1000</f>
        <v>8004338860.3272285</v>
      </c>
      <c r="M11" s="22">
        <f t="shared" si="0"/>
        <v>0.27494196102819263</v>
      </c>
      <c r="N11" s="14">
        <f t="shared" si="1"/>
        <v>9.1647320342730876E-2</v>
      </c>
      <c r="O11" s="14">
        <f t="shared" si="2"/>
        <v>0.82482588308457783</v>
      </c>
    </row>
    <row r="12" spans="1:15" ht="15" customHeight="1" x14ac:dyDescent="0.25">
      <c r="A12" t="s">
        <v>41</v>
      </c>
      <c r="B12" t="s">
        <v>42</v>
      </c>
      <c r="C12" t="s">
        <v>29</v>
      </c>
      <c r="D12" t="s">
        <v>35</v>
      </c>
      <c r="E12" t="e">
        <v>#N/A</v>
      </c>
      <c r="F12" s="11" t="e">
        <v>#N/A</v>
      </c>
      <c r="H12" s="13">
        <v>1100000</v>
      </c>
      <c r="I12" s="13">
        <v>35000</v>
      </c>
      <c r="J12" s="13">
        <f t="shared" si="3"/>
        <v>65625</v>
      </c>
      <c r="L12" s="13" t="e">
        <f>VLOOKUP(A12,'Revenues X=0.5'!$A$2:$X$180,24,FALSE)*1000</f>
        <v>#N/A</v>
      </c>
      <c r="M12" s="22" t="e">
        <f t="shared" si="0"/>
        <v>#N/A</v>
      </c>
      <c r="N12" s="14" t="e">
        <f t="shared" si="1"/>
        <v>#N/A</v>
      </c>
      <c r="O12" s="14" t="e">
        <f t="shared" si="2"/>
        <v>#N/A</v>
      </c>
    </row>
    <row r="13" spans="1:15" ht="15" customHeight="1" x14ac:dyDescent="0.25">
      <c r="A13" t="s">
        <v>43</v>
      </c>
      <c r="B13" t="s">
        <v>44</v>
      </c>
      <c r="C13" t="s">
        <v>45</v>
      </c>
      <c r="D13" t="s">
        <v>26</v>
      </c>
      <c r="E13">
        <v>825592</v>
      </c>
      <c r="F13" s="11">
        <v>43.335933487727601</v>
      </c>
      <c r="G13">
        <f t="shared" si="4"/>
        <v>467814</v>
      </c>
      <c r="L13" s="13">
        <f>VLOOKUP(A13,'Revenues X=0.5'!$A$2:$X$180,24,FALSE)*1000</f>
        <v>241905597871.18509</v>
      </c>
      <c r="M13" s="22">
        <f t="shared" si="0"/>
        <v>0</v>
      </c>
      <c r="N13" s="14">
        <f t="shared" si="1"/>
        <v>0</v>
      </c>
      <c r="O13" s="14">
        <f t="shared" si="2"/>
        <v>0</v>
      </c>
    </row>
    <row r="14" spans="1:15" ht="15" customHeight="1" x14ac:dyDescent="0.25">
      <c r="A14" t="s">
        <v>46</v>
      </c>
      <c r="B14" t="s">
        <v>47</v>
      </c>
      <c r="C14" t="s">
        <v>45</v>
      </c>
      <c r="D14" t="s">
        <v>19</v>
      </c>
      <c r="E14">
        <v>110206</v>
      </c>
      <c r="F14" s="11">
        <v>100</v>
      </c>
      <c r="G14">
        <f t="shared" si="4"/>
        <v>0</v>
      </c>
      <c r="H14" s="13">
        <v>0</v>
      </c>
      <c r="I14" s="13">
        <v>0</v>
      </c>
      <c r="J14" s="13">
        <f t="shared" si="3"/>
        <v>0</v>
      </c>
      <c r="K14" s="13">
        <f>G14*(H14+J14)</f>
        <v>0</v>
      </c>
      <c r="L14" s="13">
        <f>VLOOKUP(A14,'Revenues X=0.5'!$A$2:$X$180,24,FALSE)*1000</f>
        <v>51385513251.48275</v>
      </c>
      <c r="M14" s="22">
        <f t="shared" si="0"/>
        <v>0</v>
      </c>
      <c r="N14" s="14">
        <f t="shared" si="1"/>
        <v>0</v>
      </c>
      <c r="O14" s="14">
        <f t="shared" si="2"/>
        <v>0</v>
      </c>
    </row>
    <row r="15" spans="1:15" ht="15" customHeight="1" x14ac:dyDescent="0.25">
      <c r="A15" t="s">
        <v>48</v>
      </c>
      <c r="B15" t="s">
        <v>49</v>
      </c>
      <c r="C15" t="s">
        <v>18</v>
      </c>
      <c r="D15" t="s">
        <v>19</v>
      </c>
      <c r="E15">
        <v>18977</v>
      </c>
      <c r="F15" s="11">
        <v>54.692522527269901</v>
      </c>
      <c r="G15">
        <f t="shared" si="4"/>
        <v>8597.9999999999909</v>
      </c>
      <c r="H15" s="13">
        <v>1100000</v>
      </c>
      <c r="I15" s="13">
        <v>33000</v>
      </c>
      <c r="J15" s="13">
        <f t="shared" si="3"/>
        <v>61875</v>
      </c>
      <c r="K15" s="13">
        <f>G15*(H15+J15)</f>
        <v>9989801249.9999886</v>
      </c>
      <c r="L15" s="13">
        <f>VLOOKUP(A15,'Revenues X=0.5'!$A$2:$X$180,24,FALSE)*1000</f>
        <v>43215628297.693512</v>
      </c>
      <c r="M15" s="22">
        <f t="shared" si="0"/>
        <v>0.23116177280090963</v>
      </c>
      <c r="N15" s="14">
        <f t="shared" si="1"/>
        <v>7.7053924266969873E-2</v>
      </c>
      <c r="O15" s="14">
        <f t="shared" si="2"/>
        <v>0.69348531840272887</v>
      </c>
    </row>
    <row r="16" spans="1:15" ht="15" customHeight="1" x14ac:dyDescent="0.25">
      <c r="A16" t="s">
        <v>50</v>
      </c>
      <c r="B16" t="s">
        <v>51</v>
      </c>
      <c r="C16" t="s">
        <v>29</v>
      </c>
      <c r="D16" t="s">
        <v>35</v>
      </c>
      <c r="E16" t="e">
        <v>#N/A</v>
      </c>
      <c r="F16" s="11" t="e">
        <v>#N/A</v>
      </c>
      <c r="H16" s="13">
        <v>1100000</v>
      </c>
      <c r="I16" s="13">
        <v>35000</v>
      </c>
      <c r="J16" s="13">
        <f t="shared" si="3"/>
        <v>65625</v>
      </c>
      <c r="L16" s="13">
        <f>VLOOKUP(A16,'Revenues X=0.5'!$A$2:$X$180,24,FALSE)*1000</f>
        <v>2092441230.7574017</v>
      </c>
      <c r="M16" s="22">
        <f t="shared" si="0"/>
        <v>0</v>
      </c>
      <c r="N16" s="14">
        <f t="shared" si="1"/>
        <v>0</v>
      </c>
      <c r="O16" s="14">
        <f t="shared" si="2"/>
        <v>0</v>
      </c>
    </row>
    <row r="17" spans="1:15" ht="15" customHeight="1" x14ac:dyDescent="0.25">
      <c r="A17" t="s">
        <v>52</v>
      </c>
      <c r="B17" t="s">
        <v>53</v>
      </c>
      <c r="C17" t="s">
        <v>29</v>
      </c>
      <c r="D17" t="s">
        <v>22</v>
      </c>
      <c r="E17">
        <v>4122</v>
      </c>
      <c r="F17" s="11">
        <v>82.12</v>
      </c>
      <c r="G17">
        <f t="shared" si="4"/>
        <v>737.01359999999988</v>
      </c>
      <c r="H17" s="13">
        <v>1000000</v>
      </c>
      <c r="I17" s="13">
        <v>30000</v>
      </c>
      <c r="J17" s="13">
        <f t="shared" si="3"/>
        <v>56250</v>
      </c>
      <c r="K17" s="13">
        <f>G17*(H17+J17)</f>
        <v>778470614.99999988</v>
      </c>
      <c r="L17" s="13">
        <f>VLOOKUP(A17,'Revenues X=0.5'!$A$2:$X$180,24,FALSE)*1000</f>
        <v>15312802010.71188</v>
      </c>
      <c r="M17" s="22">
        <f t="shared" si="0"/>
        <v>5.0837894622775798E-2</v>
      </c>
      <c r="N17" s="14">
        <f t="shared" si="1"/>
        <v>1.69459648742586E-2</v>
      </c>
      <c r="O17" s="14">
        <f t="shared" si="2"/>
        <v>0.15251368386832739</v>
      </c>
    </row>
    <row r="18" spans="1:15" ht="15" customHeight="1" x14ac:dyDescent="0.25">
      <c r="A18" t="s">
        <v>55</v>
      </c>
      <c r="B18" t="s">
        <v>56</v>
      </c>
      <c r="C18" t="s">
        <v>14</v>
      </c>
      <c r="D18" t="s">
        <v>15</v>
      </c>
      <c r="E18" t="e">
        <v>#N/A</v>
      </c>
      <c r="F18" s="11" t="e">
        <v>#N/A</v>
      </c>
      <c r="H18" s="13">
        <v>0</v>
      </c>
      <c r="I18" s="13">
        <v>0</v>
      </c>
      <c r="J18" s="13">
        <f t="shared" si="3"/>
        <v>0</v>
      </c>
      <c r="L18" s="13">
        <f>VLOOKUP(A18,'Revenues X=0.5'!$A$2:$X$180,24,FALSE)*1000</f>
        <v>378914797944.47839</v>
      </c>
      <c r="M18" s="22">
        <f t="shared" si="0"/>
        <v>0</v>
      </c>
      <c r="N18" s="14">
        <f t="shared" si="1"/>
        <v>0</v>
      </c>
      <c r="O18" s="14">
        <f t="shared" si="2"/>
        <v>0</v>
      </c>
    </row>
    <row r="19" spans="1:15" ht="15" customHeight="1" x14ac:dyDescent="0.25">
      <c r="A19" t="s">
        <v>57</v>
      </c>
      <c r="B19" t="s">
        <v>58</v>
      </c>
      <c r="C19" t="s">
        <v>29</v>
      </c>
      <c r="D19" t="s">
        <v>35</v>
      </c>
      <c r="E19" t="e">
        <v>#N/A</v>
      </c>
      <c r="F19" s="11" t="e">
        <v>#N/A</v>
      </c>
      <c r="H19" s="13">
        <v>1100000</v>
      </c>
      <c r="I19" s="13">
        <v>35000</v>
      </c>
      <c r="J19" s="13">
        <f t="shared" si="3"/>
        <v>65625</v>
      </c>
      <c r="L19" s="13">
        <f>VLOOKUP(A19,'Revenues X=0.5'!$A$2:$X$180,24,FALSE)*1000</f>
        <v>1354564688.5858569</v>
      </c>
      <c r="M19" s="22">
        <f t="shared" si="0"/>
        <v>0</v>
      </c>
      <c r="N19" s="14">
        <f t="shared" si="1"/>
        <v>0</v>
      </c>
      <c r="O19" s="14">
        <f t="shared" si="2"/>
        <v>0</v>
      </c>
    </row>
    <row r="20" spans="1:15" ht="15" customHeight="1" x14ac:dyDescent="0.25">
      <c r="A20" t="s">
        <v>59</v>
      </c>
      <c r="B20" t="s">
        <v>60</v>
      </c>
      <c r="C20" t="s">
        <v>18</v>
      </c>
      <c r="D20" t="s">
        <v>19</v>
      </c>
      <c r="E20">
        <v>86392</v>
      </c>
      <c r="F20" s="11">
        <v>86.408463746643207</v>
      </c>
      <c r="G20">
        <f t="shared" si="4"/>
        <v>11742.000000000002</v>
      </c>
      <c r="H20" s="13">
        <v>1100000</v>
      </c>
      <c r="I20" s="13">
        <v>33000</v>
      </c>
      <c r="J20" s="13">
        <f t="shared" si="3"/>
        <v>61875</v>
      </c>
      <c r="K20" s="13">
        <f>G20*(H20+J20)</f>
        <v>13642736250.000002</v>
      </c>
      <c r="L20" s="13">
        <f>VLOOKUP(A20,'Revenues X=0.5'!$A$2:$X$180,24,FALSE)*1000</f>
        <v>48677475251.067253</v>
      </c>
      <c r="M20" s="22">
        <f t="shared" si="0"/>
        <v>0.28026795103143493</v>
      </c>
      <c r="N20" s="14">
        <f t="shared" si="1"/>
        <v>9.3422650343811642E-2</v>
      </c>
      <c r="O20" s="14">
        <f t="shared" si="2"/>
        <v>0.84080385309430483</v>
      </c>
    </row>
    <row r="21" spans="1:15" ht="15" customHeight="1" x14ac:dyDescent="0.25">
      <c r="A21" t="s">
        <v>61</v>
      </c>
      <c r="B21" t="s">
        <v>62</v>
      </c>
      <c r="C21" t="s">
        <v>45</v>
      </c>
      <c r="D21" t="s">
        <v>19</v>
      </c>
      <c r="E21">
        <v>154012</v>
      </c>
      <c r="F21" s="11">
        <v>78.248448172869601</v>
      </c>
      <c r="G21">
        <f t="shared" si="4"/>
        <v>33500.000000000073</v>
      </c>
      <c r="L21" s="13">
        <f>VLOOKUP(A21,'Revenues X=0.5'!$A$2:$X$180,24,FALSE)*1000</f>
        <v>77852609575.995636</v>
      </c>
      <c r="M21" s="22">
        <f t="shared" si="0"/>
        <v>0</v>
      </c>
      <c r="N21" s="14">
        <f t="shared" si="1"/>
        <v>0</v>
      </c>
      <c r="O21" s="14">
        <f t="shared" si="2"/>
        <v>0</v>
      </c>
    </row>
    <row r="22" spans="1:15" ht="15" customHeight="1" x14ac:dyDescent="0.25">
      <c r="A22" t="s">
        <v>63</v>
      </c>
      <c r="B22" t="s">
        <v>64</v>
      </c>
      <c r="C22" t="s">
        <v>18</v>
      </c>
      <c r="D22" t="s">
        <v>35</v>
      </c>
      <c r="E22" t="e">
        <v>#N/A</v>
      </c>
      <c r="F22" s="11" t="e">
        <v>#N/A</v>
      </c>
      <c r="H22" s="13">
        <v>1100000</v>
      </c>
      <c r="I22" s="13">
        <v>35000</v>
      </c>
      <c r="J22" s="13">
        <f t="shared" si="3"/>
        <v>65625</v>
      </c>
      <c r="L22" s="13">
        <f>VLOOKUP(A22,'Revenues X=0.5'!$A$2:$X$180,24,FALSE)*1000</f>
        <v>1052689473.827729</v>
      </c>
      <c r="M22" s="22">
        <f t="shared" si="0"/>
        <v>0</v>
      </c>
      <c r="N22" s="14">
        <f t="shared" si="1"/>
        <v>0</v>
      </c>
      <c r="O22" s="14">
        <f t="shared" si="2"/>
        <v>0</v>
      </c>
    </row>
    <row r="23" spans="1:15" x14ac:dyDescent="0.25">
      <c r="A23" t="s">
        <v>65</v>
      </c>
      <c r="B23" t="s">
        <v>66</v>
      </c>
      <c r="C23" t="s">
        <v>14</v>
      </c>
      <c r="D23" t="s">
        <v>32</v>
      </c>
      <c r="E23" t="e">
        <v>#N/A</v>
      </c>
      <c r="F23" s="11" t="e">
        <v>#N/A</v>
      </c>
      <c r="H23" s="13">
        <v>1200000</v>
      </c>
      <c r="I23" s="13">
        <v>35000</v>
      </c>
      <c r="J23" s="13">
        <f t="shared" si="3"/>
        <v>65625</v>
      </c>
      <c r="L23" s="13">
        <f>VLOOKUP(A23,'Revenues X=0.5'!$A$2:$X$180,24,FALSE)*1000</f>
        <v>30339888635.801113</v>
      </c>
      <c r="M23" s="22">
        <f t="shared" si="0"/>
        <v>0</v>
      </c>
      <c r="N23" s="14">
        <f t="shared" si="1"/>
        <v>0</v>
      </c>
      <c r="O23" s="14">
        <f t="shared" si="2"/>
        <v>0</v>
      </c>
    </row>
    <row r="24" spans="1:15" ht="15" customHeight="1" x14ac:dyDescent="0.25">
      <c r="A24" t="s">
        <v>67</v>
      </c>
      <c r="B24" t="s">
        <v>68</v>
      </c>
      <c r="C24" t="s">
        <v>29</v>
      </c>
      <c r="D24" t="s">
        <v>69</v>
      </c>
      <c r="E24" t="e">
        <v>#N/A</v>
      </c>
      <c r="F24" s="11" t="e">
        <v>#N/A</v>
      </c>
      <c r="H24" s="13">
        <v>0</v>
      </c>
      <c r="I24" s="13">
        <v>0</v>
      </c>
      <c r="J24" s="13">
        <f t="shared" si="3"/>
        <v>0</v>
      </c>
      <c r="L24" s="13">
        <f>VLOOKUP(A24,'Revenues X=0.5'!$A$2:$X$180,24,FALSE)*1000</f>
        <v>372639655.18502903</v>
      </c>
      <c r="M24" s="22">
        <f t="shared" si="0"/>
        <v>0</v>
      </c>
      <c r="N24" s="14">
        <f t="shared" si="1"/>
        <v>0</v>
      </c>
      <c r="O24" s="14">
        <f t="shared" si="2"/>
        <v>0</v>
      </c>
    </row>
    <row r="25" spans="1:15" ht="15" customHeight="1" x14ac:dyDescent="0.25">
      <c r="A25" t="s">
        <v>70</v>
      </c>
      <c r="B25" t="s">
        <v>71</v>
      </c>
      <c r="C25" t="s">
        <v>40</v>
      </c>
      <c r="D25" t="s">
        <v>15</v>
      </c>
      <c r="E25">
        <v>6920.2</v>
      </c>
      <c r="F25" s="11">
        <v>40.383225918326097</v>
      </c>
      <c r="G25">
        <f t="shared" si="4"/>
        <v>4125.5999999999967</v>
      </c>
      <c r="H25" s="13">
        <v>1100000</v>
      </c>
      <c r="I25" s="13">
        <v>33000</v>
      </c>
      <c r="J25" s="13">
        <f t="shared" si="3"/>
        <v>61875</v>
      </c>
      <c r="K25" s="13">
        <f>G25*(H25+J25)</f>
        <v>4793431499.9999962</v>
      </c>
      <c r="L25" s="13">
        <f>VLOOKUP(A25,'Revenues X=0.5'!$A$2:$X$180,24,FALSE)*1000</f>
        <v>1934140640.0634139</v>
      </c>
      <c r="M25" s="22">
        <f t="shared" si="0"/>
        <v>2.4783262399381858</v>
      </c>
      <c r="N25" s="14">
        <f t="shared" si="1"/>
        <v>0.82610874664606182</v>
      </c>
      <c r="O25" s="14">
        <f t="shared" si="2"/>
        <v>7.4349787198145574</v>
      </c>
    </row>
    <row r="26" spans="1:15" ht="15" customHeight="1" x14ac:dyDescent="0.25">
      <c r="A26" t="s">
        <v>72</v>
      </c>
      <c r="B26" t="s">
        <v>73</v>
      </c>
      <c r="C26" t="s">
        <v>40</v>
      </c>
      <c r="D26" t="s">
        <v>35</v>
      </c>
      <c r="E26">
        <v>81124</v>
      </c>
      <c r="F26" s="11">
        <v>10.471623687194899</v>
      </c>
      <c r="G26">
        <f t="shared" si="4"/>
        <v>72629.000000000015</v>
      </c>
      <c r="H26" s="13">
        <v>1100000</v>
      </c>
      <c r="I26" s="13">
        <v>35000</v>
      </c>
      <c r="J26" s="13">
        <f t="shared" si="3"/>
        <v>65625</v>
      </c>
      <c r="K26" s="13">
        <f>G26*(H26+J26)</f>
        <v>84658178125.000015</v>
      </c>
      <c r="L26" s="13">
        <f>VLOOKUP(A26,'Revenues X=0.5'!$A$2:$X$180,24,FALSE)*1000</f>
        <v>33205731839.319073</v>
      </c>
      <c r="M26" s="22">
        <f t="shared" si="0"/>
        <v>2.5495049630183377</v>
      </c>
      <c r="N26" s="14">
        <f t="shared" si="1"/>
        <v>0.84983498767277932</v>
      </c>
      <c r="O26" s="14">
        <f t="shared" si="2"/>
        <v>7.6485148890550141</v>
      </c>
    </row>
    <row r="27" spans="1:15" ht="15" customHeight="1" x14ac:dyDescent="0.25">
      <c r="A27" t="s">
        <v>74</v>
      </c>
      <c r="B27" t="s">
        <v>75</v>
      </c>
      <c r="C27" t="s">
        <v>18</v>
      </c>
      <c r="D27" t="s">
        <v>19</v>
      </c>
      <c r="E27">
        <v>22703</v>
      </c>
      <c r="F27" s="11">
        <v>92.058318283927207</v>
      </c>
      <c r="G27">
        <f t="shared" si="4"/>
        <v>1803.0000000000057</v>
      </c>
      <c r="H27" s="13">
        <v>1100000</v>
      </c>
      <c r="I27" s="13">
        <v>33000</v>
      </c>
      <c r="J27" s="13">
        <f t="shared" si="3"/>
        <v>61875</v>
      </c>
      <c r="K27" s="13">
        <f>G27*(H27+J27)</f>
        <v>2094860625.0000067</v>
      </c>
      <c r="L27" s="13">
        <f>VLOOKUP(A27,'Revenues X=0.5'!$A$2:$X$180,24,FALSE)*1000</f>
        <v>23126314721.601006</v>
      </c>
      <c r="M27" s="22">
        <f t="shared" si="0"/>
        <v>9.0583417644286998E-2</v>
      </c>
      <c r="N27" s="14">
        <f t="shared" si="1"/>
        <v>3.019447254809567E-2</v>
      </c>
      <c r="O27" s="14">
        <f t="shared" si="2"/>
        <v>0.27175025293286098</v>
      </c>
    </row>
    <row r="28" spans="1:15" x14ac:dyDescent="0.25">
      <c r="A28" t="s">
        <v>76</v>
      </c>
      <c r="B28" t="s">
        <v>77</v>
      </c>
      <c r="C28" t="s">
        <v>18</v>
      </c>
      <c r="D28" t="s">
        <v>32</v>
      </c>
      <c r="E28" t="e">
        <v>#N/A</v>
      </c>
      <c r="F28" s="11" t="e">
        <v>#N/A</v>
      </c>
      <c r="H28" s="13">
        <v>1200000</v>
      </c>
      <c r="I28" s="13">
        <v>35000</v>
      </c>
      <c r="J28" s="13">
        <f t="shared" si="3"/>
        <v>65625</v>
      </c>
      <c r="L28" s="13">
        <f>VLOOKUP(A28,'Revenues X=0.5'!$A$2:$X$180,24,FALSE)*1000</f>
        <v>7119907922.7616653</v>
      </c>
      <c r="M28" s="22">
        <f t="shared" si="0"/>
        <v>0</v>
      </c>
      <c r="N28" s="14">
        <f t="shared" si="1"/>
        <v>0</v>
      </c>
      <c r="O28" s="14">
        <f t="shared" si="2"/>
        <v>0</v>
      </c>
    </row>
    <row r="29" spans="1:15" ht="15" customHeight="1" x14ac:dyDescent="0.25">
      <c r="A29" t="s">
        <v>78</v>
      </c>
      <c r="B29" t="s">
        <v>79</v>
      </c>
      <c r="C29" t="s">
        <v>18</v>
      </c>
      <c r="D29" t="s">
        <v>35</v>
      </c>
      <c r="E29">
        <v>1580964</v>
      </c>
      <c r="F29" s="11">
        <v>13.456</v>
      </c>
      <c r="G29">
        <f t="shared" si="4"/>
        <v>1368229.48416</v>
      </c>
      <c r="H29" s="13">
        <v>1100000</v>
      </c>
      <c r="I29" s="13">
        <v>35000</v>
      </c>
      <c r="J29" s="13">
        <f t="shared" si="3"/>
        <v>65625</v>
      </c>
      <c r="K29" s="13">
        <f>G29*(H29+J29)</f>
        <v>1594842492474</v>
      </c>
      <c r="L29" s="13">
        <f>VLOOKUP(A29,'Revenues X=0.5'!$A$2:$X$180,24,FALSE)*1000</f>
        <v>640547359580.34827</v>
      </c>
      <c r="M29" s="22">
        <f t="shared" si="0"/>
        <v>2.4898119844235311</v>
      </c>
      <c r="N29" s="14">
        <f t="shared" si="1"/>
        <v>0.82993732814117693</v>
      </c>
      <c r="O29" s="14">
        <f t="shared" si="2"/>
        <v>7.469435953270593</v>
      </c>
    </row>
    <row r="30" spans="1:15" ht="15" customHeight="1" x14ac:dyDescent="0.25">
      <c r="A30" t="s">
        <v>80</v>
      </c>
      <c r="B30" t="s">
        <v>81</v>
      </c>
      <c r="C30" t="s">
        <v>29</v>
      </c>
      <c r="D30" t="s">
        <v>26</v>
      </c>
      <c r="E30">
        <v>3028.11</v>
      </c>
      <c r="F30" s="11">
        <v>80.397013318538598</v>
      </c>
      <c r="G30">
        <f t="shared" si="4"/>
        <v>593.60000000000082</v>
      </c>
      <c r="H30" s="13">
        <v>1100000</v>
      </c>
      <c r="I30" s="13">
        <v>33000</v>
      </c>
      <c r="J30" s="13">
        <f t="shared" si="3"/>
        <v>61875</v>
      </c>
      <c r="K30" s="13">
        <f>G30*(H30+J30)</f>
        <v>689689000.00000095</v>
      </c>
      <c r="L30" s="13">
        <f>VLOOKUP(A30,'Revenues X=0.5'!$A$2:$X$180,24,FALSE)*1000</f>
        <v>5577939974.3454037</v>
      </c>
      <c r="M30" s="22">
        <f t="shared" si="0"/>
        <v>0.12364582680561009</v>
      </c>
      <c r="N30" s="14">
        <f t="shared" si="1"/>
        <v>4.1215275601870029E-2</v>
      </c>
      <c r="O30" s="14">
        <f t="shared" si="2"/>
        <v>0.37093748041683028</v>
      </c>
    </row>
    <row r="31" spans="1:15" ht="15" customHeight="1" x14ac:dyDescent="0.25">
      <c r="A31" t="s">
        <v>82</v>
      </c>
      <c r="B31" t="s">
        <v>83</v>
      </c>
      <c r="C31" t="s">
        <v>18</v>
      </c>
      <c r="D31" t="s">
        <v>19</v>
      </c>
      <c r="E31">
        <v>19456</v>
      </c>
      <c r="F31" s="11">
        <v>98.571134868421098</v>
      </c>
      <c r="G31">
        <f t="shared" si="4"/>
        <v>277.9999999999917</v>
      </c>
      <c r="H31" s="13">
        <v>1100000</v>
      </c>
      <c r="I31" s="13">
        <v>33000</v>
      </c>
      <c r="J31" s="13">
        <f t="shared" si="3"/>
        <v>61875</v>
      </c>
      <c r="K31" s="13">
        <f>G31*(H31+J31)</f>
        <v>323001249.99999034</v>
      </c>
      <c r="L31" s="13">
        <f>VLOOKUP(A31,'Revenues X=0.5'!$A$2:$X$180,24,FALSE)*1000</f>
        <v>35367906269.718597</v>
      </c>
      <c r="M31" s="22">
        <f t="shared" si="0"/>
        <v>9.1326087424218987E-3</v>
      </c>
      <c r="N31" s="14">
        <f t="shared" si="1"/>
        <v>3.0442029141406327E-3</v>
      </c>
      <c r="O31" s="14">
        <f t="shared" si="2"/>
        <v>2.7397826227265696E-2</v>
      </c>
    </row>
    <row r="32" spans="1:15" x14ac:dyDescent="0.25">
      <c r="A32" t="s">
        <v>84</v>
      </c>
      <c r="B32" t="s">
        <v>85</v>
      </c>
      <c r="C32" t="s">
        <v>14</v>
      </c>
      <c r="D32" t="s">
        <v>32</v>
      </c>
      <c r="E32">
        <v>15271.6</v>
      </c>
      <c r="F32" s="11">
        <v>27.956770307373482</v>
      </c>
      <c r="G32">
        <f t="shared" si="4"/>
        <v>11002.153865739152</v>
      </c>
      <c r="H32" s="13">
        <v>1200000</v>
      </c>
      <c r="I32" s="13">
        <v>35000</v>
      </c>
      <c r="J32" s="13">
        <f t="shared" si="3"/>
        <v>65625</v>
      </c>
      <c r="K32" s="13">
        <f>G32*(H32+J32)</f>
        <v>13924600986.326115</v>
      </c>
      <c r="L32" s="13">
        <f>VLOOKUP(A32,'Revenues X=0.5'!$A$2:$X$180,24,FALSE)*1000</f>
        <v>47889806585.417519</v>
      </c>
      <c r="M32" s="22">
        <f t="shared" si="0"/>
        <v>0.29076335820003429</v>
      </c>
      <c r="N32" s="14">
        <f t="shared" si="1"/>
        <v>9.6921119400011427E-2</v>
      </c>
      <c r="O32" s="14">
        <f t="shared" si="2"/>
        <v>0.87229007460010288</v>
      </c>
    </row>
    <row r="33" spans="1:15" x14ac:dyDescent="0.25">
      <c r="A33" t="s">
        <v>86</v>
      </c>
      <c r="B33" t="s">
        <v>87</v>
      </c>
      <c r="C33" t="s">
        <v>14</v>
      </c>
      <c r="D33" t="s">
        <v>32</v>
      </c>
      <c r="E33" t="e">
        <v>#N/A</v>
      </c>
      <c r="F33" s="11" t="e">
        <v>#N/A</v>
      </c>
      <c r="H33" s="13">
        <v>1200000</v>
      </c>
      <c r="I33" s="13">
        <v>35000</v>
      </c>
      <c r="J33" s="13">
        <f t="shared" si="3"/>
        <v>65625</v>
      </c>
      <c r="L33" s="13">
        <f>VLOOKUP(A33,'Revenues X=0.5'!$A$2:$X$180,24,FALSE)*1000</f>
        <v>28968422205.565044</v>
      </c>
      <c r="M33" s="22">
        <f t="shared" si="0"/>
        <v>0</v>
      </c>
      <c r="N33" s="14">
        <f t="shared" si="1"/>
        <v>0</v>
      </c>
      <c r="O33" s="14">
        <f t="shared" si="2"/>
        <v>0</v>
      </c>
    </row>
    <row r="34" spans="1:15" x14ac:dyDescent="0.25">
      <c r="A34" t="s">
        <v>88</v>
      </c>
      <c r="B34" t="s">
        <v>89</v>
      </c>
      <c r="C34" t="s">
        <v>40</v>
      </c>
      <c r="D34" t="s">
        <v>32</v>
      </c>
      <c r="E34" t="e">
        <v>#N/A</v>
      </c>
      <c r="F34" s="11" t="e">
        <v>#N/A</v>
      </c>
      <c r="H34" s="13">
        <v>1200000</v>
      </c>
      <c r="I34" s="13">
        <v>35000</v>
      </c>
      <c r="J34" s="13">
        <f t="shared" si="3"/>
        <v>65625</v>
      </c>
      <c r="L34" s="13">
        <f>VLOOKUP(A34,'Revenues X=0.5'!$A$2:$X$180,24,FALSE)*1000</f>
        <v>1280698961.00228</v>
      </c>
      <c r="M34" s="22">
        <f t="shared" si="0"/>
        <v>0</v>
      </c>
      <c r="N34" s="14">
        <f t="shared" si="1"/>
        <v>0</v>
      </c>
      <c r="O34" s="14">
        <f t="shared" si="2"/>
        <v>0</v>
      </c>
    </row>
    <row r="35" spans="1:15" ht="15" customHeight="1" x14ac:dyDescent="0.25">
      <c r="A35" t="s">
        <v>90</v>
      </c>
      <c r="B35" t="s">
        <v>91</v>
      </c>
      <c r="C35" t="s">
        <v>14</v>
      </c>
      <c r="D35" t="s">
        <v>26</v>
      </c>
      <c r="E35" t="e">
        <v>#N/A</v>
      </c>
      <c r="F35" s="11" t="e">
        <v>#N/A</v>
      </c>
      <c r="H35" s="13">
        <v>1100000</v>
      </c>
      <c r="I35" s="13">
        <v>33000</v>
      </c>
      <c r="J35" s="13">
        <f t="shared" si="3"/>
        <v>61875</v>
      </c>
      <c r="L35" s="13">
        <f>VLOOKUP(A35,'Revenues X=0.5'!$A$2:$X$180,24,FALSE)*1000</f>
        <v>37745799088.376343</v>
      </c>
      <c r="M35" s="22">
        <f t="shared" si="0"/>
        <v>0</v>
      </c>
      <c r="N35" s="14">
        <f t="shared" si="1"/>
        <v>0</v>
      </c>
      <c r="O35" s="14">
        <f t="shared" si="2"/>
        <v>0</v>
      </c>
    </row>
    <row r="36" spans="1:15" x14ac:dyDescent="0.25">
      <c r="A36" t="s">
        <v>92</v>
      </c>
      <c r="B36" t="s">
        <v>93</v>
      </c>
      <c r="C36" t="s">
        <v>40</v>
      </c>
      <c r="D36" t="s">
        <v>32</v>
      </c>
      <c r="E36">
        <v>49751</v>
      </c>
      <c r="F36" s="11">
        <v>10.072159353580799</v>
      </c>
      <c r="G36">
        <f t="shared" si="4"/>
        <v>44740.000000000015</v>
      </c>
      <c r="H36" s="13">
        <v>1200000</v>
      </c>
      <c r="I36" s="13">
        <v>35000</v>
      </c>
      <c r="J36" s="13">
        <f t="shared" si="3"/>
        <v>65625</v>
      </c>
      <c r="K36" s="13">
        <f>G36*(H36+J36)</f>
        <v>56624062500.000015</v>
      </c>
      <c r="L36" s="13">
        <f>VLOOKUP(A36,'Revenues X=0.5'!$A$2:$X$180,24,FALSE)*1000</f>
        <v>62967201216.38588</v>
      </c>
      <c r="M36" s="22">
        <f t="shared" si="0"/>
        <v>0.8992628131177729</v>
      </c>
      <c r="N36" s="14">
        <f t="shared" si="1"/>
        <v>0.29975427103925761</v>
      </c>
      <c r="O36" s="14">
        <f t="shared" si="2"/>
        <v>2.6977884393533187</v>
      </c>
    </row>
    <row r="37" spans="1:15" ht="15" customHeight="1" x14ac:dyDescent="0.25">
      <c r="A37" t="s">
        <v>94</v>
      </c>
      <c r="B37" t="s">
        <v>95</v>
      </c>
      <c r="C37" t="s">
        <v>45</v>
      </c>
      <c r="D37" t="s">
        <v>69</v>
      </c>
      <c r="E37" t="e">
        <v>#N/A</v>
      </c>
      <c r="F37" s="11" t="e">
        <v>#N/A</v>
      </c>
      <c r="H37" s="13">
        <v>0</v>
      </c>
      <c r="I37" s="13">
        <v>0</v>
      </c>
      <c r="J37" s="13">
        <f t="shared" si="3"/>
        <v>0</v>
      </c>
      <c r="L37" s="13">
        <f>VLOOKUP(A37,'Revenues X=0.5'!$A$2:$X$180,24,FALSE)*1000</f>
        <v>329893397154.45477</v>
      </c>
      <c r="M37" s="22">
        <f t="shared" si="0"/>
        <v>0</v>
      </c>
      <c r="N37" s="14">
        <f t="shared" si="1"/>
        <v>0</v>
      </c>
      <c r="O37" s="14">
        <f t="shared" si="2"/>
        <v>0</v>
      </c>
    </row>
    <row r="38" spans="1:15" ht="15" customHeight="1" x14ac:dyDescent="0.25">
      <c r="A38" t="s">
        <v>96</v>
      </c>
      <c r="B38" t="s">
        <v>97</v>
      </c>
      <c r="C38" t="s">
        <v>29</v>
      </c>
      <c r="D38" t="s">
        <v>35</v>
      </c>
      <c r="E38" t="e">
        <v>#N/A</v>
      </c>
      <c r="F38" s="11" t="e">
        <v>#N/A</v>
      </c>
      <c r="H38" s="13">
        <v>1100000</v>
      </c>
      <c r="I38" s="13">
        <v>35000</v>
      </c>
      <c r="J38" s="13">
        <f t="shared" si="3"/>
        <v>65625</v>
      </c>
      <c r="L38" s="13">
        <f>VLOOKUP(A38,'Revenues X=0.5'!$A$2:$X$180,24,FALSE)*1000</f>
        <v>425852898.28499478</v>
      </c>
      <c r="M38" s="22">
        <f t="shared" si="0"/>
        <v>0</v>
      </c>
      <c r="N38" s="14">
        <f t="shared" si="1"/>
        <v>0</v>
      </c>
      <c r="O38" s="14">
        <f t="shared" si="2"/>
        <v>0</v>
      </c>
    </row>
    <row r="39" spans="1:15" x14ac:dyDescent="0.25">
      <c r="A39" t="s">
        <v>98</v>
      </c>
      <c r="B39" t="s">
        <v>99</v>
      </c>
      <c r="C39" t="s">
        <v>14</v>
      </c>
      <c r="D39" t="s">
        <v>32</v>
      </c>
      <c r="E39">
        <v>20278</v>
      </c>
      <c r="F39" s="11">
        <v>6.8349935891113498</v>
      </c>
      <c r="G39">
        <f t="shared" si="4"/>
        <v>18892</v>
      </c>
      <c r="H39" s="13">
        <v>1200000</v>
      </c>
      <c r="I39" s="13">
        <v>35000</v>
      </c>
      <c r="J39" s="13">
        <f t="shared" si="3"/>
        <v>65625</v>
      </c>
      <c r="K39" s="13">
        <f>G39*(H39+J39)</f>
        <v>23910187500</v>
      </c>
      <c r="L39" s="13">
        <f>VLOOKUP(A39,'Revenues X=0.5'!$A$2:$X$180,24,FALSE)*1000</f>
        <v>11689913718.203577</v>
      </c>
      <c r="M39" s="22">
        <f t="shared" si="0"/>
        <v>2.0453690314896824</v>
      </c>
      <c r="N39" s="14">
        <f t="shared" si="1"/>
        <v>0.68178967716322736</v>
      </c>
      <c r="O39" s="14">
        <f t="shared" si="2"/>
        <v>6.1361070944690468</v>
      </c>
    </row>
    <row r="40" spans="1:15" x14ac:dyDescent="0.25">
      <c r="A40" t="s">
        <v>100</v>
      </c>
      <c r="B40" t="s">
        <v>101</v>
      </c>
      <c r="C40" t="s">
        <v>14</v>
      </c>
      <c r="D40" t="s">
        <v>32</v>
      </c>
      <c r="E40" t="e">
        <v>#N/A</v>
      </c>
      <c r="F40" s="11" t="e">
        <v>#N/A</v>
      </c>
      <c r="H40" s="13">
        <v>1200000</v>
      </c>
      <c r="I40" s="13">
        <v>35000</v>
      </c>
      <c r="J40" s="13">
        <f t="shared" si="3"/>
        <v>65625</v>
      </c>
      <c r="L40" s="13">
        <f>VLOOKUP(A40,'Revenues X=0.5'!$A$2:$X$180,24,FALSE)*1000</f>
        <v>36910158684.459152</v>
      </c>
      <c r="M40" s="22">
        <f t="shared" si="0"/>
        <v>0</v>
      </c>
      <c r="N40" s="14">
        <f t="shared" si="1"/>
        <v>0</v>
      </c>
      <c r="O40" s="14">
        <f t="shared" si="2"/>
        <v>0</v>
      </c>
    </row>
    <row r="41" spans="1:15" ht="15" customHeight="1" x14ac:dyDescent="0.25">
      <c r="A41" t="s">
        <v>102</v>
      </c>
      <c r="B41" t="s">
        <v>103</v>
      </c>
      <c r="C41" t="s">
        <v>29</v>
      </c>
      <c r="D41" t="s">
        <v>19</v>
      </c>
      <c r="E41" t="e">
        <v>#N/A</v>
      </c>
      <c r="F41" s="11" t="e">
        <v>#N/A</v>
      </c>
      <c r="H41" s="13">
        <v>0</v>
      </c>
      <c r="I41" s="13">
        <v>0</v>
      </c>
      <c r="J41" s="13">
        <f t="shared" si="3"/>
        <v>0</v>
      </c>
      <c r="L41" s="13" t="e">
        <f>VLOOKUP(A41,'Revenues X=0.5'!$A$2:$X$180,24,FALSE)*1000</f>
        <v>#N/A</v>
      </c>
      <c r="M41" s="22" t="e">
        <f t="shared" si="0"/>
        <v>#N/A</v>
      </c>
      <c r="N41" s="14" t="e">
        <f t="shared" si="1"/>
        <v>#N/A</v>
      </c>
      <c r="O41" s="14" t="e">
        <f t="shared" si="2"/>
        <v>#N/A</v>
      </c>
    </row>
    <row r="42" spans="1:15" ht="15" customHeight="1" x14ac:dyDescent="0.25">
      <c r="A42" t="s">
        <v>104</v>
      </c>
      <c r="B42" t="s">
        <v>105</v>
      </c>
      <c r="C42" t="s">
        <v>45</v>
      </c>
      <c r="D42" t="s">
        <v>35</v>
      </c>
      <c r="E42">
        <v>77763.740000000005</v>
      </c>
      <c r="F42" s="11">
        <v>23.3</v>
      </c>
      <c r="G42">
        <f t="shared" si="4"/>
        <v>59644.788580000008</v>
      </c>
      <c r="H42" s="13">
        <v>1100000</v>
      </c>
      <c r="I42" s="13">
        <v>35000</v>
      </c>
      <c r="J42" s="13">
        <f t="shared" si="3"/>
        <v>65625</v>
      </c>
      <c r="K42" s="13">
        <f>G42*(H42+J42)</f>
        <v>69523456688.562515</v>
      </c>
      <c r="L42" s="13">
        <f>VLOOKUP(A42,'Revenues X=0.5'!$A$2:$X$180,24,FALSE)*1000</f>
        <v>74550387900.19136</v>
      </c>
      <c r="M42" s="22">
        <f t="shared" si="0"/>
        <v>0.93257001937590267</v>
      </c>
      <c r="N42" s="14">
        <f t="shared" si="1"/>
        <v>0.31085667312530085</v>
      </c>
      <c r="O42" s="14">
        <f t="shared" si="2"/>
        <v>2.7977100581277083</v>
      </c>
    </row>
    <row r="43" spans="1:15" ht="15" customHeight="1" x14ac:dyDescent="0.25">
      <c r="A43" t="s">
        <v>106</v>
      </c>
      <c r="B43" t="s">
        <v>107</v>
      </c>
      <c r="C43" t="s">
        <v>18</v>
      </c>
      <c r="D43" t="s">
        <v>26</v>
      </c>
      <c r="E43">
        <v>4008229</v>
      </c>
      <c r="F43" s="11">
        <v>60.930026702566103</v>
      </c>
      <c r="G43">
        <f t="shared" si="4"/>
        <v>1566014.0000000019</v>
      </c>
      <c r="H43" s="13">
        <v>1200000</v>
      </c>
      <c r="I43" s="13">
        <v>35000</v>
      </c>
      <c r="J43" s="13">
        <f t="shared" si="3"/>
        <v>65625</v>
      </c>
      <c r="K43" s="13">
        <f>G43*(H43+J43)</f>
        <v>1981986468750.0024</v>
      </c>
      <c r="L43" s="13">
        <f>VLOOKUP(A43,'Revenues X=0.5'!$A$2:$X$180,24,FALSE)*1000</f>
        <v>7015752128692.1777</v>
      </c>
      <c r="M43" s="22">
        <f t="shared" si="0"/>
        <v>0.282505201494265</v>
      </c>
      <c r="N43" s="14">
        <f t="shared" si="1"/>
        <v>9.4168400498088348E-2</v>
      </c>
      <c r="O43" s="14">
        <f t="shared" si="2"/>
        <v>0.84751560448279517</v>
      </c>
    </row>
    <row r="44" spans="1:15" ht="15" customHeight="1" x14ac:dyDescent="0.25">
      <c r="A44" t="s">
        <v>108</v>
      </c>
      <c r="B44" t="s">
        <v>109</v>
      </c>
      <c r="C44" t="s">
        <v>18</v>
      </c>
      <c r="D44" t="s">
        <v>35</v>
      </c>
      <c r="E44">
        <v>203627</v>
      </c>
      <c r="F44" s="11">
        <v>16.519086697026957</v>
      </c>
      <c r="G44">
        <f t="shared" si="4"/>
        <v>169989.67933144493</v>
      </c>
      <c r="H44" s="13">
        <v>1100000</v>
      </c>
      <c r="I44" s="13">
        <v>35000</v>
      </c>
      <c r="J44" s="13">
        <f t="shared" si="3"/>
        <v>65625</v>
      </c>
      <c r="K44" s="13">
        <f>G44*(H44+J44)</f>
        <v>198144219970.71548</v>
      </c>
      <c r="L44" s="13">
        <f>VLOOKUP(A44,'Revenues X=0.5'!$A$2:$X$180,24,FALSE)*1000</f>
        <v>146529512536.78873</v>
      </c>
      <c r="M44" s="22">
        <f t="shared" si="0"/>
        <v>1.352247861474104</v>
      </c>
      <c r="N44" s="14">
        <f t="shared" si="1"/>
        <v>0.45074928715803469</v>
      </c>
      <c r="O44" s="14">
        <f t="shared" si="2"/>
        <v>4.0567435844223123</v>
      </c>
    </row>
    <row r="45" spans="1:15" x14ac:dyDescent="0.25">
      <c r="A45" t="s">
        <v>110</v>
      </c>
      <c r="B45" t="s">
        <v>111</v>
      </c>
      <c r="C45" t="s">
        <v>14</v>
      </c>
      <c r="D45" t="s">
        <v>32</v>
      </c>
      <c r="E45" t="e">
        <v>#N/A</v>
      </c>
      <c r="F45" s="11" t="e">
        <v>#N/A</v>
      </c>
      <c r="H45" s="13">
        <v>1200000</v>
      </c>
      <c r="I45" s="13">
        <v>35000</v>
      </c>
      <c r="J45" s="13">
        <f t="shared" si="3"/>
        <v>65625</v>
      </c>
      <c r="L45" s="13">
        <f>VLOOKUP(A45,'Revenues X=0.5'!$A$2:$X$180,24,FALSE)*1000</f>
        <v>1980087314.3549585</v>
      </c>
      <c r="M45" s="22">
        <f t="shared" si="0"/>
        <v>0</v>
      </c>
      <c r="N45" s="14">
        <f t="shared" si="1"/>
        <v>0</v>
      </c>
      <c r="O45" s="14">
        <f t="shared" si="2"/>
        <v>0</v>
      </c>
    </row>
    <row r="46" spans="1:15" x14ac:dyDescent="0.25">
      <c r="A46" t="s">
        <v>112</v>
      </c>
      <c r="B46" t="s">
        <v>113</v>
      </c>
      <c r="C46" t="s">
        <v>14</v>
      </c>
      <c r="D46" t="s">
        <v>32</v>
      </c>
      <c r="E46" t="e">
        <v>#N/A</v>
      </c>
      <c r="F46" s="11" t="e">
        <v>#N/A</v>
      </c>
      <c r="H46" s="13">
        <v>1200000</v>
      </c>
      <c r="I46" s="13">
        <v>35000</v>
      </c>
      <c r="J46" s="13">
        <f t="shared" si="3"/>
        <v>65625</v>
      </c>
      <c r="L46" s="13">
        <f>VLOOKUP(A46,'Revenues X=0.5'!$A$2:$X$180,24,FALSE)*1000</f>
        <v>186120138410.98672</v>
      </c>
      <c r="M46" s="22">
        <f t="shared" si="0"/>
        <v>0</v>
      </c>
      <c r="N46" s="14">
        <f t="shared" si="1"/>
        <v>0</v>
      </c>
      <c r="O46" s="14">
        <f t="shared" si="2"/>
        <v>0</v>
      </c>
    </row>
    <row r="47" spans="1:15" x14ac:dyDescent="0.25">
      <c r="A47" t="s">
        <v>114</v>
      </c>
      <c r="B47" t="s">
        <v>115</v>
      </c>
      <c r="C47" t="s">
        <v>40</v>
      </c>
      <c r="D47" t="s">
        <v>32</v>
      </c>
      <c r="E47" t="e">
        <v>#N/A</v>
      </c>
      <c r="F47" s="11" t="e">
        <v>#N/A</v>
      </c>
      <c r="H47" s="13">
        <v>1200000</v>
      </c>
      <c r="I47" s="13">
        <v>35000</v>
      </c>
      <c r="J47" s="13">
        <f t="shared" si="3"/>
        <v>65625</v>
      </c>
      <c r="L47" s="13">
        <f>VLOOKUP(A47,'Revenues X=0.5'!$A$2:$X$180,24,FALSE)*1000</f>
        <v>13079600649.446056</v>
      </c>
      <c r="M47" s="22">
        <f t="shared" si="0"/>
        <v>0</v>
      </c>
      <c r="N47" s="14">
        <f t="shared" si="1"/>
        <v>0</v>
      </c>
      <c r="O47" s="14">
        <f t="shared" si="2"/>
        <v>0</v>
      </c>
    </row>
    <row r="48" spans="1:15" ht="15" customHeight="1" x14ac:dyDescent="0.25">
      <c r="A48" t="s">
        <v>116</v>
      </c>
      <c r="B48" t="s">
        <v>117</v>
      </c>
      <c r="C48" t="s">
        <v>18</v>
      </c>
      <c r="D48" t="s">
        <v>35</v>
      </c>
      <c r="E48">
        <v>39937</v>
      </c>
      <c r="F48" s="11">
        <v>25.284823597165499</v>
      </c>
      <c r="G48">
        <f t="shared" si="4"/>
        <v>29839.000000000011</v>
      </c>
      <c r="H48" s="13">
        <v>1100000</v>
      </c>
      <c r="I48" s="13">
        <v>35000</v>
      </c>
      <c r="J48" s="13">
        <f t="shared" si="3"/>
        <v>65625</v>
      </c>
      <c r="K48" s="13">
        <f>G48*(H48+J48)</f>
        <v>34781084375.000015</v>
      </c>
      <c r="L48" s="13">
        <f>VLOOKUP(A48,'Revenues X=0.5'!$A$2:$X$180,24,FALSE)*1000</f>
        <v>14824436632.502686</v>
      </c>
      <c r="M48" s="22">
        <f t="shared" si="0"/>
        <v>2.346199402865822</v>
      </c>
      <c r="N48" s="14">
        <f t="shared" si="1"/>
        <v>0.78206646762194065</v>
      </c>
      <c r="O48" s="14">
        <f t="shared" si="2"/>
        <v>7.0385982085974659</v>
      </c>
    </row>
    <row r="49" spans="1:15" x14ac:dyDescent="0.25">
      <c r="A49" t="s">
        <v>118</v>
      </c>
      <c r="B49" t="s">
        <v>119</v>
      </c>
      <c r="C49" t="s">
        <v>40</v>
      </c>
      <c r="D49" t="s">
        <v>32</v>
      </c>
      <c r="E49" t="e">
        <v>#N/A</v>
      </c>
      <c r="F49" s="11" t="e">
        <v>#N/A</v>
      </c>
      <c r="H49" s="13">
        <v>1200000</v>
      </c>
      <c r="I49" s="13">
        <v>35000</v>
      </c>
      <c r="J49" s="13">
        <f t="shared" si="3"/>
        <v>65625</v>
      </c>
      <c r="L49" s="13">
        <f>VLOOKUP(A49,'Revenues X=0.5'!$A$2:$X$180,24,FALSE)*1000</f>
        <v>55767788915.704048</v>
      </c>
      <c r="M49" s="22">
        <f t="shared" si="0"/>
        <v>0</v>
      </c>
      <c r="N49" s="14">
        <f t="shared" si="1"/>
        <v>0</v>
      </c>
      <c r="O49" s="14">
        <f t="shared" si="2"/>
        <v>0</v>
      </c>
    </row>
    <row r="50" spans="1:15" ht="15" customHeight="1" x14ac:dyDescent="0.25">
      <c r="A50" t="s">
        <v>120</v>
      </c>
      <c r="B50" t="s">
        <v>121</v>
      </c>
      <c r="C50" t="s">
        <v>29</v>
      </c>
      <c r="D50" t="s">
        <v>19</v>
      </c>
      <c r="E50">
        <v>29333</v>
      </c>
      <c r="F50" s="11">
        <v>90.720349094876099</v>
      </c>
      <c r="G50">
        <f t="shared" si="4"/>
        <v>2721.9999999999945</v>
      </c>
      <c r="H50" s="13">
        <v>1100000</v>
      </c>
      <c r="I50" s="13">
        <v>33000</v>
      </c>
      <c r="J50" s="13">
        <f t="shared" si="3"/>
        <v>61875</v>
      </c>
      <c r="K50" s="13">
        <f>G50*(H50+J50)</f>
        <v>3162623749.9999938</v>
      </c>
      <c r="L50" s="13">
        <f>VLOOKUP(A50,'Revenues X=0.5'!$A$2:$X$180,24,FALSE)*1000</f>
        <v>18671527295.821495</v>
      </c>
      <c r="M50" s="22">
        <f t="shared" si="0"/>
        <v>0.16938216675546183</v>
      </c>
      <c r="N50" s="14">
        <f t="shared" si="1"/>
        <v>5.6460722251820611E-2</v>
      </c>
      <c r="O50" s="14">
        <f t="shared" si="2"/>
        <v>0.50814650026638553</v>
      </c>
    </row>
    <row r="51" spans="1:15" ht="15" customHeight="1" x14ac:dyDescent="0.25">
      <c r="A51" t="s">
        <v>122</v>
      </c>
      <c r="B51" t="s">
        <v>123</v>
      </c>
      <c r="C51" t="s">
        <v>18</v>
      </c>
      <c r="D51" t="s">
        <v>35</v>
      </c>
      <c r="E51" t="e">
        <v>#N/A</v>
      </c>
      <c r="F51" s="11" t="e">
        <v>#N/A</v>
      </c>
      <c r="H51" s="13">
        <v>1100000</v>
      </c>
      <c r="I51" s="13">
        <v>35000</v>
      </c>
      <c r="J51" s="13">
        <f t="shared" si="3"/>
        <v>65625</v>
      </c>
      <c r="L51" s="13">
        <f>VLOOKUP(A51,'Revenues X=0.5'!$A$2:$X$180,24,FALSE)*1000</f>
        <v>41039667663.598236</v>
      </c>
      <c r="M51" s="22">
        <f t="shared" si="0"/>
        <v>0</v>
      </c>
      <c r="N51" s="14">
        <f t="shared" si="1"/>
        <v>0</v>
      </c>
      <c r="O51" s="14">
        <f t="shared" si="2"/>
        <v>0</v>
      </c>
    </row>
    <row r="52" spans="1:15" ht="15" customHeight="1" x14ac:dyDescent="0.25">
      <c r="A52" t="s">
        <v>124</v>
      </c>
      <c r="B52" t="s">
        <v>125</v>
      </c>
      <c r="C52" t="s">
        <v>29</v>
      </c>
      <c r="D52" t="s">
        <v>35</v>
      </c>
      <c r="E52" t="e">
        <v>#N/A</v>
      </c>
      <c r="F52" s="11" t="e">
        <v>#N/A</v>
      </c>
      <c r="H52" s="13">
        <v>1100000</v>
      </c>
      <c r="I52" s="13">
        <v>35000</v>
      </c>
      <c r="J52" s="13">
        <f t="shared" si="3"/>
        <v>65625</v>
      </c>
      <c r="L52" s="13" t="e">
        <f>VLOOKUP(A52,'Revenues X=0.5'!$A$2:$X$180,24,FALSE)*1000</f>
        <v>#N/A</v>
      </c>
      <c r="M52" s="22" t="e">
        <f t="shared" si="0"/>
        <v>#N/A</v>
      </c>
      <c r="N52" s="14" t="e">
        <f t="shared" si="1"/>
        <v>#N/A</v>
      </c>
      <c r="O52" s="14" t="e">
        <f t="shared" si="2"/>
        <v>#N/A</v>
      </c>
    </row>
    <row r="53" spans="1:15" ht="15" customHeight="1" x14ac:dyDescent="0.25">
      <c r="A53" t="s">
        <v>126</v>
      </c>
      <c r="B53" t="s">
        <v>127</v>
      </c>
      <c r="C53" t="s">
        <v>29</v>
      </c>
      <c r="D53" t="s">
        <v>19</v>
      </c>
      <c r="E53">
        <v>12483</v>
      </c>
      <c r="F53" s="11">
        <v>65.424977970039293</v>
      </c>
      <c r="G53">
        <f t="shared" si="4"/>
        <v>4315.9999999999955</v>
      </c>
      <c r="H53" s="13">
        <v>1100000</v>
      </c>
      <c r="I53" s="13">
        <v>33000</v>
      </c>
      <c r="J53" s="13">
        <f t="shared" si="3"/>
        <v>61875</v>
      </c>
      <c r="K53" s="13">
        <f>G53*(H53+J53)</f>
        <v>5014652499.9999943</v>
      </c>
      <c r="L53" s="13">
        <f>VLOOKUP(A53,'Revenues X=0.5'!$A$2:$X$180,24,FALSE)*1000</f>
        <v>6392338489.3189993</v>
      </c>
      <c r="M53" s="22">
        <f t="shared" si="0"/>
        <v>0.7844785610741688</v>
      </c>
      <c r="N53" s="14">
        <f t="shared" si="1"/>
        <v>0.26149285369138958</v>
      </c>
      <c r="O53" s="14">
        <f t="shared" si="2"/>
        <v>2.3534356832225063</v>
      </c>
    </row>
    <row r="54" spans="1:15" ht="15" customHeight="1" x14ac:dyDescent="0.25">
      <c r="A54" t="s">
        <v>128</v>
      </c>
      <c r="B54" t="s">
        <v>129</v>
      </c>
      <c r="C54" t="s">
        <v>45</v>
      </c>
      <c r="D54" t="s">
        <v>19</v>
      </c>
      <c r="E54">
        <v>130671</v>
      </c>
      <c r="F54" s="11">
        <v>75.55661073838219</v>
      </c>
      <c r="G54">
        <f t="shared" si="4"/>
        <v>31940.421182048609</v>
      </c>
      <c r="L54" s="13">
        <f>VLOOKUP(A54,'Revenues X=0.5'!$A$2:$X$180,24,FALSE)*1000</f>
        <v>78147689341.690933</v>
      </c>
      <c r="M54" s="22">
        <f t="shared" si="0"/>
        <v>0</v>
      </c>
      <c r="N54" s="14">
        <f t="shared" si="1"/>
        <v>0</v>
      </c>
      <c r="O54" s="14">
        <f t="shared" si="2"/>
        <v>0</v>
      </c>
    </row>
    <row r="55" spans="1:15" ht="15" customHeight="1" x14ac:dyDescent="0.25">
      <c r="A55" t="s">
        <v>130</v>
      </c>
      <c r="B55" t="s">
        <v>131</v>
      </c>
      <c r="C55" t="s">
        <v>45</v>
      </c>
      <c r="D55" t="s">
        <v>19</v>
      </c>
      <c r="E55">
        <v>74054</v>
      </c>
      <c r="F55" s="11">
        <v>100</v>
      </c>
      <c r="G55">
        <f t="shared" si="4"/>
        <v>0</v>
      </c>
      <c r="H55" s="13">
        <v>0</v>
      </c>
      <c r="I55" s="13">
        <v>0</v>
      </c>
      <c r="J55" s="13">
        <f t="shared" si="3"/>
        <v>0</v>
      </c>
      <c r="K55" s="13">
        <f>G55*(H55+J55)</f>
        <v>0</v>
      </c>
      <c r="L55" s="13">
        <f>VLOOKUP(A55,'Revenues X=0.5'!$A$2:$X$180,24,FALSE)*1000</f>
        <v>35108605895.315269</v>
      </c>
      <c r="M55" s="22">
        <f t="shared" si="0"/>
        <v>0</v>
      </c>
      <c r="N55" s="14">
        <f t="shared" si="1"/>
        <v>0</v>
      </c>
      <c r="O55" s="14">
        <f t="shared" si="2"/>
        <v>0</v>
      </c>
    </row>
    <row r="56" spans="1:15" ht="15" customHeight="1" x14ac:dyDescent="0.25">
      <c r="A56" t="s">
        <v>132</v>
      </c>
      <c r="B56" t="s">
        <v>133</v>
      </c>
      <c r="C56" t="s">
        <v>40</v>
      </c>
      <c r="D56" t="s">
        <v>22</v>
      </c>
      <c r="E56" t="e">
        <v>#N/A</v>
      </c>
      <c r="F56" s="11" t="e">
        <v>#N/A</v>
      </c>
      <c r="H56" s="13">
        <v>1000000</v>
      </c>
      <c r="I56" s="13">
        <v>30000</v>
      </c>
      <c r="J56" s="13">
        <f t="shared" si="3"/>
        <v>56250</v>
      </c>
      <c r="L56" s="13">
        <f>VLOOKUP(A56,'Revenues X=0.5'!$A$2:$X$180,24,FALSE)*1000</f>
        <v>2288003035.077168</v>
      </c>
      <c r="M56" s="22">
        <f t="shared" si="0"/>
        <v>0</v>
      </c>
      <c r="N56" s="14">
        <f t="shared" si="1"/>
        <v>0</v>
      </c>
      <c r="O56" s="14">
        <f t="shared" si="2"/>
        <v>0</v>
      </c>
    </row>
    <row r="57" spans="1:15" ht="15" customHeight="1" x14ac:dyDescent="0.25">
      <c r="A57" t="s">
        <v>134</v>
      </c>
      <c r="B57" t="s">
        <v>135</v>
      </c>
      <c r="C57" t="s">
        <v>18</v>
      </c>
      <c r="D57" t="s">
        <v>35</v>
      </c>
      <c r="E57">
        <v>905</v>
      </c>
      <c r="F57" s="11">
        <v>81.878453038673996</v>
      </c>
      <c r="G57">
        <f t="shared" si="4"/>
        <v>164.00000000000037</v>
      </c>
      <c r="H57" s="13">
        <v>1100000</v>
      </c>
      <c r="I57" s="13">
        <v>35000</v>
      </c>
      <c r="J57" s="13">
        <f t="shared" si="3"/>
        <v>65625</v>
      </c>
      <c r="K57" s="13">
        <f>G57*(H57+J57)</f>
        <v>191162500.00000042</v>
      </c>
      <c r="L57" s="13" t="e">
        <f>VLOOKUP(A57,'Revenues X=0.5'!$A$2:$X$180,24,FALSE)*1000</f>
        <v>#N/A</v>
      </c>
      <c r="M57" s="22" t="e">
        <f t="shared" si="0"/>
        <v>#N/A</v>
      </c>
      <c r="N57" s="14" t="e">
        <f t="shared" si="1"/>
        <v>#N/A</v>
      </c>
      <c r="O57" s="14" t="e">
        <f t="shared" si="2"/>
        <v>#N/A</v>
      </c>
    </row>
    <row r="58" spans="1:15" ht="15" customHeight="1" x14ac:dyDescent="0.25">
      <c r="A58" t="s">
        <v>136</v>
      </c>
      <c r="B58" t="s">
        <v>137</v>
      </c>
      <c r="C58" t="s">
        <v>18</v>
      </c>
      <c r="D58" t="s">
        <v>35</v>
      </c>
      <c r="E58" t="e">
        <v>#N/A</v>
      </c>
      <c r="F58" s="11" t="e">
        <v>#N/A</v>
      </c>
      <c r="H58" s="13">
        <v>1100000</v>
      </c>
      <c r="I58" s="13">
        <v>35000</v>
      </c>
      <c r="J58" s="13">
        <f t="shared" si="3"/>
        <v>65625</v>
      </c>
      <c r="L58" s="13">
        <f>VLOOKUP(A58,'Revenues X=0.5'!$A$2:$X$180,24,FALSE)*1000</f>
        <v>33768675448.623978</v>
      </c>
      <c r="M58" s="22">
        <f t="shared" si="0"/>
        <v>0</v>
      </c>
      <c r="N58" s="14">
        <f t="shared" si="1"/>
        <v>0</v>
      </c>
      <c r="O58" s="14">
        <f t="shared" si="2"/>
        <v>0</v>
      </c>
    </row>
    <row r="59" spans="1:15" ht="15" customHeight="1" x14ac:dyDescent="0.25">
      <c r="A59" t="s">
        <v>138</v>
      </c>
      <c r="B59" t="s">
        <v>139</v>
      </c>
      <c r="C59" t="s">
        <v>18</v>
      </c>
      <c r="D59" t="s">
        <v>35</v>
      </c>
      <c r="E59" t="e">
        <v>#N/A</v>
      </c>
      <c r="F59" s="11" t="e">
        <v>#N/A</v>
      </c>
      <c r="H59" s="13">
        <v>1100000</v>
      </c>
      <c r="I59" s="13">
        <v>35000</v>
      </c>
      <c r="J59" s="13">
        <f t="shared" si="3"/>
        <v>65625</v>
      </c>
      <c r="L59" s="13">
        <f>VLOOKUP(A59,'Revenues X=0.5'!$A$2:$X$180,24,FALSE)*1000</f>
        <v>53214383437.429398</v>
      </c>
      <c r="M59" s="22">
        <f t="shared" si="0"/>
        <v>0</v>
      </c>
      <c r="N59" s="14">
        <f t="shared" si="1"/>
        <v>0</v>
      </c>
      <c r="O59" s="14">
        <f t="shared" si="2"/>
        <v>0</v>
      </c>
    </row>
    <row r="60" spans="1:15" ht="15" customHeight="1" x14ac:dyDescent="0.25">
      <c r="A60" t="s">
        <v>140</v>
      </c>
      <c r="B60" t="s">
        <v>141</v>
      </c>
      <c r="C60" t="s">
        <v>40</v>
      </c>
      <c r="D60" t="s">
        <v>22</v>
      </c>
      <c r="E60">
        <v>137430</v>
      </c>
      <c r="F60" s="11">
        <v>92.209852288437801</v>
      </c>
      <c r="G60">
        <f t="shared" si="4"/>
        <v>10705.999999999933</v>
      </c>
      <c r="H60" s="13">
        <v>1000000</v>
      </c>
      <c r="I60" s="13">
        <v>30000</v>
      </c>
      <c r="J60" s="13">
        <f t="shared" si="3"/>
        <v>56250</v>
      </c>
      <c r="K60" s="13">
        <f>G60*(H60+J60)</f>
        <v>11308212499.999929</v>
      </c>
      <c r="L60" s="13">
        <f>VLOOKUP(A60,'Revenues X=0.5'!$A$2:$X$180,24,FALSE)*1000</f>
        <v>295056703029.74115</v>
      </c>
      <c r="M60" s="22">
        <f t="shared" si="0"/>
        <v>3.8325557033219083E-2</v>
      </c>
      <c r="N60" s="14">
        <f t="shared" si="1"/>
        <v>1.2775185677739694E-2</v>
      </c>
      <c r="O60" s="14">
        <f t="shared" si="2"/>
        <v>0.11497667109965723</v>
      </c>
    </row>
    <row r="61" spans="1:15" ht="15" customHeight="1" x14ac:dyDescent="0.25">
      <c r="A61" t="s">
        <v>142</v>
      </c>
      <c r="B61" t="s">
        <v>143</v>
      </c>
      <c r="C61" t="s">
        <v>40</v>
      </c>
      <c r="D61" t="s">
        <v>35</v>
      </c>
      <c r="E61">
        <v>7259</v>
      </c>
      <c r="F61" s="11">
        <v>51.412040225926397</v>
      </c>
      <c r="G61">
        <f t="shared" si="4"/>
        <v>3527.0000000000032</v>
      </c>
      <c r="H61" s="13">
        <v>1100000</v>
      </c>
      <c r="I61" s="13">
        <v>35000</v>
      </c>
      <c r="J61" s="13">
        <f t="shared" si="3"/>
        <v>65625</v>
      </c>
      <c r="K61" s="13">
        <f>G61*(H61+J61)</f>
        <v>4111159375.0000038</v>
      </c>
      <c r="L61" s="13">
        <f>VLOOKUP(A61,'Revenues X=0.5'!$A$2:$X$180,24,FALSE)*1000</f>
        <v>16464788671.959921</v>
      </c>
      <c r="M61" s="22">
        <f t="shared" si="0"/>
        <v>0.24969402625868159</v>
      </c>
      <c r="N61" s="14">
        <f t="shared" si="1"/>
        <v>8.3231342086227206E-2</v>
      </c>
      <c r="O61" s="14">
        <f t="shared" si="2"/>
        <v>0.74908207877604482</v>
      </c>
    </row>
    <row r="62" spans="1:15" x14ac:dyDescent="0.25">
      <c r="A62" t="s">
        <v>144</v>
      </c>
      <c r="B62" t="s">
        <v>145</v>
      </c>
      <c r="C62" t="s">
        <v>29</v>
      </c>
      <c r="D62" t="s">
        <v>32</v>
      </c>
      <c r="E62" t="e">
        <v>#N/A</v>
      </c>
      <c r="F62" s="11" t="e">
        <v>#N/A</v>
      </c>
      <c r="H62" s="13">
        <v>1200000</v>
      </c>
      <c r="I62" s="13">
        <v>35000</v>
      </c>
      <c r="J62" s="13">
        <f t="shared" si="3"/>
        <v>65625</v>
      </c>
      <c r="L62" s="13">
        <f>VLOOKUP(A62,'Revenues X=0.5'!$A$2:$X$180,24,FALSE)*1000</f>
        <v>4402106275.5288</v>
      </c>
      <c r="M62" s="22">
        <f t="shared" si="0"/>
        <v>0</v>
      </c>
      <c r="N62" s="14">
        <f t="shared" si="1"/>
        <v>0</v>
      </c>
      <c r="O62" s="14">
        <f t="shared" si="2"/>
        <v>0</v>
      </c>
    </row>
    <row r="63" spans="1:15" x14ac:dyDescent="0.25">
      <c r="A63" t="s">
        <v>146</v>
      </c>
      <c r="B63" t="s">
        <v>147</v>
      </c>
      <c r="C63" t="s">
        <v>14</v>
      </c>
      <c r="D63" t="s">
        <v>32</v>
      </c>
      <c r="E63" t="e">
        <v>#N/A</v>
      </c>
      <c r="F63" s="11" t="e">
        <v>#N/A</v>
      </c>
      <c r="H63" s="13">
        <v>1200000</v>
      </c>
      <c r="I63" s="13">
        <v>35000</v>
      </c>
      <c r="J63" s="13">
        <f t="shared" si="3"/>
        <v>65625</v>
      </c>
      <c r="L63" s="13">
        <f>VLOOKUP(A63,'Revenues X=0.5'!$A$2:$X$180,24,FALSE)*1000</f>
        <v>17592983321.849911</v>
      </c>
      <c r="M63" s="22">
        <f t="shared" si="0"/>
        <v>0</v>
      </c>
      <c r="N63" s="14">
        <f t="shared" si="1"/>
        <v>0</v>
      </c>
      <c r="O63" s="14">
        <f t="shared" si="2"/>
        <v>0</v>
      </c>
    </row>
    <row r="64" spans="1:15" ht="15" customHeight="1" x14ac:dyDescent="0.25">
      <c r="A64" t="s">
        <v>148</v>
      </c>
      <c r="B64" t="s">
        <v>149</v>
      </c>
      <c r="C64" t="s">
        <v>45</v>
      </c>
      <c r="D64" t="s">
        <v>19</v>
      </c>
      <c r="E64">
        <v>58412</v>
      </c>
      <c r="F64" s="11">
        <v>17.8507840854619</v>
      </c>
      <c r="G64">
        <f t="shared" si="4"/>
        <v>47984.999999999993</v>
      </c>
      <c r="L64" s="13">
        <f>VLOOKUP(A64,'Revenues X=0.5'!$A$2:$X$180,24,FALSE)*1000</f>
        <v>11727656587.134995</v>
      </c>
      <c r="M64" s="22">
        <f t="shared" si="0"/>
        <v>0</v>
      </c>
      <c r="N64" s="14">
        <f t="shared" si="1"/>
        <v>0</v>
      </c>
      <c r="O64" s="14">
        <f t="shared" si="2"/>
        <v>0</v>
      </c>
    </row>
    <row r="65" spans="1:15" x14ac:dyDescent="0.25">
      <c r="A65" t="s">
        <v>150</v>
      </c>
      <c r="B65" t="s">
        <v>151</v>
      </c>
      <c r="C65" t="s">
        <v>14</v>
      </c>
      <c r="D65" t="s">
        <v>32</v>
      </c>
      <c r="E65" t="e">
        <v>#N/A</v>
      </c>
      <c r="F65" s="11" t="e">
        <v>#N/A</v>
      </c>
      <c r="H65" s="13">
        <v>1200000</v>
      </c>
      <c r="I65" s="13">
        <v>35000</v>
      </c>
      <c r="J65" s="13">
        <f t="shared" si="3"/>
        <v>65625</v>
      </c>
      <c r="L65" s="13">
        <f>VLOOKUP(A65,'Revenues X=0.5'!$A$2:$X$180,24,FALSE)*1000</f>
        <v>250851061464.44556</v>
      </c>
      <c r="M65" s="22">
        <f t="shared" si="0"/>
        <v>0</v>
      </c>
      <c r="N65" s="14">
        <f t="shared" si="1"/>
        <v>0</v>
      </c>
      <c r="O65" s="14">
        <f t="shared" si="2"/>
        <v>0</v>
      </c>
    </row>
    <row r="66" spans="1:15" ht="15" customHeight="1" x14ac:dyDescent="0.25">
      <c r="A66" t="s">
        <v>152</v>
      </c>
      <c r="B66" t="s">
        <v>153</v>
      </c>
      <c r="C66" t="s">
        <v>29</v>
      </c>
      <c r="D66" t="s">
        <v>19</v>
      </c>
      <c r="E66" t="e">
        <v>#N/A</v>
      </c>
      <c r="F66" s="11" t="e">
        <v>#N/A</v>
      </c>
      <c r="H66" s="13">
        <v>0</v>
      </c>
      <c r="I66" s="13">
        <v>0</v>
      </c>
      <c r="J66" s="13">
        <f t="shared" si="3"/>
        <v>0</v>
      </c>
      <c r="L66" s="13" t="e">
        <f>VLOOKUP(A66,'Revenues X=0.5'!$A$2:$X$180,24,FALSE)*1000</f>
        <v>#N/A</v>
      </c>
      <c r="M66" s="22" t="e">
        <f t="shared" si="0"/>
        <v>#N/A</v>
      </c>
      <c r="N66" s="14" t="e">
        <f t="shared" si="1"/>
        <v>#N/A</v>
      </c>
      <c r="O66" s="14" t="e">
        <f t="shared" si="2"/>
        <v>#N/A</v>
      </c>
    </row>
    <row r="67" spans="1:15" ht="15" customHeight="1" x14ac:dyDescent="0.25">
      <c r="A67" t="s">
        <v>154</v>
      </c>
      <c r="B67" t="s">
        <v>155</v>
      </c>
      <c r="C67" t="s">
        <v>18</v>
      </c>
      <c r="D67" t="s">
        <v>26</v>
      </c>
      <c r="E67" t="e">
        <v>#N/A</v>
      </c>
      <c r="F67" s="11" t="e">
        <v>#N/A</v>
      </c>
      <c r="H67" s="13">
        <v>0</v>
      </c>
      <c r="I67" s="13">
        <v>0</v>
      </c>
      <c r="J67" s="13">
        <f t="shared" si="3"/>
        <v>0</v>
      </c>
      <c r="L67" s="13">
        <f>VLOOKUP(A67,'Revenues X=0.5'!$A$2:$X$180,24,FALSE)*1000</f>
        <v>2476328726.8501954</v>
      </c>
      <c r="M67" s="22">
        <f t="shared" ref="M67:M130" si="5">K67/L67</f>
        <v>0</v>
      </c>
      <c r="N67" s="14">
        <f t="shared" ref="N67:N130" si="6">(K67/2)/(L67*1.5)</f>
        <v>0</v>
      </c>
      <c r="O67" s="14">
        <f t="shared" ref="O67:O130" si="7">(K67*1.5)/(L67/2)</f>
        <v>0</v>
      </c>
    </row>
    <row r="68" spans="1:15" ht="15" customHeight="1" x14ac:dyDescent="0.25">
      <c r="A68" t="s">
        <v>156</v>
      </c>
      <c r="B68" t="s">
        <v>157</v>
      </c>
      <c r="C68" t="s">
        <v>45</v>
      </c>
      <c r="D68" t="s">
        <v>19</v>
      </c>
      <c r="E68">
        <v>78161</v>
      </c>
      <c r="F68" s="11">
        <v>65.270403398114198</v>
      </c>
      <c r="G68">
        <f t="shared" ref="G68:G131" si="8">(1-(F68/100))*E68</f>
        <v>27144.999999999964</v>
      </c>
      <c r="L68" s="13">
        <f>VLOOKUP(A68,'Revenues X=0.5'!$A$2:$X$180,24,FALSE)*1000</f>
        <v>42338739121.976273</v>
      </c>
      <c r="M68" s="22">
        <f t="shared" si="5"/>
        <v>0</v>
      </c>
      <c r="N68" s="14">
        <f t="shared" si="6"/>
        <v>0</v>
      </c>
      <c r="O68" s="14">
        <f t="shared" si="7"/>
        <v>0</v>
      </c>
    </row>
    <row r="69" spans="1:15" ht="15" customHeight="1" x14ac:dyDescent="0.25">
      <c r="A69" t="s">
        <v>158</v>
      </c>
      <c r="B69" t="s">
        <v>159</v>
      </c>
      <c r="C69" t="s">
        <v>45</v>
      </c>
      <c r="D69" t="s">
        <v>19</v>
      </c>
      <c r="E69">
        <v>1049446</v>
      </c>
      <c r="F69" s="11">
        <v>100</v>
      </c>
      <c r="G69">
        <f t="shared" si="8"/>
        <v>0</v>
      </c>
      <c r="H69" s="13">
        <v>0</v>
      </c>
      <c r="I69" s="13">
        <v>0</v>
      </c>
      <c r="J69" s="13">
        <f t="shared" ref="J69:J131" si="9">I69*(7.5/4)</f>
        <v>0</v>
      </c>
      <c r="K69" s="13">
        <f>G69*(H69+J69)</f>
        <v>0</v>
      </c>
      <c r="L69" s="13">
        <f>VLOOKUP(A69,'Revenues X=0.5'!$A$2:$X$180,24,FALSE)*1000</f>
        <v>317930710736.28735</v>
      </c>
      <c r="M69" s="22">
        <f t="shared" si="5"/>
        <v>0</v>
      </c>
      <c r="N69" s="14">
        <f t="shared" si="6"/>
        <v>0</v>
      </c>
      <c r="O69" s="14">
        <f t="shared" si="7"/>
        <v>0</v>
      </c>
    </row>
    <row r="70" spans="1:15" ht="15" customHeight="1" x14ac:dyDescent="0.25">
      <c r="A70" t="s">
        <v>160</v>
      </c>
      <c r="B70" t="s">
        <v>161</v>
      </c>
      <c r="C70" t="s">
        <v>29</v>
      </c>
      <c r="D70" t="s">
        <v>26</v>
      </c>
      <c r="E70" t="e">
        <v>#N/A</v>
      </c>
      <c r="F70" s="11" t="e">
        <v>#N/A</v>
      </c>
      <c r="H70" s="13">
        <v>0</v>
      </c>
      <c r="I70" s="13">
        <v>0</v>
      </c>
      <c r="J70" s="13">
        <f t="shared" si="9"/>
        <v>0</v>
      </c>
      <c r="L70" s="13">
        <f>VLOOKUP(A70,'Revenues X=0.5'!$A$2:$X$180,24,FALSE)*1000</f>
        <v>1053980774.126248</v>
      </c>
      <c r="M70" s="22">
        <f t="shared" si="5"/>
        <v>0</v>
      </c>
      <c r="N70" s="14">
        <f t="shared" si="6"/>
        <v>0</v>
      </c>
      <c r="O70" s="14">
        <f t="shared" si="7"/>
        <v>0</v>
      </c>
    </row>
    <row r="71" spans="1:15" x14ac:dyDescent="0.25">
      <c r="A71" t="s">
        <v>162</v>
      </c>
      <c r="B71" t="s">
        <v>163</v>
      </c>
      <c r="C71" t="s">
        <v>18</v>
      </c>
      <c r="D71" t="s">
        <v>32</v>
      </c>
      <c r="E71" t="e">
        <v>#N/A</v>
      </c>
      <c r="F71" s="11" t="e">
        <v>#N/A</v>
      </c>
      <c r="H71" s="13">
        <v>1200000</v>
      </c>
      <c r="I71" s="13">
        <v>35000</v>
      </c>
      <c r="J71" s="13">
        <f t="shared" si="9"/>
        <v>65625</v>
      </c>
      <c r="L71" s="13">
        <f>VLOOKUP(A71,'Revenues X=0.5'!$A$2:$X$180,24,FALSE)*1000</f>
        <v>5614553222.9533796</v>
      </c>
      <c r="M71" s="22">
        <f t="shared" si="5"/>
        <v>0</v>
      </c>
      <c r="N71" s="14">
        <f t="shared" si="6"/>
        <v>0</v>
      </c>
      <c r="O71" s="14">
        <f t="shared" si="7"/>
        <v>0</v>
      </c>
    </row>
    <row r="72" spans="1:15" x14ac:dyDescent="0.25">
      <c r="A72" t="s">
        <v>164</v>
      </c>
      <c r="B72" t="s">
        <v>165</v>
      </c>
      <c r="C72" t="s">
        <v>14</v>
      </c>
      <c r="D72" t="s">
        <v>32</v>
      </c>
      <c r="E72" t="e">
        <v>#N/A</v>
      </c>
      <c r="F72" s="11" t="e">
        <v>#N/A</v>
      </c>
      <c r="H72" s="13">
        <v>1200000</v>
      </c>
      <c r="I72" s="13">
        <v>35000</v>
      </c>
      <c r="J72" s="13">
        <f t="shared" si="9"/>
        <v>65625</v>
      </c>
      <c r="L72" s="13">
        <f>VLOOKUP(A72,'Revenues X=0.5'!$A$2:$X$180,24,FALSE)*1000</f>
        <v>5586889926.2180643</v>
      </c>
      <c r="M72" s="22">
        <f t="shared" si="5"/>
        <v>0</v>
      </c>
      <c r="N72" s="14">
        <f t="shared" si="6"/>
        <v>0</v>
      </c>
      <c r="O72" s="14">
        <f t="shared" si="7"/>
        <v>0</v>
      </c>
    </row>
    <row r="73" spans="1:15" ht="15" customHeight="1" x14ac:dyDescent="0.25">
      <c r="A73" t="s">
        <v>166</v>
      </c>
      <c r="B73" t="s">
        <v>167</v>
      </c>
      <c r="C73" t="s">
        <v>40</v>
      </c>
      <c r="D73" t="s">
        <v>19</v>
      </c>
      <c r="E73">
        <v>19040</v>
      </c>
      <c r="F73" s="11">
        <v>75.55661073838219</v>
      </c>
      <c r="G73">
        <f t="shared" si="8"/>
        <v>4654.0213154120311</v>
      </c>
      <c r="H73" s="13">
        <v>1100000</v>
      </c>
      <c r="I73" s="13">
        <v>33000</v>
      </c>
      <c r="J73" s="13">
        <f t="shared" si="9"/>
        <v>61875</v>
      </c>
      <c r="K73" s="13">
        <f>G73*(H73+J73)</f>
        <v>5407391015.8443537</v>
      </c>
      <c r="L73" s="13">
        <f>VLOOKUP(A73,'Revenues X=0.5'!$A$2:$X$180,24,FALSE)*1000</f>
        <v>11178374176.065588</v>
      </c>
      <c r="M73" s="22">
        <f t="shared" si="5"/>
        <v>0.48373680561009574</v>
      </c>
      <c r="N73" s="14">
        <f t="shared" si="6"/>
        <v>0.16124560187003192</v>
      </c>
      <c r="O73" s="14">
        <f t="shared" si="7"/>
        <v>1.4512104168302873</v>
      </c>
    </row>
    <row r="74" spans="1:15" ht="15" customHeight="1" x14ac:dyDescent="0.25">
      <c r="A74" t="s">
        <v>168</v>
      </c>
      <c r="B74" t="s">
        <v>169</v>
      </c>
      <c r="C74" t="s">
        <v>45</v>
      </c>
      <c r="D74" t="s">
        <v>19</v>
      </c>
      <c r="E74">
        <v>643782</v>
      </c>
      <c r="F74" s="11">
        <v>75.55661073838219</v>
      </c>
      <c r="G74">
        <f t="shared" si="8"/>
        <v>157362.14025622836</v>
      </c>
      <c r="L74" s="13">
        <f>VLOOKUP(A74,'Revenues X=0.5'!$A$2:$X$180,24,FALSE)*1000</f>
        <v>535372425228.37231</v>
      </c>
      <c r="M74" s="22">
        <f t="shared" si="5"/>
        <v>0</v>
      </c>
      <c r="N74" s="14">
        <f t="shared" si="6"/>
        <v>0</v>
      </c>
      <c r="O74" s="14">
        <f t="shared" si="7"/>
        <v>0</v>
      </c>
    </row>
    <row r="75" spans="1:15" x14ac:dyDescent="0.25">
      <c r="A75" t="s">
        <v>170</v>
      </c>
      <c r="B75" t="s">
        <v>171</v>
      </c>
      <c r="C75" t="s">
        <v>40</v>
      </c>
      <c r="D75" t="s">
        <v>32</v>
      </c>
      <c r="E75" t="e">
        <v>#N/A</v>
      </c>
      <c r="F75" s="11" t="e">
        <v>#N/A</v>
      </c>
      <c r="H75" s="13">
        <v>1200000</v>
      </c>
      <c r="I75" s="13">
        <v>35000</v>
      </c>
      <c r="J75" s="13">
        <f t="shared" si="9"/>
        <v>65625</v>
      </c>
      <c r="L75" s="13">
        <f>VLOOKUP(A75,'Revenues X=0.5'!$A$2:$X$180,24,FALSE)*1000</f>
        <v>69041605332.264694</v>
      </c>
      <c r="M75" s="22">
        <f t="shared" si="5"/>
        <v>0</v>
      </c>
      <c r="N75" s="14">
        <f t="shared" si="6"/>
        <v>0</v>
      </c>
      <c r="O75" s="14">
        <f t="shared" si="7"/>
        <v>0</v>
      </c>
    </row>
    <row r="76" spans="1:15" ht="15" customHeight="1" x14ac:dyDescent="0.25">
      <c r="A76" t="s">
        <v>172</v>
      </c>
      <c r="B76" t="s">
        <v>173</v>
      </c>
      <c r="C76" t="s">
        <v>45</v>
      </c>
      <c r="D76" t="s">
        <v>19</v>
      </c>
      <c r="E76">
        <v>116960</v>
      </c>
      <c r="F76" s="11">
        <v>75.55661073838219</v>
      </c>
      <c r="G76">
        <f t="shared" si="8"/>
        <v>28588.98808038819</v>
      </c>
      <c r="L76" s="13">
        <f>VLOOKUP(A76,'Revenues X=0.5'!$A$2:$X$180,24,FALSE)*1000</f>
        <v>65717148408.725388</v>
      </c>
      <c r="M76" s="22">
        <f t="shared" si="5"/>
        <v>0</v>
      </c>
      <c r="N76" s="14">
        <f t="shared" si="6"/>
        <v>0</v>
      </c>
      <c r="O76" s="14">
        <f t="shared" si="7"/>
        <v>0</v>
      </c>
    </row>
    <row r="77" spans="1:15" ht="15" customHeight="1" x14ac:dyDescent="0.25">
      <c r="A77" t="s">
        <v>174</v>
      </c>
      <c r="B77" t="s">
        <v>175</v>
      </c>
      <c r="C77" t="s">
        <v>29</v>
      </c>
      <c r="D77" t="s">
        <v>19</v>
      </c>
      <c r="E77" t="e">
        <v>#N/A</v>
      </c>
      <c r="F77" s="11" t="e">
        <v>#N/A</v>
      </c>
      <c r="H77" s="13">
        <v>0</v>
      </c>
      <c r="I77" s="13">
        <v>0</v>
      </c>
      <c r="J77" s="13">
        <f t="shared" si="9"/>
        <v>0</v>
      </c>
      <c r="L77" s="13">
        <f>VLOOKUP(A77,'Revenues X=0.5'!$A$2:$X$180,24,FALSE)*1000</f>
        <v>430320629.04568541</v>
      </c>
      <c r="M77" s="22">
        <f t="shared" si="5"/>
        <v>0</v>
      </c>
      <c r="N77" s="14">
        <f t="shared" si="6"/>
        <v>0</v>
      </c>
      <c r="O77" s="14">
        <f t="shared" si="7"/>
        <v>0</v>
      </c>
    </row>
    <row r="78" spans="1:15" ht="15" customHeight="1" x14ac:dyDescent="0.25">
      <c r="A78" t="s">
        <v>176</v>
      </c>
      <c r="B78" t="s">
        <v>177</v>
      </c>
      <c r="C78" t="s">
        <v>18</v>
      </c>
      <c r="D78" t="s">
        <v>35</v>
      </c>
      <c r="E78" t="e">
        <v>#N/A</v>
      </c>
      <c r="F78" s="11" t="e">
        <v>#N/A</v>
      </c>
      <c r="H78" s="13">
        <v>1100000</v>
      </c>
      <c r="I78" s="13">
        <v>35000</v>
      </c>
      <c r="J78" s="13">
        <f t="shared" si="9"/>
        <v>65625</v>
      </c>
      <c r="L78" s="13" t="e">
        <f>VLOOKUP(A78,'Revenues X=0.5'!$A$2:$X$180,24,FALSE)*1000</f>
        <v>#N/A</v>
      </c>
      <c r="M78" s="22" t="e">
        <f t="shared" si="5"/>
        <v>#N/A</v>
      </c>
      <c r="N78" s="14" t="e">
        <f t="shared" si="6"/>
        <v>#N/A</v>
      </c>
      <c r="O78" s="14" t="e">
        <f t="shared" si="7"/>
        <v>#N/A</v>
      </c>
    </row>
    <row r="79" spans="1:15" ht="15" customHeight="1" x14ac:dyDescent="0.25">
      <c r="A79" t="s">
        <v>178</v>
      </c>
      <c r="B79" t="s">
        <v>179</v>
      </c>
      <c r="C79" t="s">
        <v>29</v>
      </c>
      <c r="D79" t="s">
        <v>26</v>
      </c>
      <c r="E79" t="e">
        <v>#N/A</v>
      </c>
      <c r="F79" s="11" t="e">
        <v>#N/A</v>
      </c>
      <c r="H79" s="13">
        <v>0</v>
      </c>
      <c r="I79" s="13">
        <v>0</v>
      </c>
      <c r="J79" s="13">
        <f t="shared" si="9"/>
        <v>0</v>
      </c>
      <c r="L79" s="13" t="e">
        <f>VLOOKUP(A79,'Revenues X=0.5'!$A$2:$X$180,24,FALSE)*1000</f>
        <v>#N/A</v>
      </c>
      <c r="M79" s="22" t="e">
        <f t="shared" si="5"/>
        <v>#N/A</v>
      </c>
      <c r="N79" s="14" t="e">
        <f t="shared" si="6"/>
        <v>#N/A</v>
      </c>
      <c r="O79" s="14" t="e">
        <f t="shared" si="7"/>
        <v>#N/A</v>
      </c>
    </row>
    <row r="80" spans="1:15" ht="15" customHeight="1" x14ac:dyDescent="0.25">
      <c r="A80" t="s">
        <v>180</v>
      </c>
      <c r="B80" t="s">
        <v>181</v>
      </c>
      <c r="C80" t="s">
        <v>40</v>
      </c>
      <c r="D80" t="s">
        <v>35</v>
      </c>
      <c r="E80">
        <v>16122</v>
      </c>
      <c r="F80" s="11">
        <v>43.046768391018503</v>
      </c>
      <c r="G80">
        <f t="shared" si="8"/>
        <v>9181.9999999999964</v>
      </c>
      <c r="H80" s="13">
        <v>1100000</v>
      </c>
      <c r="I80" s="13">
        <v>35000</v>
      </c>
      <c r="J80" s="13">
        <f t="shared" si="9"/>
        <v>65625</v>
      </c>
      <c r="K80" s="13">
        <f>G80*(H80+J80)</f>
        <v>10702768749.999996</v>
      </c>
      <c r="L80" s="13">
        <f>VLOOKUP(A80,'Revenues X=0.5'!$A$2:$X$180,24,FALSE)*1000</f>
        <v>46242979699.594002</v>
      </c>
      <c r="M80" s="22">
        <f t="shared" si="5"/>
        <v>0.23144634752189128</v>
      </c>
      <c r="N80" s="14">
        <f t="shared" si="6"/>
        <v>7.7148782507297078E-2</v>
      </c>
      <c r="O80" s="14">
        <f t="shared" si="7"/>
        <v>0.6943390425656738</v>
      </c>
    </row>
    <row r="81" spans="1:15" x14ac:dyDescent="0.25">
      <c r="A81" t="s">
        <v>182</v>
      </c>
      <c r="B81" t="s">
        <v>183</v>
      </c>
      <c r="C81" t="s">
        <v>14</v>
      </c>
      <c r="D81" t="s">
        <v>32</v>
      </c>
      <c r="E81">
        <v>43348</v>
      </c>
      <c r="F81" s="11">
        <v>27.956770307373482</v>
      </c>
      <c r="G81">
        <f t="shared" si="8"/>
        <v>31229.299207159744</v>
      </c>
      <c r="H81" s="13">
        <v>1200000</v>
      </c>
      <c r="I81" s="13">
        <v>35000</v>
      </c>
      <c r="J81" s="13">
        <f t="shared" si="9"/>
        <v>65625</v>
      </c>
      <c r="K81" s="13">
        <f>G81*(H81+J81)</f>
        <v>39524581809.061554</v>
      </c>
      <c r="L81" s="13">
        <f>VLOOKUP(A81,'Revenues X=0.5'!$A$2:$X$180,24,FALSE)*1000</f>
        <v>31728564219.633987</v>
      </c>
      <c r="M81" s="22">
        <f t="shared" si="5"/>
        <v>1.2457097502257384</v>
      </c>
      <c r="N81" s="14">
        <f t="shared" si="6"/>
        <v>0.41523658340857944</v>
      </c>
      <c r="O81" s="14">
        <f t="shared" si="7"/>
        <v>3.7371292506772149</v>
      </c>
    </row>
    <row r="82" spans="1:15" x14ac:dyDescent="0.25">
      <c r="A82" t="s">
        <v>184</v>
      </c>
      <c r="B82" t="s">
        <v>185</v>
      </c>
      <c r="C82" t="s">
        <v>14</v>
      </c>
      <c r="D82" t="s">
        <v>32</v>
      </c>
      <c r="E82" t="e">
        <v>#N/A</v>
      </c>
      <c r="F82" s="11" t="e">
        <v>#N/A</v>
      </c>
      <c r="H82" s="13">
        <v>1200000</v>
      </c>
      <c r="I82" s="13">
        <v>35000</v>
      </c>
      <c r="J82" s="13">
        <f t="shared" si="9"/>
        <v>65625</v>
      </c>
      <c r="L82" s="13" t="e">
        <f>VLOOKUP(A82,'Revenues X=0.5'!$A$2:$X$180,24,FALSE)*1000</f>
        <v>#N/A</v>
      </c>
      <c r="M82" s="22" t="e">
        <f t="shared" si="5"/>
        <v>#N/A</v>
      </c>
      <c r="N82" s="14" t="e">
        <f t="shared" si="6"/>
        <v>#N/A</v>
      </c>
      <c r="O82" s="14" t="e">
        <f t="shared" si="7"/>
        <v>#N/A</v>
      </c>
    </row>
    <row r="83" spans="1:15" ht="15" customHeight="1" x14ac:dyDescent="0.25">
      <c r="A83" t="s">
        <v>186</v>
      </c>
      <c r="B83" t="s">
        <v>187</v>
      </c>
      <c r="C83" t="s">
        <v>40</v>
      </c>
      <c r="D83" t="s">
        <v>35</v>
      </c>
      <c r="E83" t="e">
        <v>#N/A</v>
      </c>
      <c r="F83" s="11" t="e">
        <v>#N/A</v>
      </c>
      <c r="H83" s="13">
        <v>1100000</v>
      </c>
      <c r="I83" s="13">
        <v>35000</v>
      </c>
      <c r="J83" s="13">
        <f t="shared" si="9"/>
        <v>65625</v>
      </c>
      <c r="L83" s="13">
        <f>VLOOKUP(A83,'Revenues X=0.5'!$A$2:$X$180,24,FALSE)*1000</f>
        <v>2518066705.9959354</v>
      </c>
      <c r="M83" s="22">
        <f t="shared" si="5"/>
        <v>0</v>
      </c>
      <c r="N83" s="14">
        <f t="shared" si="6"/>
        <v>0</v>
      </c>
      <c r="O83" s="14">
        <f t="shared" si="7"/>
        <v>0</v>
      </c>
    </row>
    <row r="84" spans="1:15" ht="15" customHeight="1" x14ac:dyDescent="0.25">
      <c r="A84" t="s">
        <v>188</v>
      </c>
      <c r="B84" t="s">
        <v>189</v>
      </c>
      <c r="C84" t="s">
        <v>14</v>
      </c>
      <c r="D84" t="s">
        <v>35</v>
      </c>
      <c r="E84" t="e">
        <v>#N/A</v>
      </c>
      <c r="F84" s="11" t="e">
        <v>#N/A</v>
      </c>
      <c r="H84" s="13">
        <v>1100000</v>
      </c>
      <c r="I84" s="13">
        <v>35000</v>
      </c>
      <c r="J84" s="13">
        <f t="shared" si="9"/>
        <v>65625</v>
      </c>
      <c r="L84" s="13">
        <f>VLOOKUP(A84,'Revenues X=0.5'!$A$2:$X$180,24,FALSE)*1000</f>
        <v>24650871461.238403</v>
      </c>
      <c r="M84" s="22">
        <f t="shared" si="5"/>
        <v>0</v>
      </c>
      <c r="N84" s="14">
        <f t="shared" si="6"/>
        <v>0</v>
      </c>
      <c r="O84" s="14">
        <f t="shared" si="7"/>
        <v>0</v>
      </c>
    </row>
    <row r="85" spans="1:15" ht="15" customHeight="1" x14ac:dyDescent="0.25">
      <c r="A85" t="s">
        <v>190</v>
      </c>
      <c r="B85" t="s">
        <v>191</v>
      </c>
      <c r="C85" t="s">
        <v>40</v>
      </c>
      <c r="D85" t="s">
        <v>35</v>
      </c>
      <c r="E85" t="e">
        <v>#N/A</v>
      </c>
      <c r="F85" s="11" t="e">
        <v>#N/A</v>
      </c>
      <c r="H85" s="13">
        <v>1100000</v>
      </c>
      <c r="I85" s="13">
        <v>35000</v>
      </c>
      <c r="J85" s="13">
        <f t="shared" si="9"/>
        <v>65625</v>
      </c>
      <c r="L85" s="13">
        <f>VLOOKUP(A85,'Revenues X=0.5'!$A$2:$X$180,24,FALSE)*1000</f>
        <v>23970349125.446362</v>
      </c>
      <c r="M85" s="22">
        <f t="shared" si="5"/>
        <v>0</v>
      </c>
      <c r="N85" s="14">
        <f t="shared" si="6"/>
        <v>0</v>
      </c>
      <c r="O85" s="14">
        <f t="shared" si="7"/>
        <v>0</v>
      </c>
    </row>
    <row r="86" spans="1:15" ht="15" customHeight="1" x14ac:dyDescent="0.25">
      <c r="A86" t="s">
        <v>192</v>
      </c>
      <c r="B86" t="s">
        <v>193</v>
      </c>
      <c r="C86" t="s">
        <v>29</v>
      </c>
      <c r="D86" t="s">
        <v>26</v>
      </c>
      <c r="E86">
        <v>2076</v>
      </c>
      <c r="F86" s="11">
        <v>100</v>
      </c>
      <c r="G86">
        <f t="shared" si="8"/>
        <v>0</v>
      </c>
      <c r="H86" s="13">
        <v>0</v>
      </c>
      <c r="I86" s="13">
        <v>0</v>
      </c>
      <c r="J86" s="13">
        <f t="shared" si="9"/>
        <v>0</v>
      </c>
      <c r="K86" s="13">
        <f>G86*(H86+J86)</f>
        <v>0</v>
      </c>
      <c r="L86" s="13">
        <f>VLOOKUP(A86,'Revenues X=0.5'!$A$2:$X$180,24,FALSE)*1000</f>
        <v>33571217679.885895</v>
      </c>
      <c r="M86" s="22">
        <f t="shared" si="5"/>
        <v>0</v>
      </c>
      <c r="N86" s="14">
        <f t="shared" si="6"/>
        <v>0</v>
      </c>
      <c r="O86" s="14">
        <f t="shared" si="7"/>
        <v>0</v>
      </c>
    </row>
    <row r="87" spans="1:15" ht="15" customHeight="1" x14ac:dyDescent="0.25">
      <c r="A87" t="s">
        <v>194</v>
      </c>
      <c r="B87" t="s">
        <v>195</v>
      </c>
      <c r="C87" t="s">
        <v>18</v>
      </c>
      <c r="D87" t="s">
        <v>19</v>
      </c>
      <c r="E87">
        <v>199567</v>
      </c>
      <c r="F87" s="11">
        <v>38.123537458597902</v>
      </c>
      <c r="G87">
        <f t="shared" si="8"/>
        <v>123484.99999999993</v>
      </c>
      <c r="H87" s="13">
        <v>1100000</v>
      </c>
      <c r="I87" s="13">
        <v>33000</v>
      </c>
      <c r="J87" s="13">
        <f t="shared" si="9"/>
        <v>61875</v>
      </c>
      <c r="K87" s="13">
        <f>G87*(H87+J87)</f>
        <v>143474134374.99991</v>
      </c>
      <c r="L87" s="13">
        <f>VLOOKUP(A87,'Revenues X=0.5'!$A$2:$X$180,24,FALSE)*1000</f>
        <v>44624879794.287529</v>
      </c>
      <c r="M87" s="22">
        <f t="shared" si="5"/>
        <v>3.2151153131703487</v>
      </c>
      <c r="N87" s="14">
        <f t="shared" si="6"/>
        <v>1.0717051043901162</v>
      </c>
      <c r="O87" s="14">
        <f t="shared" si="7"/>
        <v>9.6453459395110457</v>
      </c>
    </row>
    <row r="88" spans="1:15" ht="15" customHeight="1" x14ac:dyDescent="0.25">
      <c r="A88" t="s">
        <v>196</v>
      </c>
      <c r="B88" t="s">
        <v>197</v>
      </c>
      <c r="C88" t="s">
        <v>45</v>
      </c>
      <c r="D88" t="s">
        <v>19</v>
      </c>
      <c r="E88">
        <v>12862</v>
      </c>
      <c r="F88" s="11">
        <v>39.869382677655103</v>
      </c>
      <c r="G88">
        <f t="shared" si="8"/>
        <v>7734.0000000000018</v>
      </c>
      <c r="L88" s="13">
        <f>VLOOKUP(A88,'Revenues X=0.5'!$A$2:$X$180,24,FALSE)*1000</f>
        <v>1721788052.4107203</v>
      </c>
      <c r="M88" s="22">
        <f t="shared" si="5"/>
        <v>0</v>
      </c>
      <c r="N88" s="14">
        <f t="shared" si="6"/>
        <v>0</v>
      </c>
      <c r="O88" s="14">
        <f t="shared" si="7"/>
        <v>0</v>
      </c>
    </row>
    <row r="89" spans="1:15" ht="15" customHeight="1" x14ac:dyDescent="0.25">
      <c r="A89" t="s">
        <v>198</v>
      </c>
      <c r="B89" t="s">
        <v>199</v>
      </c>
      <c r="C89" t="s">
        <v>40</v>
      </c>
      <c r="D89" t="s">
        <v>15</v>
      </c>
      <c r="E89">
        <v>4582439</v>
      </c>
      <c r="F89" s="11">
        <v>53.09</v>
      </c>
      <c r="G89">
        <f t="shared" si="8"/>
        <v>2149622.1348999999</v>
      </c>
      <c r="H89" s="13">
        <v>1000000</v>
      </c>
      <c r="I89" s="13">
        <v>30000</v>
      </c>
      <c r="J89" s="13">
        <f t="shared" si="9"/>
        <v>56250</v>
      </c>
      <c r="K89" s="13">
        <f>G89*(H89+J89)</f>
        <v>2270538379988.125</v>
      </c>
      <c r="L89" s="13">
        <f>VLOOKUP(A89,'Revenues X=0.5'!$A$2:$X$180,24,FALSE)*1000</f>
        <v>3812655474994.0684</v>
      </c>
      <c r="M89" s="22">
        <f t="shared" si="5"/>
        <v>0.59552676471289545</v>
      </c>
      <c r="N89" s="14">
        <f t="shared" si="6"/>
        <v>0.19850892157096514</v>
      </c>
      <c r="O89" s="14">
        <f t="shared" si="7"/>
        <v>1.7865802941386861</v>
      </c>
    </row>
    <row r="90" spans="1:15" ht="15" customHeight="1" x14ac:dyDescent="0.25">
      <c r="A90" t="s">
        <v>200</v>
      </c>
      <c r="B90" t="s">
        <v>201</v>
      </c>
      <c r="C90" t="s">
        <v>40</v>
      </c>
      <c r="D90" t="s">
        <v>26</v>
      </c>
      <c r="E90">
        <v>487314</v>
      </c>
      <c r="F90" s="11">
        <v>56.997131213139802</v>
      </c>
      <c r="G90">
        <f t="shared" si="8"/>
        <v>209558.99999999988</v>
      </c>
      <c r="H90" s="13">
        <v>1100000</v>
      </c>
      <c r="I90" s="13">
        <v>33000</v>
      </c>
      <c r="J90" s="13">
        <f t="shared" si="9"/>
        <v>61875</v>
      </c>
      <c r="K90" s="13">
        <f>G90*(H90+J90)</f>
        <v>243481363124.99988</v>
      </c>
      <c r="L90" s="13">
        <f>VLOOKUP(A90,'Revenues X=0.5'!$A$2:$X$180,24,FALSE)*1000</f>
        <v>775930213176.94263</v>
      </c>
      <c r="M90" s="22">
        <f t="shared" si="5"/>
        <v>0.31379286305671478</v>
      </c>
      <c r="N90" s="14">
        <f t="shared" si="6"/>
        <v>0.10459762101890492</v>
      </c>
      <c r="O90" s="14">
        <f t="shared" si="7"/>
        <v>0.94137858917014439</v>
      </c>
    </row>
    <row r="91" spans="1:15" ht="15" customHeight="1" x14ac:dyDescent="0.25">
      <c r="A91" t="s">
        <v>202</v>
      </c>
      <c r="B91" t="s">
        <v>203</v>
      </c>
      <c r="C91" t="s">
        <v>18</v>
      </c>
      <c r="D91" t="s">
        <v>22</v>
      </c>
      <c r="E91">
        <v>198866</v>
      </c>
      <c r="F91" s="11">
        <v>80.644252914022502</v>
      </c>
      <c r="G91">
        <f t="shared" si="8"/>
        <v>38492</v>
      </c>
      <c r="H91" s="13">
        <v>1000000</v>
      </c>
      <c r="I91" s="13">
        <v>30000</v>
      </c>
      <c r="J91" s="13">
        <f t="shared" si="9"/>
        <v>56250</v>
      </c>
      <c r="K91" s="13">
        <f>G91*(H91+J91)</f>
        <v>40657175000</v>
      </c>
      <c r="L91" s="13">
        <f>VLOOKUP(A91,'Revenues X=0.5'!$A$2:$X$180,24,FALSE)*1000</f>
        <v>462165715869.33221</v>
      </c>
      <c r="M91" s="22">
        <f t="shared" si="5"/>
        <v>8.7970988768658415E-2</v>
      </c>
      <c r="N91" s="14">
        <f t="shared" si="6"/>
        <v>2.9323662922886139E-2</v>
      </c>
      <c r="O91" s="14">
        <f t="shared" si="7"/>
        <v>0.26391296630597522</v>
      </c>
    </row>
    <row r="92" spans="1:15" ht="15" customHeight="1" x14ac:dyDescent="0.25">
      <c r="A92" t="s">
        <v>204</v>
      </c>
      <c r="B92" t="s">
        <v>205</v>
      </c>
      <c r="C92" t="s">
        <v>18</v>
      </c>
      <c r="D92" t="s">
        <v>22</v>
      </c>
      <c r="E92">
        <v>41716.199999999997</v>
      </c>
      <c r="F92" s="11">
        <v>81.095152139822702</v>
      </c>
      <c r="G92">
        <f t="shared" si="8"/>
        <v>7886.3841430472812</v>
      </c>
      <c r="H92" s="13">
        <v>1000000</v>
      </c>
      <c r="I92" s="13">
        <v>30000</v>
      </c>
      <c r="J92" s="13">
        <f t="shared" si="9"/>
        <v>56250</v>
      </c>
      <c r="K92" s="13">
        <f>G92*(H92+J92)</f>
        <v>8329993251.0936909</v>
      </c>
      <c r="L92" s="13">
        <f>VLOOKUP(A92,'Revenues X=0.5'!$A$2:$X$180,24,FALSE)*1000</f>
        <v>148941178712.57852</v>
      </c>
      <c r="M92" s="22">
        <f t="shared" si="5"/>
        <v>5.5928073908751728E-2</v>
      </c>
      <c r="N92" s="14">
        <f t="shared" si="6"/>
        <v>1.8642691302917239E-2</v>
      </c>
      <c r="O92" s="14">
        <f t="shared" si="7"/>
        <v>0.16778422172625518</v>
      </c>
    </row>
    <row r="93" spans="1:15" ht="15" customHeight="1" x14ac:dyDescent="0.25">
      <c r="A93" t="s">
        <v>206</v>
      </c>
      <c r="B93" t="s">
        <v>207</v>
      </c>
      <c r="C93" t="s">
        <v>45</v>
      </c>
      <c r="D93" t="s">
        <v>19</v>
      </c>
      <c r="E93">
        <v>96002</v>
      </c>
      <c r="F93" s="11">
        <v>100</v>
      </c>
      <c r="G93">
        <f t="shared" si="8"/>
        <v>0</v>
      </c>
      <c r="H93" s="13">
        <v>0</v>
      </c>
      <c r="I93" s="13">
        <v>0</v>
      </c>
      <c r="J93" s="13">
        <f t="shared" si="9"/>
        <v>0</v>
      </c>
      <c r="K93" s="13">
        <f>G93*(H93+J93)</f>
        <v>0</v>
      </c>
      <c r="L93" s="13">
        <f>VLOOKUP(A93,'Revenues X=0.5'!$A$2:$X$180,24,FALSE)*1000</f>
        <v>30459181605.648571</v>
      </c>
      <c r="M93" s="22">
        <f t="shared" si="5"/>
        <v>0</v>
      </c>
      <c r="N93" s="14">
        <f t="shared" si="6"/>
        <v>0</v>
      </c>
      <c r="O93" s="14">
        <f t="shared" si="7"/>
        <v>0</v>
      </c>
    </row>
    <row r="94" spans="1:15" ht="15" customHeight="1" x14ac:dyDescent="0.25">
      <c r="A94" t="s">
        <v>208</v>
      </c>
      <c r="B94" t="s">
        <v>209</v>
      </c>
      <c r="C94" t="s">
        <v>29</v>
      </c>
      <c r="D94" t="s">
        <v>19</v>
      </c>
      <c r="E94" t="e">
        <v>#N/A</v>
      </c>
      <c r="F94" s="11" t="e">
        <v>#N/A</v>
      </c>
      <c r="H94" s="13">
        <v>0</v>
      </c>
      <c r="I94" s="13">
        <v>0</v>
      </c>
      <c r="J94" s="13">
        <f t="shared" si="9"/>
        <v>0</v>
      </c>
      <c r="L94" s="13" t="e">
        <f>VLOOKUP(A94,'Revenues X=0.5'!$A$2:$X$180,24,FALSE)*1000</f>
        <v>#N/A</v>
      </c>
      <c r="M94" s="22" t="e">
        <f t="shared" si="5"/>
        <v>#N/A</v>
      </c>
      <c r="N94" s="14" t="e">
        <f t="shared" si="6"/>
        <v>#N/A</v>
      </c>
      <c r="O94" s="14" t="e">
        <f t="shared" si="7"/>
        <v>#N/A</v>
      </c>
    </row>
    <row r="95" spans="1:15" ht="15" customHeight="1" x14ac:dyDescent="0.25">
      <c r="A95" t="s">
        <v>210</v>
      </c>
      <c r="B95" t="s">
        <v>211</v>
      </c>
      <c r="C95" t="s">
        <v>45</v>
      </c>
      <c r="D95" t="s">
        <v>22</v>
      </c>
      <c r="E95">
        <v>18482</v>
      </c>
      <c r="F95" s="11">
        <v>100</v>
      </c>
      <c r="G95">
        <f t="shared" si="8"/>
        <v>0</v>
      </c>
      <c r="H95" s="13">
        <v>1000000</v>
      </c>
      <c r="I95" s="13">
        <v>30000</v>
      </c>
      <c r="J95" s="13">
        <f t="shared" si="9"/>
        <v>56250</v>
      </c>
      <c r="K95" s="13">
        <f>G95*(H95+J95)</f>
        <v>0</v>
      </c>
      <c r="L95" s="13">
        <f>VLOOKUP(A95,'Revenues X=0.5'!$A$2:$X$180,24,FALSE)*1000</f>
        <v>53877511032.243668</v>
      </c>
      <c r="M95" s="22">
        <f t="shared" si="5"/>
        <v>0</v>
      </c>
      <c r="N95" s="14">
        <f t="shared" si="6"/>
        <v>0</v>
      </c>
      <c r="O95" s="14">
        <f t="shared" si="7"/>
        <v>0</v>
      </c>
    </row>
    <row r="96" spans="1:15" ht="15" customHeight="1" x14ac:dyDescent="0.25">
      <c r="A96" t="s">
        <v>212</v>
      </c>
      <c r="B96" t="s">
        <v>213</v>
      </c>
      <c r="C96" t="s">
        <v>45</v>
      </c>
      <c r="D96" t="s">
        <v>19</v>
      </c>
      <c r="E96" t="e">
        <v>#N/A</v>
      </c>
      <c r="F96" s="11" t="e">
        <v>#N/A</v>
      </c>
      <c r="H96" s="13">
        <v>0</v>
      </c>
      <c r="I96" s="13">
        <v>0</v>
      </c>
      <c r="J96" s="13">
        <f t="shared" si="9"/>
        <v>0</v>
      </c>
      <c r="L96" s="13">
        <f>VLOOKUP(A96,'Revenues X=0.5'!$A$2:$X$180,24,FALSE)*1000</f>
        <v>326291440978.0415</v>
      </c>
      <c r="M96" s="22">
        <f t="shared" si="5"/>
        <v>0</v>
      </c>
      <c r="N96" s="14">
        <f t="shared" si="6"/>
        <v>0</v>
      </c>
      <c r="O96" s="14">
        <f t="shared" si="7"/>
        <v>0</v>
      </c>
    </row>
    <row r="97" spans="1:15" ht="15" customHeight="1" x14ac:dyDescent="0.25">
      <c r="A97" t="s">
        <v>214</v>
      </c>
      <c r="B97" t="s">
        <v>215</v>
      </c>
      <c r="C97" t="s">
        <v>18</v>
      </c>
      <c r="D97" t="s">
        <v>35</v>
      </c>
      <c r="E97">
        <v>22121</v>
      </c>
      <c r="F97" s="11">
        <v>16.519086697026957</v>
      </c>
      <c r="G97">
        <f t="shared" si="8"/>
        <v>18466.812831750667</v>
      </c>
      <c r="H97" s="13">
        <v>1100000</v>
      </c>
      <c r="I97" s="13">
        <v>35000</v>
      </c>
      <c r="J97" s="13">
        <f t="shared" si="9"/>
        <v>65625</v>
      </c>
      <c r="K97" s="13">
        <f>G97*(H97+J97)</f>
        <v>21525378707.009373</v>
      </c>
      <c r="L97" s="13">
        <f>VLOOKUP(A97,'Revenues X=0.5'!$A$2:$X$180,24,FALSE)*1000</f>
        <v>9340598110.6603718</v>
      </c>
      <c r="M97" s="22">
        <f t="shared" si="5"/>
        <v>2.3044968268619308</v>
      </c>
      <c r="N97" s="14">
        <f t="shared" si="6"/>
        <v>0.7681656089539769</v>
      </c>
      <c r="O97" s="14">
        <f t="shared" si="7"/>
        <v>6.9134904805857929</v>
      </c>
    </row>
    <row r="98" spans="1:15" ht="15" customHeight="1" x14ac:dyDescent="0.25">
      <c r="A98" t="s">
        <v>216</v>
      </c>
      <c r="B98" t="s">
        <v>217</v>
      </c>
      <c r="C98" t="s">
        <v>45</v>
      </c>
      <c r="D98" t="s">
        <v>26</v>
      </c>
      <c r="E98">
        <v>336578</v>
      </c>
      <c r="F98" s="11">
        <v>74.222135671886804</v>
      </c>
      <c r="G98">
        <f t="shared" si="8"/>
        <v>86762.62019827684</v>
      </c>
      <c r="H98" s="13">
        <v>1300000</v>
      </c>
      <c r="I98" s="13">
        <v>40000</v>
      </c>
      <c r="J98" s="13">
        <f t="shared" si="9"/>
        <v>75000</v>
      </c>
      <c r="K98" s="13">
        <f>G98*(H98+J98)</f>
        <v>119298602772.63066</v>
      </c>
      <c r="L98" s="13">
        <f>VLOOKUP(A98,'Revenues X=0.5'!$A$2:$X$180,24,FALSE)*1000</f>
        <v>833707955097.83777</v>
      </c>
      <c r="M98" s="22">
        <f t="shared" si="5"/>
        <v>0.14309399597684139</v>
      </c>
      <c r="N98" s="14">
        <f t="shared" si="6"/>
        <v>4.7697998658947131E-2</v>
      </c>
      <c r="O98" s="14">
        <f t="shared" si="7"/>
        <v>0.42928198793052413</v>
      </c>
    </row>
    <row r="99" spans="1:15" ht="15" customHeight="1" x14ac:dyDescent="0.25">
      <c r="A99" t="s">
        <v>218</v>
      </c>
      <c r="B99" t="s">
        <v>219</v>
      </c>
      <c r="C99" t="s">
        <v>18</v>
      </c>
      <c r="D99" t="s">
        <v>22</v>
      </c>
      <c r="E99">
        <v>7100</v>
      </c>
      <c r="F99" s="11">
        <v>100</v>
      </c>
      <c r="G99">
        <f t="shared" si="8"/>
        <v>0</v>
      </c>
      <c r="H99" s="13">
        <v>1000000</v>
      </c>
      <c r="I99" s="13">
        <v>30000</v>
      </c>
      <c r="J99" s="13">
        <f t="shared" si="9"/>
        <v>56250</v>
      </c>
      <c r="K99" s="13">
        <f>G99*(H99+J99)</f>
        <v>0</v>
      </c>
      <c r="L99" s="13">
        <f>VLOOKUP(A99,'Revenues X=0.5'!$A$2:$X$180,24,FALSE)*1000</f>
        <v>27430583754.947701</v>
      </c>
      <c r="M99" s="22">
        <f t="shared" si="5"/>
        <v>0</v>
      </c>
      <c r="N99" s="14">
        <f t="shared" si="6"/>
        <v>0</v>
      </c>
      <c r="O99" s="14">
        <f t="shared" si="7"/>
        <v>0</v>
      </c>
    </row>
    <row r="100" spans="1:15" ht="15" customHeight="1" x14ac:dyDescent="0.25">
      <c r="A100" t="s">
        <v>220</v>
      </c>
      <c r="B100" t="s">
        <v>221</v>
      </c>
      <c r="C100" t="s">
        <v>18</v>
      </c>
      <c r="D100" t="s">
        <v>19</v>
      </c>
      <c r="E100">
        <v>96018</v>
      </c>
      <c r="F100" s="11">
        <v>89.525922222916506</v>
      </c>
      <c r="G100">
        <f t="shared" si="8"/>
        <v>10057.000000000025</v>
      </c>
      <c r="H100" s="13">
        <v>1100000</v>
      </c>
      <c r="I100" s="13">
        <v>33000</v>
      </c>
      <c r="J100" s="13">
        <f t="shared" si="9"/>
        <v>61875</v>
      </c>
      <c r="K100" s="13">
        <f>G100*(H100+J100)</f>
        <v>11684976875.000031</v>
      </c>
      <c r="L100" s="13">
        <f>VLOOKUP(A100,'Revenues X=0.5'!$A$2:$X$180,24,FALSE)*1000</f>
        <v>161578437080.63361</v>
      </c>
      <c r="M100" s="22">
        <f t="shared" si="5"/>
        <v>7.2317674846482119E-2</v>
      </c>
      <c r="N100" s="14">
        <f t="shared" si="6"/>
        <v>2.4105891615494038E-2</v>
      </c>
      <c r="O100" s="14">
        <f t="shared" si="7"/>
        <v>0.21695302453944634</v>
      </c>
    </row>
    <row r="101" spans="1:15" x14ac:dyDescent="0.25">
      <c r="A101" t="s">
        <v>222</v>
      </c>
      <c r="B101" t="s">
        <v>223</v>
      </c>
      <c r="C101" t="s">
        <v>14</v>
      </c>
      <c r="D101" t="s">
        <v>32</v>
      </c>
      <c r="E101">
        <v>61947</v>
      </c>
      <c r="F101" s="11">
        <v>14.3332203335109</v>
      </c>
      <c r="G101">
        <f t="shared" si="8"/>
        <v>53068</v>
      </c>
      <c r="H101" s="13">
        <v>1200000</v>
      </c>
      <c r="I101" s="13">
        <v>35000</v>
      </c>
      <c r="J101" s="13">
        <f t="shared" si="9"/>
        <v>65625</v>
      </c>
      <c r="K101" s="13">
        <f>G101*(H101+J101)</f>
        <v>67164187500</v>
      </c>
      <c r="L101" s="13">
        <f>VLOOKUP(A101,'Revenues X=0.5'!$A$2:$X$180,24,FALSE)*1000</f>
        <v>124932907147.52812</v>
      </c>
      <c r="M101" s="22">
        <f t="shared" si="5"/>
        <v>0.53760205404240358</v>
      </c>
      <c r="N101" s="14">
        <f t="shared" si="6"/>
        <v>0.17920068468080119</v>
      </c>
      <c r="O101" s="14">
        <f t="shared" si="7"/>
        <v>1.6128061621272107</v>
      </c>
    </row>
    <row r="102" spans="1:15" ht="15" customHeight="1" x14ac:dyDescent="0.25">
      <c r="A102" t="s">
        <v>224</v>
      </c>
      <c r="B102" t="s">
        <v>225</v>
      </c>
      <c r="C102" t="s">
        <v>40</v>
      </c>
      <c r="D102" t="s">
        <v>26</v>
      </c>
      <c r="E102" t="e">
        <v>#N/A</v>
      </c>
      <c r="F102" s="11" t="e">
        <v>#N/A</v>
      </c>
      <c r="H102" s="13">
        <v>0</v>
      </c>
      <c r="I102" s="13">
        <v>0</v>
      </c>
      <c r="J102" s="13">
        <f t="shared" si="9"/>
        <v>0</v>
      </c>
      <c r="L102" s="13" t="e">
        <f>VLOOKUP(A102,'Revenues X=0.5'!$A$2:$X$180,24,FALSE)*1000</f>
        <v>#N/A</v>
      </c>
      <c r="M102" s="22" t="e">
        <f t="shared" si="5"/>
        <v>#N/A</v>
      </c>
      <c r="N102" s="14" t="e">
        <f t="shared" si="6"/>
        <v>#N/A</v>
      </c>
      <c r="O102" s="14" t="e">
        <f t="shared" si="7"/>
        <v>#N/A</v>
      </c>
    </row>
    <row r="103" spans="1:15" ht="15" customHeight="1" x14ac:dyDescent="0.25">
      <c r="A103" t="s">
        <v>226</v>
      </c>
      <c r="B103" t="s">
        <v>227</v>
      </c>
      <c r="C103" t="s">
        <v>14</v>
      </c>
      <c r="D103" t="s">
        <v>26</v>
      </c>
      <c r="E103" t="e">
        <v>#N/A</v>
      </c>
      <c r="F103" s="11" t="e">
        <v>#N/A</v>
      </c>
      <c r="H103" s="13">
        <v>1300000</v>
      </c>
      <c r="I103" s="13">
        <v>40000</v>
      </c>
      <c r="J103" s="13">
        <f t="shared" si="9"/>
        <v>75000</v>
      </c>
      <c r="L103" s="13">
        <f>VLOOKUP(A103,'Revenues X=0.5'!$A$2:$X$180,24,FALSE)*1000</f>
        <v>88092711285.424408</v>
      </c>
      <c r="M103" s="22">
        <f t="shared" si="5"/>
        <v>0</v>
      </c>
      <c r="N103" s="14">
        <f t="shared" si="6"/>
        <v>0</v>
      </c>
      <c r="O103" s="14">
        <f t="shared" si="7"/>
        <v>0</v>
      </c>
    </row>
    <row r="104" spans="1:15" ht="15" customHeight="1" x14ac:dyDescent="0.25">
      <c r="A104" t="s">
        <v>228</v>
      </c>
      <c r="B104" t="s">
        <v>229</v>
      </c>
      <c r="C104" t="s">
        <v>45</v>
      </c>
      <c r="D104" t="s">
        <v>26</v>
      </c>
      <c r="E104">
        <v>105565</v>
      </c>
      <c r="F104" s="11">
        <v>79.766020934969006</v>
      </c>
      <c r="G104">
        <f t="shared" si="8"/>
        <v>21359.999999999967</v>
      </c>
      <c r="H104" s="13">
        <v>1300000</v>
      </c>
      <c r="I104" s="13">
        <v>40000</v>
      </c>
      <c r="J104" s="13">
        <f t="shared" si="9"/>
        <v>75000</v>
      </c>
      <c r="K104" s="13">
        <f>G104*(H104+J104)</f>
        <v>29369999999.999954</v>
      </c>
      <c r="L104" s="13">
        <f>VLOOKUP(A104,'Revenues X=0.5'!$A$2:$X$180,24,FALSE)*1000</f>
        <v>389163144220.47589</v>
      </c>
      <c r="M104" s="22">
        <f t="shared" si="5"/>
        <v>7.5469633844259212E-2</v>
      </c>
      <c r="N104" s="14">
        <f t="shared" si="6"/>
        <v>2.5156544614753067E-2</v>
      </c>
      <c r="O104" s="14">
        <f t="shared" si="7"/>
        <v>0.22640890153277762</v>
      </c>
    </row>
    <row r="105" spans="1:15" ht="15" customHeight="1" x14ac:dyDescent="0.25">
      <c r="A105" t="s">
        <v>230</v>
      </c>
      <c r="B105" t="s">
        <v>231</v>
      </c>
      <c r="C105" t="s">
        <v>40</v>
      </c>
      <c r="D105" t="s">
        <v>19</v>
      </c>
      <c r="E105">
        <v>6955</v>
      </c>
      <c r="F105" s="11">
        <v>26.024442846872802</v>
      </c>
      <c r="G105">
        <f t="shared" si="8"/>
        <v>5144.9999999999973</v>
      </c>
      <c r="H105" s="13">
        <v>1100000</v>
      </c>
      <c r="I105" s="13">
        <v>33000</v>
      </c>
      <c r="J105" s="13">
        <f t="shared" si="9"/>
        <v>61875</v>
      </c>
      <c r="K105" s="13">
        <f>G105*(H105+J105)</f>
        <v>5977846874.9999971</v>
      </c>
      <c r="L105" s="13" t="e">
        <f>VLOOKUP(A105,'Revenues X=0.5'!$A$2:$X$180,24,FALSE)*1000</f>
        <v>#N/A</v>
      </c>
      <c r="M105" s="22" t="e">
        <f t="shared" si="5"/>
        <v>#N/A</v>
      </c>
      <c r="N105" s="14" t="e">
        <f t="shared" si="6"/>
        <v>#N/A</v>
      </c>
      <c r="O105" s="14" t="e">
        <f t="shared" si="7"/>
        <v>#N/A</v>
      </c>
    </row>
    <row r="106" spans="1:15" ht="15" customHeight="1" x14ac:dyDescent="0.25">
      <c r="A106" t="s">
        <v>233</v>
      </c>
      <c r="B106" t="s">
        <v>234</v>
      </c>
      <c r="C106" t="s">
        <v>29</v>
      </c>
      <c r="D106" t="s">
        <v>22</v>
      </c>
      <c r="E106">
        <v>6609</v>
      </c>
      <c r="F106" s="11">
        <v>81.095152139822702</v>
      </c>
      <c r="G106">
        <f t="shared" si="8"/>
        <v>1249.4213950791177</v>
      </c>
      <c r="H106" s="13">
        <v>1000000</v>
      </c>
      <c r="I106" s="13">
        <v>30000</v>
      </c>
      <c r="J106" s="13">
        <f t="shared" si="9"/>
        <v>56250</v>
      </c>
      <c r="K106" s="13">
        <f>G106*(H106+J106)</f>
        <v>1319701348.5523181</v>
      </c>
      <c r="L106" s="13">
        <f>VLOOKUP(A106,'Revenues X=0.5'!$A$2:$X$180,24,FALSE)*1000</f>
        <v>56064122906.460884</v>
      </c>
      <c r="M106" s="22">
        <f t="shared" si="5"/>
        <v>2.3539141970599427E-2</v>
      </c>
      <c r="N106" s="14">
        <f t="shared" si="6"/>
        <v>7.8463806568664744E-3</v>
      </c>
      <c r="O106" s="14">
        <f t="shared" si="7"/>
        <v>7.0617425911798273E-2</v>
      </c>
    </row>
    <row r="107" spans="1:15" ht="15" customHeight="1" x14ac:dyDescent="0.25">
      <c r="A107" t="s">
        <v>235</v>
      </c>
      <c r="B107" t="s">
        <v>236</v>
      </c>
      <c r="C107" t="s">
        <v>14</v>
      </c>
      <c r="D107" t="s">
        <v>19</v>
      </c>
      <c r="E107" t="e">
        <v>#N/A</v>
      </c>
      <c r="F107" s="11" t="e">
        <v>#N/A</v>
      </c>
      <c r="H107" s="13">
        <v>0</v>
      </c>
      <c r="I107" s="13">
        <v>0</v>
      </c>
      <c r="J107" s="13">
        <f t="shared" si="9"/>
        <v>0</v>
      </c>
      <c r="L107" s="13">
        <f>VLOOKUP(A107,'Revenues X=0.5'!$A$2:$X$180,24,FALSE)*1000</f>
        <v>16172368865.610291</v>
      </c>
      <c r="M107" s="22">
        <f t="shared" si="5"/>
        <v>0</v>
      </c>
      <c r="N107" s="14">
        <f t="shared" si="6"/>
        <v>0</v>
      </c>
      <c r="O107" s="14">
        <f t="shared" si="7"/>
        <v>0</v>
      </c>
    </row>
    <row r="108" spans="1:15" ht="15" customHeight="1" x14ac:dyDescent="0.25">
      <c r="A108" t="s">
        <v>237</v>
      </c>
      <c r="B108" t="s">
        <v>238</v>
      </c>
      <c r="C108" t="s">
        <v>40</v>
      </c>
      <c r="D108" t="s">
        <v>26</v>
      </c>
      <c r="E108">
        <v>47491</v>
      </c>
      <c r="F108" s="11">
        <v>74.222135671886804</v>
      </c>
      <c r="G108">
        <f t="shared" si="8"/>
        <v>12242.165548064238</v>
      </c>
      <c r="H108" s="13">
        <v>1100000</v>
      </c>
      <c r="I108" s="13">
        <v>33000</v>
      </c>
      <c r="J108" s="13">
        <f t="shared" si="9"/>
        <v>61875</v>
      </c>
      <c r="K108" s="13">
        <f>G108*(H108+J108)</f>
        <v>14223866096.157137</v>
      </c>
      <c r="L108" s="13">
        <f>VLOOKUP(A108,'Revenues X=0.5'!$A$2:$X$180,24,FALSE)*1000</f>
        <v>17229962266.008762</v>
      </c>
      <c r="M108" s="22">
        <f t="shared" si="5"/>
        <v>0.82553089069834784</v>
      </c>
      <c r="N108" s="14">
        <f t="shared" si="6"/>
        <v>0.27517696356611593</v>
      </c>
      <c r="O108" s="14">
        <f t="shared" si="7"/>
        <v>2.4765926720950437</v>
      </c>
    </row>
    <row r="109" spans="1:15" ht="15" customHeight="1" x14ac:dyDescent="0.25">
      <c r="A109" t="s">
        <v>239</v>
      </c>
      <c r="B109" t="s">
        <v>240</v>
      </c>
      <c r="C109" t="s">
        <v>29</v>
      </c>
      <c r="D109" t="s">
        <v>19</v>
      </c>
      <c r="E109">
        <v>69406</v>
      </c>
      <c r="F109" s="11">
        <v>75.55661073838219</v>
      </c>
      <c r="G109">
        <f t="shared" si="8"/>
        <v>16965.178750918458</v>
      </c>
      <c r="H109" s="13">
        <v>1100000</v>
      </c>
      <c r="I109" s="13">
        <v>33000</v>
      </c>
      <c r="J109" s="13">
        <f t="shared" si="9"/>
        <v>61875</v>
      </c>
      <c r="K109" s="13">
        <f>G109*(H109+J109)</f>
        <v>19711417061.223385</v>
      </c>
      <c r="L109" s="13">
        <f>VLOOKUP(A109,'Revenues X=0.5'!$A$2:$X$180,24,FALSE)*1000</f>
        <v>7622157190.0976963</v>
      </c>
      <c r="M109" s="22">
        <f t="shared" si="5"/>
        <v>2.5860680342346409</v>
      </c>
      <c r="N109" s="14">
        <f t="shared" si="6"/>
        <v>0.86202267807821364</v>
      </c>
      <c r="O109" s="14">
        <f t="shared" si="7"/>
        <v>7.7582041027039228</v>
      </c>
    </row>
    <row r="110" spans="1:15" ht="15" customHeight="1" x14ac:dyDescent="0.25">
      <c r="A110" t="s">
        <v>241</v>
      </c>
      <c r="B110" t="s">
        <v>242</v>
      </c>
      <c r="C110" t="s">
        <v>18</v>
      </c>
      <c r="D110" t="s">
        <v>22</v>
      </c>
      <c r="E110" t="e">
        <v>#N/A</v>
      </c>
      <c r="F110" s="11" t="e">
        <v>#N/A</v>
      </c>
      <c r="H110" s="13">
        <v>1000000</v>
      </c>
      <c r="I110" s="13">
        <v>30000</v>
      </c>
      <c r="J110" s="13">
        <f t="shared" si="9"/>
        <v>56250</v>
      </c>
      <c r="L110" s="13">
        <f>VLOOKUP(A110,'Revenues X=0.5'!$A$2:$X$180,24,FALSE)*1000</f>
        <v>20176251917.854069</v>
      </c>
      <c r="M110" s="22">
        <f t="shared" si="5"/>
        <v>0</v>
      </c>
      <c r="N110" s="14">
        <f t="shared" si="6"/>
        <v>0</v>
      </c>
      <c r="O110" s="14">
        <f t="shared" si="7"/>
        <v>0</v>
      </c>
    </row>
    <row r="111" spans="1:15" x14ac:dyDescent="0.25">
      <c r="A111" t="s">
        <v>243</v>
      </c>
      <c r="B111" t="s">
        <v>244</v>
      </c>
      <c r="C111" t="s">
        <v>40</v>
      </c>
      <c r="D111" t="s">
        <v>32</v>
      </c>
      <c r="E111" t="e">
        <v>#N/A</v>
      </c>
      <c r="F111" s="11" t="e">
        <v>#N/A</v>
      </c>
      <c r="H111" s="13">
        <v>1200000</v>
      </c>
      <c r="I111" s="13">
        <v>35000</v>
      </c>
      <c r="J111" s="13">
        <f t="shared" si="9"/>
        <v>65625</v>
      </c>
      <c r="L111" s="13">
        <f>VLOOKUP(A111,'Revenues X=0.5'!$A$2:$X$180,24,FALSE)*1000</f>
        <v>4607616765.7615509</v>
      </c>
      <c r="M111" s="22">
        <f t="shared" si="5"/>
        <v>0</v>
      </c>
      <c r="N111" s="14">
        <f t="shared" si="6"/>
        <v>0</v>
      </c>
      <c r="O111" s="14">
        <f t="shared" si="7"/>
        <v>0</v>
      </c>
    </row>
    <row r="112" spans="1:15" x14ac:dyDescent="0.25">
      <c r="A112" t="s">
        <v>245</v>
      </c>
      <c r="B112" t="s">
        <v>246</v>
      </c>
      <c r="C112" t="s">
        <v>14</v>
      </c>
      <c r="D112" t="s">
        <v>32</v>
      </c>
      <c r="E112" t="e">
        <v>#N/A</v>
      </c>
      <c r="F112" s="11" t="e">
        <v>#N/A</v>
      </c>
      <c r="H112" s="13">
        <v>1200000</v>
      </c>
      <c r="I112" s="13">
        <v>35000</v>
      </c>
      <c r="J112" s="13">
        <f t="shared" si="9"/>
        <v>65625</v>
      </c>
      <c r="L112" s="13">
        <f>VLOOKUP(A112,'Revenues X=0.5'!$A$2:$X$180,24,FALSE)*1000</f>
        <v>11855193247.715046</v>
      </c>
      <c r="M112" s="22">
        <f t="shared" si="5"/>
        <v>0</v>
      </c>
      <c r="N112" s="14">
        <f t="shared" si="6"/>
        <v>0</v>
      </c>
      <c r="O112" s="14">
        <f t="shared" si="7"/>
        <v>0</v>
      </c>
    </row>
    <row r="113" spans="1:15" ht="15" customHeight="1" x14ac:dyDescent="0.25">
      <c r="A113" t="s">
        <v>247</v>
      </c>
      <c r="B113" t="s">
        <v>248</v>
      </c>
      <c r="C113" t="s">
        <v>18</v>
      </c>
      <c r="D113" t="s">
        <v>22</v>
      </c>
      <c r="E113" t="e">
        <v>#N/A</v>
      </c>
      <c r="F113" s="11" t="e">
        <v>#N/A</v>
      </c>
      <c r="H113" s="13">
        <v>1000000</v>
      </c>
      <c r="I113" s="13">
        <v>30000</v>
      </c>
      <c r="J113" s="13">
        <f t="shared" si="9"/>
        <v>56250</v>
      </c>
      <c r="L113" s="13">
        <f>VLOOKUP(A113,'Revenues X=0.5'!$A$2:$X$180,24,FALSE)*1000</f>
        <v>43975721764.205353</v>
      </c>
      <c r="M113" s="22">
        <f t="shared" si="5"/>
        <v>0</v>
      </c>
      <c r="N113" s="14">
        <f t="shared" si="6"/>
        <v>0</v>
      </c>
      <c r="O113" s="14">
        <f t="shared" si="7"/>
        <v>0</v>
      </c>
    </row>
    <row r="114" spans="1:15" ht="15" customHeight="1" x14ac:dyDescent="0.25">
      <c r="A114" t="s">
        <v>249</v>
      </c>
      <c r="B114" t="s">
        <v>250</v>
      </c>
      <c r="C114" t="s">
        <v>29</v>
      </c>
      <c r="D114" t="s">
        <v>19</v>
      </c>
      <c r="E114" t="e">
        <v>#N/A</v>
      </c>
      <c r="F114" s="11" t="e">
        <v>#N/A</v>
      </c>
      <c r="H114" s="13">
        <v>0</v>
      </c>
      <c r="I114" s="13">
        <v>0</v>
      </c>
      <c r="J114" s="13">
        <f t="shared" si="9"/>
        <v>0</v>
      </c>
      <c r="L114" s="13" t="e">
        <f>VLOOKUP(A114,'Revenues X=0.5'!$A$2:$X$180,24,FALSE)*1000</f>
        <v>#N/A</v>
      </c>
      <c r="M114" s="22" t="e">
        <f t="shared" si="5"/>
        <v>#N/A</v>
      </c>
      <c r="N114" s="14" t="e">
        <f t="shared" si="6"/>
        <v>#N/A</v>
      </c>
      <c r="O114" s="14" t="e">
        <f t="shared" si="7"/>
        <v>#N/A</v>
      </c>
    </row>
    <row r="115" spans="1:15" ht="15" customHeight="1" x14ac:dyDescent="0.25">
      <c r="A115" t="s">
        <v>251</v>
      </c>
      <c r="B115" t="s">
        <v>252</v>
      </c>
      <c r="C115" t="s">
        <v>29</v>
      </c>
      <c r="D115" t="s">
        <v>19</v>
      </c>
      <c r="E115">
        <v>82131</v>
      </c>
      <c r="F115" s="11">
        <v>39.535686119873802</v>
      </c>
      <c r="G115">
        <f t="shared" si="8"/>
        <v>49659.945632886447</v>
      </c>
      <c r="H115" s="13">
        <v>1100000</v>
      </c>
      <c r="I115" s="13">
        <v>33000</v>
      </c>
      <c r="J115" s="13">
        <f t="shared" si="9"/>
        <v>61875</v>
      </c>
      <c r="K115" s="13">
        <f>G115*(H115+J115)</f>
        <v>57698649332.209938</v>
      </c>
      <c r="L115" s="13">
        <f>VLOOKUP(A115,'Revenues X=0.5'!$A$2:$X$180,24,FALSE)*1000</f>
        <v>12546494709.504713</v>
      </c>
      <c r="M115" s="22">
        <f t="shared" si="5"/>
        <v>4.5987864075294107</v>
      </c>
      <c r="N115" s="14">
        <f t="shared" si="6"/>
        <v>1.5329288025098038</v>
      </c>
      <c r="O115" s="14">
        <f t="shared" si="7"/>
        <v>13.796359222588233</v>
      </c>
    </row>
    <row r="116" spans="1:15" ht="15" customHeight="1" x14ac:dyDescent="0.25">
      <c r="A116" t="s">
        <v>253</v>
      </c>
      <c r="B116" t="s">
        <v>254</v>
      </c>
      <c r="C116" t="s">
        <v>45</v>
      </c>
      <c r="D116" t="s">
        <v>19</v>
      </c>
      <c r="E116" t="e">
        <v>#N/A</v>
      </c>
      <c r="F116" s="11" t="e">
        <v>#N/A</v>
      </c>
      <c r="H116" s="13">
        <v>0</v>
      </c>
      <c r="I116" s="13">
        <v>0</v>
      </c>
      <c r="J116" s="13">
        <f t="shared" si="9"/>
        <v>0</v>
      </c>
      <c r="L116" s="13">
        <f>VLOOKUP(A116,'Revenues X=0.5'!$A$2:$X$180,24,FALSE)*1000</f>
        <v>6679451765.0998955</v>
      </c>
      <c r="M116" s="22">
        <f t="shared" si="5"/>
        <v>0</v>
      </c>
      <c r="N116" s="14">
        <f t="shared" si="6"/>
        <v>0</v>
      </c>
      <c r="O116" s="14">
        <f t="shared" si="7"/>
        <v>0</v>
      </c>
    </row>
    <row r="117" spans="1:15" ht="15" customHeight="1" x14ac:dyDescent="0.25">
      <c r="A117" t="s">
        <v>255</v>
      </c>
      <c r="B117" t="s">
        <v>256</v>
      </c>
      <c r="C117" t="s">
        <v>29</v>
      </c>
      <c r="D117" t="s">
        <v>26</v>
      </c>
      <c r="E117">
        <v>413</v>
      </c>
      <c r="F117" s="11">
        <v>100</v>
      </c>
      <c r="G117">
        <f t="shared" si="8"/>
        <v>0</v>
      </c>
      <c r="H117" s="13">
        <v>0</v>
      </c>
      <c r="I117" s="13">
        <v>0</v>
      </c>
      <c r="J117" s="13">
        <f t="shared" si="9"/>
        <v>0</v>
      </c>
      <c r="K117" s="13">
        <f>G117*(H117+J117)</f>
        <v>0</v>
      </c>
      <c r="L117" s="13">
        <f>VLOOKUP(A117,'Revenues X=0.5'!$A$2:$X$180,24,FALSE)*1000</f>
        <v>1831731831.7470338</v>
      </c>
      <c r="M117" s="22">
        <f t="shared" si="5"/>
        <v>0</v>
      </c>
      <c r="N117" s="14">
        <f t="shared" si="6"/>
        <v>0</v>
      </c>
      <c r="O117" s="14">
        <f t="shared" si="7"/>
        <v>0</v>
      </c>
    </row>
    <row r="118" spans="1:15" ht="15" customHeight="1" x14ac:dyDescent="0.25">
      <c r="A118" t="s">
        <v>257</v>
      </c>
      <c r="B118" t="s">
        <v>258</v>
      </c>
      <c r="C118" t="s">
        <v>18</v>
      </c>
      <c r="D118" t="s">
        <v>19</v>
      </c>
      <c r="E118">
        <v>13934</v>
      </c>
      <c r="F118" s="11">
        <v>58.669441653509402</v>
      </c>
      <c r="G118">
        <f t="shared" si="8"/>
        <v>5759</v>
      </c>
      <c r="H118" s="13">
        <v>1100000</v>
      </c>
      <c r="I118" s="13">
        <v>33000</v>
      </c>
      <c r="J118" s="13">
        <f t="shared" si="9"/>
        <v>61875</v>
      </c>
      <c r="K118" s="13">
        <f>G118*(H118+J118)</f>
        <v>6691238125</v>
      </c>
      <c r="L118" s="13">
        <f>VLOOKUP(A118,'Revenues X=0.5'!$A$2:$X$180,24,FALSE)*1000</f>
        <v>9605813828.2535152</v>
      </c>
      <c r="M118" s="22">
        <f t="shared" si="5"/>
        <v>0.69658211627203381</v>
      </c>
      <c r="N118" s="14">
        <f t="shared" si="6"/>
        <v>0.2321940387573446</v>
      </c>
      <c r="O118" s="14">
        <f t="shared" si="7"/>
        <v>2.0897463488161012</v>
      </c>
    </row>
    <row r="119" spans="1:15" x14ac:dyDescent="0.25">
      <c r="A119" t="s">
        <v>259</v>
      </c>
      <c r="B119" t="s">
        <v>260</v>
      </c>
      <c r="C119" t="s">
        <v>14</v>
      </c>
      <c r="D119" t="s">
        <v>32</v>
      </c>
      <c r="E119">
        <v>37476</v>
      </c>
      <c r="F119" s="11">
        <v>16.279752374853199</v>
      </c>
      <c r="G119">
        <f t="shared" si="8"/>
        <v>31375.000000000015</v>
      </c>
      <c r="H119" s="13">
        <v>1200000</v>
      </c>
      <c r="I119" s="13">
        <v>35000</v>
      </c>
      <c r="J119" s="13">
        <f t="shared" si="9"/>
        <v>65625</v>
      </c>
      <c r="K119" s="13">
        <f>G119*(H119+J119)</f>
        <v>39708984375.000015</v>
      </c>
      <c r="L119" s="13">
        <f>VLOOKUP(A119,'Revenues X=0.5'!$A$2:$X$180,24,FALSE)*1000</f>
        <v>64776272023.070763</v>
      </c>
      <c r="M119" s="22">
        <f t="shared" si="5"/>
        <v>0.61301743886800453</v>
      </c>
      <c r="N119" s="14">
        <f t="shared" si="6"/>
        <v>0.20433914628933486</v>
      </c>
      <c r="O119" s="14">
        <f t="shared" si="7"/>
        <v>1.8390523166040136</v>
      </c>
    </row>
    <row r="120" spans="1:15" x14ac:dyDescent="0.25">
      <c r="A120" t="s">
        <v>261</v>
      </c>
      <c r="B120" t="s">
        <v>262</v>
      </c>
      <c r="C120" t="s">
        <v>14</v>
      </c>
      <c r="D120" t="s">
        <v>32</v>
      </c>
      <c r="E120" t="e">
        <v>#N/A</v>
      </c>
      <c r="F120" s="11" t="e">
        <v>#N/A</v>
      </c>
      <c r="H120" s="13">
        <v>1200000</v>
      </c>
      <c r="I120" s="13">
        <v>35000</v>
      </c>
      <c r="J120" s="13">
        <f t="shared" si="9"/>
        <v>65625</v>
      </c>
      <c r="L120" s="13">
        <f>VLOOKUP(A120,'Revenues X=0.5'!$A$2:$X$180,24,FALSE)*1000</f>
        <v>46491606087.70713</v>
      </c>
      <c r="M120" s="22">
        <f t="shared" si="5"/>
        <v>0</v>
      </c>
      <c r="N120" s="14">
        <f t="shared" si="6"/>
        <v>0</v>
      </c>
      <c r="O120" s="14">
        <f t="shared" si="7"/>
        <v>0</v>
      </c>
    </row>
    <row r="121" spans="1:15" ht="15" customHeight="1" x14ac:dyDescent="0.25">
      <c r="A121" t="s">
        <v>263</v>
      </c>
      <c r="B121" t="s">
        <v>264</v>
      </c>
      <c r="C121" t="s">
        <v>18</v>
      </c>
      <c r="D121" t="s">
        <v>26</v>
      </c>
      <c r="E121">
        <v>144403</v>
      </c>
      <c r="F121" s="11">
        <v>80.447774630721</v>
      </c>
      <c r="G121">
        <f t="shared" si="8"/>
        <v>28233.999999999949</v>
      </c>
      <c r="H121" s="13">
        <v>1100000</v>
      </c>
      <c r="I121" s="13">
        <v>33000</v>
      </c>
      <c r="J121" s="13">
        <f t="shared" si="9"/>
        <v>61875</v>
      </c>
      <c r="K121" s="13">
        <f>G121*(H121+J121)</f>
        <v>32804378749.999939</v>
      </c>
      <c r="L121" s="13">
        <f>VLOOKUP(A121,'Revenues X=0.5'!$A$2:$X$180,24,FALSE)*1000</f>
        <v>178597845265.35992</v>
      </c>
      <c r="M121" s="22">
        <f t="shared" si="5"/>
        <v>0.1836773489694645</v>
      </c>
      <c r="N121" s="14">
        <f t="shared" si="6"/>
        <v>6.1225782989821502E-2</v>
      </c>
      <c r="O121" s="14">
        <f t="shared" si="7"/>
        <v>0.55103204690839347</v>
      </c>
    </row>
    <row r="122" spans="1:15" ht="15" customHeight="1" x14ac:dyDescent="0.25">
      <c r="A122" t="s">
        <v>265</v>
      </c>
      <c r="B122" t="s">
        <v>266</v>
      </c>
      <c r="C122" t="s">
        <v>18</v>
      </c>
      <c r="D122" t="s">
        <v>15</v>
      </c>
      <c r="E122" t="e">
        <v>#N/A</v>
      </c>
      <c r="F122" s="11" t="e">
        <v>#N/A</v>
      </c>
      <c r="H122" s="13">
        <v>0</v>
      </c>
      <c r="I122" s="13">
        <v>0</v>
      </c>
      <c r="J122" s="13">
        <f t="shared" si="9"/>
        <v>0</v>
      </c>
      <c r="L122" s="13">
        <f>VLOOKUP(A122,'Revenues X=0.5'!$A$2:$X$180,24,FALSE)*1000</f>
        <v>1354695644.7454119</v>
      </c>
      <c r="M122" s="22">
        <f t="shared" si="5"/>
        <v>0</v>
      </c>
      <c r="N122" s="14">
        <f t="shared" si="6"/>
        <v>0</v>
      </c>
      <c r="O122" s="14">
        <f t="shared" si="7"/>
        <v>0</v>
      </c>
    </row>
    <row r="123" spans="1:15" x14ac:dyDescent="0.25">
      <c r="A123" t="s">
        <v>267</v>
      </c>
      <c r="B123" t="s">
        <v>268</v>
      </c>
      <c r="C123" t="s">
        <v>14</v>
      </c>
      <c r="D123" t="s">
        <v>32</v>
      </c>
      <c r="E123" t="e">
        <v>#N/A</v>
      </c>
      <c r="F123" s="11" t="e">
        <v>#N/A</v>
      </c>
      <c r="H123" s="13">
        <v>1200000</v>
      </c>
      <c r="I123" s="13">
        <v>35000</v>
      </c>
      <c r="J123" s="13">
        <f t="shared" si="9"/>
        <v>65625</v>
      </c>
      <c r="L123" s="13">
        <f>VLOOKUP(A123,'Revenues X=0.5'!$A$2:$X$180,24,FALSE)*1000</f>
        <v>45657478180.642265</v>
      </c>
      <c r="M123" s="22">
        <f t="shared" si="5"/>
        <v>0</v>
      </c>
      <c r="N123" s="14">
        <f t="shared" si="6"/>
        <v>0</v>
      </c>
      <c r="O123" s="14">
        <f t="shared" si="7"/>
        <v>0</v>
      </c>
    </row>
    <row r="124" spans="1:15" ht="15" customHeight="1" x14ac:dyDescent="0.25">
      <c r="A124" t="s">
        <v>269</v>
      </c>
      <c r="B124" t="s">
        <v>270</v>
      </c>
      <c r="C124" t="s">
        <v>29</v>
      </c>
      <c r="D124" t="s">
        <v>22</v>
      </c>
      <c r="E124" t="e">
        <v>#N/A</v>
      </c>
      <c r="F124" s="11" t="e">
        <v>#N/A</v>
      </c>
      <c r="H124" s="13">
        <v>1000000</v>
      </c>
      <c r="I124" s="13">
        <v>30000</v>
      </c>
      <c r="J124" s="13">
        <f t="shared" si="9"/>
        <v>56250</v>
      </c>
      <c r="L124" s="13">
        <f>VLOOKUP(A124,'Revenues X=0.5'!$A$2:$X$180,24,FALSE)*1000</f>
        <v>2164177865.7609162</v>
      </c>
      <c r="M124" s="22">
        <f t="shared" si="5"/>
        <v>0</v>
      </c>
      <c r="N124" s="14">
        <f t="shared" si="6"/>
        <v>0</v>
      </c>
      <c r="O124" s="14">
        <f t="shared" si="7"/>
        <v>0</v>
      </c>
    </row>
    <row r="125" spans="1:15" ht="15" customHeight="1" x14ac:dyDescent="0.25">
      <c r="A125" t="s">
        <v>271</v>
      </c>
      <c r="B125" t="s">
        <v>272</v>
      </c>
      <c r="C125" t="s">
        <v>18</v>
      </c>
      <c r="D125" t="s">
        <v>26</v>
      </c>
      <c r="E125" t="e">
        <v>#N/A</v>
      </c>
      <c r="F125" s="11" t="e">
        <v>#N/A</v>
      </c>
      <c r="H125" s="13">
        <v>0</v>
      </c>
      <c r="I125" s="13">
        <v>0</v>
      </c>
      <c r="J125" s="13">
        <f t="shared" si="9"/>
        <v>0</v>
      </c>
      <c r="L125" s="13" t="e">
        <f>VLOOKUP(A125,'Revenues X=0.5'!$A$2:$X$180,24,FALSE)*1000</f>
        <v>#N/A</v>
      </c>
      <c r="M125" s="22" t="e">
        <f t="shared" si="5"/>
        <v>#N/A</v>
      </c>
      <c r="N125" s="14" t="e">
        <f t="shared" si="6"/>
        <v>#N/A</v>
      </c>
      <c r="O125" s="14" t="e">
        <f t="shared" si="7"/>
        <v>#N/A</v>
      </c>
    </row>
    <row r="126" spans="1:15" x14ac:dyDescent="0.25">
      <c r="A126" t="s">
        <v>273</v>
      </c>
      <c r="B126" t="s">
        <v>274</v>
      </c>
      <c r="C126" t="s">
        <v>40</v>
      </c>
      <c r="D126" t="s">
        <v>32</v>
      </c>
      <c r="E126">
        <v>10628</v>
      </c>
      <c r="F126" s="11">
        <v>29.704554008279999</v>
      </c>
      <c r="G126">
        <f t="shared" si="8"/>
        <v>7471.0000000000009</v>
      </c>
      <c r="H126" s="13">
        <v>1200000</v>
      </c>
      <c r="I126" s="13">
        <v>35000</v>
      </c>
      <c r="J126" s="13">
        <f t="shared" si="9"/>
        <v>65625</v>
      </c>
      <c r="K126" s="13">
        <f>G126*(H126+J126)</f>
        <v>9455484375.0000019</v>
      </c>
      <c r="L126" s="13">
        <f>VLOOKUP(A126,'Revenues X=0.5'!$A$2:$X$180,24,FALSE)*1000</f>
        <v>11287052947.897104</v>
      </c>
      <c r="M126" s="22">
        <f t="shared" si="5"/>
        <v>0.83772836174757714</v>
      </c>
      <c r="N126" s="14">
        <f t="shared" si="6"/>
        <v>0.27924278724919233</v>
      </c>
      <c r="O126" s="14">
        <f t="shared" si="7"/>
        <v>2.5131850852427315</v>
      </c>
    </row>
    <row r="127" spans="1:15" x14ac:dyDescent="0.25">
      <c r="A127" t="s">
        <v>275</v>
      </c>
      <c r="B127" t="s">
        <v>276</v>
      </c>
      <c r="C127" t="s">
        <v>18</v>
      </c>
      <c r="D127" t="s">
        <v>32</v>
      </c>
      <c r="E127">
        <v>2080</v>
      </c>
      <c r="F127" s="11">
        <v>27.956770307373482</v>
      </c>
      <c r="G127">
        <f t="shared" si="8"/>
        <v>1498.4991776066315</v>
      </c>
      <c r="H127" s="13">
        <v>1200000</v>
      </c>
      <c r="I127" s="13">
        <v>35000</v>
      </c>
      <c r="J127" s="13">
        <f t="shared" si="9"/>
        <v>65625</v>
      </c>
      <c r="K127" s="13">
        <f>G127*(H127+J127)</f>
        <v>1896538021.6583929</v>
      </c>
      <c r="L127" s="13">
        <f>VLOOKUP(A127,'Revenues X=0.5'!$A$2:$X$180,24,FALSE)*1000</f>
        <v>4627352050.5753908</v>
      </c>
      <c r="M127" s="22">
        <f t="shared" si="5"/>
        <v>0.40985384317637269</v>
      </c>
      <c r="N127" s="14">
        <f t="shared" si="6"/>
        <v>0.13661794772545757</v>
      </c>
      <c r="O127" s="14">
        <f t="shared" si="7"/>
        <v>1.2295615295291182</v>
      </c>
    </row>
    <row r="128" spans="1:15" ht="15" customHeight="1" x14ac:dyDescent="0.25">
      <c r="A128" t="s">
        <v>277</v>
      </c>
      <c r="B128" t="s">
        <v>278</v>
      </c>
      <c r="C128" t="s">
        <v>18</v>
      </c>
      <c r="D128" t="s">
        <v>35</v>
      </c>
      <c r="E128">
        <v>371936</v>
      </c>
      <c r="F128" s="11">
        <v>37.211778370472302</v>
      </c>
      <c r="G128">
        <f t="shared" si="8"/>
        <v>233532.00000000015</v>
      </c>
      <c r="H128" s="13">
        <v>1100000</v>
      </c>
      <c r="I128" s="13">
        <v>35000</v>
      </c>
      <c r="J128" s="13">
        <f t="shared" si="9"/>
        <v>65625</v>
      </c>
      <c r="K128" s="13">
        <f>G128*(H128+J128)</f>
        <v>272210737500.00018</v>
      </c>
      <c r="L128" s="13">
        <f>VLOOKUP(A128,'Revenues X=0.5'!$A$2:$X$180,24,FALSE)*1000</f>
        <v>496865520865.79071</v>
      </c>
      <c r="M128" s="22">
        <f t="shared" si="5"/>
        <v>0.54785596115760171</v>
      </c>
      <c r="N128" s="14">
        <f t="shared" si="6"/>
        <v>0.18261865371920058</v>
      </c>
      <c r="O128" s="14">
        <f t="shared" si="7"/>
        <v>1.6435678834728051</v>
      </c>
    </row>
    <row r="129" spans="1:15" ht="15" customHeight="1" x14ac:dyDescent="0.25">
      <c r="A129" t="s">
        <v>279</v>
      </c>
      <c r="B129" t="s">
        <v>280</v>
      </c>
      <c r="C129" t="s">
        <v>40</v>
      </c>
      <c r="D129" t="s">
        <v>26</v>
      </c>
      <c r="E129" t="e">
        <v>#N/A</v>
      </c>
      <c r="F129" s="11" t="e">
        <v>#N/A</v>
      </c>
      <c r="H129" s="13">
        <v>0</v>
      </c>
      <c r="I129" s="13">
        <v>0</v>
      </c>
      <c r="J129" s="13">
        <f t="shared" si="9"/>
        <v>0</v>
      </c>
      <c r="L129" s="13" t="e">
        <f>VLOOKUP(A129,'Revenues X=0.5'!$A$2:$X$180,24,FALSE)*1000</f>
        <v>#N/A</v>
      </c>
      <c r="M129" s="22" t="e">
        <f t="shared" si="5"/>
        <v>#N/A</v>
      </c>
      <c r="N129" s="14" t="e">
        <f t="shared" si="6"/>
        <v>#N/A</v>
      </c>
      <c r="O129" s="14" t="e">
        <f t="shared" si="7"/>
        <v>#N/A</v>
      </c>
    </row>
    <row r="130" spans="1:15" ht="15" customHeight="1" x14ac:dyDescent="0.25">
      <c r="A130" t="s">
        <v>281</v>
      </c>
      <c r="B130" t="s">
        <v>282</v>
      </c>
      <c r="C130" t="s">
        <v>40</v>
      </c>
      <c r="D130" t="s">
        <v>19</v>
      </c>
      <c r="E130">
        <v>12837</v>
      </c>
      <c r="F130" s="11">
        <v>86.157201838435796</v>
      </c>
      <c r="G130">
        <f t="shared" si="8"/>
        <v>1776.9999999999973</v>
      </c>
      <c r="H130" s="13">
        <v>1100000</v>
      </c>
      <c r="I130" s="13">
        <v>33000</v>
      </c>
      <c r="J130" s="13">
        <f t="shared" si="9"/>
        <v>61875</v>
      </c>
      <c r="K130" s="13">
        <f>G130*(H130+J130)</f>
        <v>2064651874.9999969</v>
      </c>
      <c r="L130" s="13">
        <f>VLOOKUP(A130,'Revenues X=0.5'!$A$2:$X$180,24,FALSE)*1000</f>
        <v>8720206971.439312</v>
      </c>
      <c r="M130" s="22">
        <f t="shared" si="5"/>
        <v>0.23676638430282765</v>
      </c>
      <c r="N130" s="14">
        <f t="shared" si="6"/>
        <v>7.8922128100942554E-2</v>
      </c>
      <c r="O130" s="14">
        <f t="shared" si="7"/>
        <v>0.71029915290848289</v>
      </c>
    </row>
    <row r="131" spans="1:15" ht="15" customHeight="1" x14ac:dyDescent="0.25">
      <c r="A131" t="s">
        <v>283</v>
      </c>
      <c r="B131" t="s">
        <v>284</v>
      </c>
      <c r="C131" t="s">
        <v>29</v>
      </c>
      <c r="D131" t="s">
        <v>19</v>
      </c>
      <c r="E131">
        <v>77</v>
      </c>
      <c r="F131" s="11">
        <v>100</v>
      </c>
      <c r="G131">
        <f t="shared" si="8"/>
        <v>0</v>
      </c>
      <c r="H131" s="13">
        <v>0</v>
      </c>
      <c r="I131" s="13">
        <v>0</v>
      </c>
      <c r="J131" s="13">
        <f t="shared" si="9"/>
        <v>0</v>
      </c>
      <c r="K131" s="13">
        <f>G131*(H131+J131)</f>
        <v>0</v>
      </c>
      <c r="L131" s="13" t="e">
        <f>VLOOKUP(A131,'Revenues X=0.5'!$A$2:$X$180,24,FALSE)*1000</f>
        <v>#N/A</v>
      </c>
      <c r="M131" s="22" t="e">
        <f t="shared" ref="M131:M194" si="10">K131/L131</f>
        <v>#N/A</v>
      </c>
      <c r="N131" s="14" t="e">
        <f t="shared" ref="N131:N194" si="11">(K131/2)/(L131*1.5)</f>
        <v>#N/A</v>
      </c>
      <c r="O131" s="14" t="e">
        <f t="shared" ref="O131:O194" si="12">(K131*1.5)/(L131/2)</f>
        <v>#N/A</v>
      </c>
    </row>
    <row r="132" spans="1:15" ht="15" customHeight="1" x14ac:dyDescent="0.25">
      <c r="A132" t="s">
        <v>285</v>
      </c>
      <c r="B132" t="s">
        <v>286</v>
      </c>
      <c r="C132" t="s">
        <v>40</v>
      </c>
      <c r="D132" t="s">
        <v>26</v>
      </c>
      <c r="E132" t="e">
        <v>#N/A</v>
      </c>
      <c r="F132" s="11" t="e">
        <v>#N/A</v>
      </c>
      <c r="H132" s="13">
        <v>0</v>
      </c>
      <c r="I132" s="13">
        <v>0</v>
      </c>
      <c r="J132" s="13">
        <f t="shared" ref="J132:J195" si="13">I132*(7.5/4)</f>
        <v>0</v>
      </c>
      <c r="L132" s="13">
        <f>VLOOKUP(A132,'Revenues X=0.5'!$A$2:$X$180,24,FALSE)*1000</f>
        <v>12214939337.207514</v>
      </c>
      <c r="M132" s="22">
        <f t="shared" si="10"/>
        <v>0</v>
      </c>
      <c r="N132" s="14">
        <f t="shared" si="11"/>
        <v>0</v>
      </c>
      <c r="O132" s="14">
        <f t="shared" si="12"/>
        <v>0</v>
      </c>
    </row>
    <row r="133" spans="1:15" ht="15" customHeight="1" x14ac:dyDescent="0.25">
      <c r="A133" t="s">
        <v>287</v>
      </c>
      <c r="B133" t="s">
        <v>288</v>
      </c>
      <c r="C133" t="s">
        <v>18</v>
      </c>
      <c r="D133" t="s">
        <v>19</v>
      </c>
      <c r="E133">
        <v>7763</v>
      </c>
      <c r="F133" s="11">
        <v>69.109880200953199</v>
      </c>
      <c r="G133">
        <f t="shared" ref="G133:G191" si="14">(1-(F133/100))*E133</f>
        <v>2398.0000000000032</v>
      </c>
      <c r="H133" s="13">
        <v>1100000</v>
      </c>
      <c r="I133" s="13">
        <v>33000</v>
      </c>
      <c r="J133" s="13">
        <f t="shared" si="13"/>
        <v>61875</v>
      </c>
      <c r="K133" s="13">
        <f>G133*(H133+J133)</f>
        <v>2786176250.0000038</v>
      </c>
      <c r="L133" s="13">
        <f>VLOOKUP(A133,'Revenues X=0.5'!$A$2:$X$180,24,FALSE)*1000</f>
        <v>2513330371.6377416</v>
      </c>
      <c r="M133" s="22">
        <f t="shared" si="10"/>
        <v>1.1085594959744467</v>
      </c>
      <c r="N133" s="14">
        <f t="shared" si="11"/>
        <v>0.36951983199148225</v>
      </c>
      <c r="O133" s="14">
        <f t="shared" si="12"/>
        <v>3.3256784879233403</v>
      </c>
    </row>
    <row r="134" spans="1:15" ht="15" customHeight="1" x14ac:dyDescent="0.25">
      <c r="A134" t="s">
        <v>289</v>
      </c>
      <c r="B134" t="s">
        <v>290</v>
      </c>
      <c r="C134" t="s">
        <v>40</v>
      </c>
      <c r="D134" t="s">
        <v>22</v>
      </c>
      <c r="E134">
        <v>58395</v>
      </c>
      <c r="F134" s="11">
        <v>70.4118503296515</v>
      </c>
      <c r="G134">
        <f t="shared" si="14"/>
        <v>17278.000000000004</v>
      </c>
      <c r="H134" s="13">
        <v>1000000</v>
      </c>
      <c r="I134" s="13">
        <v>30000</v>
      </c>
      <c r="J134" s="13">
        <f t="shared" si="13"/>
        <v>56250</v>
      </c>
      <c r="K134" s="13">
        <f>G134*(H134+J134)</f>
        <v>18249887500.000004</v>
      </c>
      <c r="L134" s="13">
        <f>VLOOKUP(A134,'Revenues X=0.5'!$A$2:$X$180,24,FALSE)*1000</f>
        <v>99658331365.505661</v>
      </c>
      <c r="M134" s="22">
        <f t="shared" si="10"/>
        <v>0.18312455416363477</v>
      </c>
      <c r="N134" s="14">
        <f t="shared" si="11"/>
        <v>6.1041518054544927E-2</v>
      </c>
      <c r="O134" s="14">
        <f t="shared" si="12"/>
        <v>0.54937366249090436</v>
      </c>
    </row>
    <row r="135" spans="1:15" x14ac:dyDescent="0.25">
      <c r="A135" t="s">
        <v>291</v>
      </c>
      <c r="B135" t="s">
        <v>292</v>
      </c>
      <c r="C135" t="s">
        <v>14</v>
      </c>
      <c r="D135" t="s">
        <v>32</v>
      </c>
      <c r="E135" t="e">
        <v>#N/A</v>
      </c>
      <c r="F135" s="11" t="e">
        <v>#N/A</v>
      </c>
      <c r="H135" s="13">
        <v>1200000</v>
      </c>
      <c r="I135" s="13">
        <v>35000</v>
      </c>
      <c r="J135" s="13">
        <f t="shared" si="13"/>
        <v>65625</v>
      </c>
      <c r="L135" s="13">
        <f>VLOOKUP(A135,'Revenues X=0.5'!$A$2:$X$180,24,FALSE)*1000</f>
        <v>71010677810.188354</v>
      </c>
      <c r="M135" s="22">
        <f t="shared" si="10"/>
        <v>0</v>
      </c>
      <c r="N135" s="14">
        <f t="shared" si="11"/>
        <v>0</v>
      </c>
      <c r="O135" s="14">
        <f t="shared" si="12"/>
        <v>0</v>
      </c>
    </row>
    <row r="136" spans="1:15" ht="15" customHeight="1" x14ac:dyDescent="0.25">
      <c r="A136" t="s">
        <v>293</v>
      </c>
      <c r="B136" t="s">
        <v>294</v>
      </c>
      <c r="C136" t="s">
        <v>14</v>
      </c>
      <c r="D136" t="s">
        <v>26</v>
      </c>
      <c r="E136">
        <v>34377</v>
      </c>
      <c r="F136" s="11">
        <v>48.421909997963802</v>
      </c>
      <c r="G136">
        <f t="shared" si="14"/>
        <v>17730.999999999982</v>
      </c>
      <c r="H136" s="13">
        <v>1100000</v>
      </c>
      <c r="I136" s="13">
        <v>33000</v>
      </c>
      <c r="J136" s="13">
        <f t="shared" si="13"/>
        <v>61875</v>
      </c>
      <c r="K136" s="13">
        <f>G136*(H136+J136)</f>
        <v>20601205624.999977</v>
      </c>
      <c r="L136" s="13">
        <f>VLOOKUP(A136,'Revenues X=0.5'!$A$2:$X$180,24,FALSE)*1000</f>
        <v>117601679031.16103</v>
      </c>
      <c r="M136" s="22">
        <f t="shared" si="10"/>
        <v>0.17517781884339642</v>
      </c>
      <c r="N136" s="14">
        <f t="shared" si="11"/>
        <v>5.8392606281132138E-2</v>
      </c>
      <c r="O136" s="14">
        <f t="shared" si="12"/>
        <v>0.52553345653018924</v>
      </c>
    </row>
    <row r="137" spans="1:15" x14ac:dyDescent="0.25">
      <c r="A137" t="s">
        <v>295</v>
      </c>
      <c r="B137" t="s">
        <v>296</v>
      </c>
      <c r="C137" t="s">
        <v>18</v>
      </c>
      <c r="D137" t="s">
        <v>32</v>
      </c>
      <c r="E137">
        <v>44138</v>
      </c>
      <c r="F137" s="11">
        <v>14.472789886265801</v>
      </c>
      <c r="G137">
        <f t="shared" si="14"/>
        <v>37750</v>
      </c>
      <c r="H137" s="13">
        <v>1200000</v>
      </c>
      <c r="I137" s="13">
        <v>35000</v>
      </c>
      <c r="J137" s="13">
        <f t="shared" si="13"/>
        <v>65625</v>
      </c>
      <c r="K137" s="13">
        <f>G137*(H137+J137)</f>
        <v>47777343750</v>
      </c>
      <c r="L137" s="13">
        <f>VLOOKUP(A137,'Revenues X=0.5'!$A$2:$X$180,24,FALSE)*1000</f>
        <v>7216026759.8285151</v>
      </c>
      <c r="M137" s="22">
        <f t="shared" si="10"/>
        <v>6.6210042368434072</v>
      </c>
      <c r="N137" s="14">
        <f t="shared" si="11"/>
        <v>2.2070014122811354</v>
      </c>
      <c r="O137" s="14">
        <f t="shared" si="12"/>
        <v>19.863012710530221</v>
      </c>
    </row>
    <row r="138" spans="1:15" ht="15" customHeight="1" x14ac:dyDescent="0.25">
      <c r="A138" t="s">
        <v>297</v>
      </c>
      <c r="B138" t="s">
        <v>298</v>
      </c>
      <c r="C138" t="s">
        <v>14</v>
      </c>
      <c r="D138" t="s">
        <v>15</v>
      </c>
      <c r="E138" t="e">
        <v>#N/A</v>
      </c>
      <c r="F138" s="11" t="e">
        <v>#N/A</v>
      </c>
      <c r="H138" s="13">
        <v>0</v>
      </c>
      <c r="I138" s="13">
        <v>0</v>
      </c>
      <c r="J138" s="13">
        <f t="shared" si="13"/>
        <v>0</v>
      </c>
      <c r="L138" s="13">
        <f>VLOOKUP(A138,'Revenues X=0.5'!$A$2:$X$180,24,FALSE)*1000</f>
        <v>64131281233.982643</v>
      </c>
      <c r="M138" s="22">
        <f t="shared" si="10"/>
        <v>0</v>
      </c>
      <c r="N138" s="14">
        <f t="shared" si="11"/>
        <v>0</v>
      </c>
      <c r="O138" s="14">
        <f t="shared" si="12"/>
        <v>0</v>
      </c>
    </row>
    <row r="139" spans="1:15" ht="15" customHeight="1" x14ac:dyDescent="0.25">
      <c r="A139" t="s">
        <v>299</v>
      </c>
      <c r="B139" t="s">
        <v>300</v>
      </c>
      <c r="C139" t="s">
        <v>45</v>
      </c>
      <c r="D139" t="s">
        <v>19</v>
      </c>
      <c r="E139">
        <v>137347</v>
      </c>
      <c r="F139" s="11">
        <v>75.55661073838219</v>
      </c>
      <c r="G139">
        <f t="shared" si="14"/>
        <v>33572.261849154216</v>
      </c>
      <c r="L139" s="13">
        <f>VLOOKUP(A139,'Revenues X=0.5'!$A$2:$X$180,24,FALSE)*1000</f>
        <v>125989215352.40436</v>
      </c>
      <c r="M139" s="22">
        <f t="shared" si="10"/>
        <v>0</v>
      </c>
      <c r="N139" s="14">
        <f t="shared" si="11"/>
        <v>0</v>
      </c>
      <c r="O139" s="14">
        <f t="shared" si="12"/>
        <v>0</v>
      </c>
    </row>
    <row r="140" spans="1:15" ht="15" customHeight="1" x14ac:dyDescent="0.25">
      <c r="A140" t="s">
        <v>301</v>
      </c>
      <c r="B140" t="s">
        <v>302</v>
      </c>
      <c r="C140" t="s">
        <v>29</v>
      </c>
      <c r="D140" t="s">
        <v>26</v>
      </c>
      <c r="E140" t="e">
        <v>#N/A</v>
      </c>
      <c r="F140" s="11" t="e">
        <v>#N/A</v>
      </c>
      <c r="H140" s="13">
        <v>0</v>
      </c>
      <c r="I140" s="13">
        <v>0</v>
      </c>
      <c r="J140" s="13">
        <f t="shared" si="13"/>
        <v>0</v>
      </c>
      <c r="L140" s="13" t="e">
        <f>VLOOKUP(A140,'Revenues X=0.5'!$A$2:$X$180,24,FALSE)*1000</f>
        <v>#N/A</v>
      </c>
      <c r="M140" s="22" t="e">
        <f t="shared" si="10"/>
        <v>#N/A</v>
      </c>
      <c r="N140" s="14" t="e">
        <f t="shared" si="11"/>
        <v>#N/A</v>
      </c>
      <c r="O140" s="14" t="e">
        <f t="shared" si="12"/>
        <v>#N/A</v>
      </c>
    </row>
    <row r="141" spans="1:15" ht="15" customHeight="1" x14ac:dyDescent="0.25">
      <c r="A141" t="s">
        <v>303</v>
      </c>
      <c r="B141" t="s">
        <v>304</v>
      </c>
      <c r="C141" t="s">
        <v>45</v>
      </c>
      <c r="D141" t="s">
        <v>26</v>
      </c>
      <c r="E141">
        <v>94094</v>
      </c>
      <c r="F141" s="11">
        <v>66.147682105128894</v>
      </c>
      <c r="G141">
        <f t="shared" si="14"/>
        <v>31853.000000000022</v>
      </c>
      <c r="H141" s="13">
        <v>1300000</v>
      </c>
      <c r="I141" s="13">
        <v>40000</v>
      </c>
      <c r="J141" s="13">
        <f t="shared" si="13"/>
        <v>75000</v>
      </c>
      <c r="K141" s="13">
        <f>G141*(H141+J141)</f>
        <v>43797875000.000031</v>
      </c>
      <c r="L141" s="13">
        <f>VLOOKUP(A141,'Revenues X=0.5'!$A$2:$X$180,24,FALSE)*1000</f>
        <v>25883886613.760876</v>
      </c>
      <c r="M141" s="22">
        <f t="shared" si="10"/>
        <v>1.6920903592861276</v>
      </c>
      <c r="N141" s="14">
        <f t="shared" si="11"/>
        <v>0.56403011976204254</v>
      </c>
      <c r="O141" s="14">
        <f t="shared" si="12"/>
        <v>5.0762710778583831</v>
      </c>
    </row>
    <row r="142" spans="1:15" ht="15" customHeight="1" x14ac:dyDescent="0.25">
      <c r="A142" t="s">
        <v>305</v>
      </c>
      <c r="B142" t="s">
        <v>306</v>
      </c>
      <c r="C142" t="s">
        <v>40</v>
      </c>
      <c r="D142" t="s">
        <v>35</v>
      </c>
      <c r="E142">
        <v>22111.05</v>
      </c>
      <c r="F142" s="11">
        <v>12.7276180914068</v>
      </c>
      <c r="G142">
        <f t="shared" si="14"/>
        <v>19296.839999999997</v>
      </c>
      <c r="H142" s="13">
        <v>1100000</v>
      </c>
      <c r="I142" s="13">
        <v>35000</v>
      </c>
      <c r="J142" s="13">
        <f t="shared" si="13"/>
        <v>65625</v>
      </c>
      <c r="K142" s="13">
        <f>G142*(H142+J142)</f>
        <v>22492879124.999996</v>
      </c>
      <c r="L142" s="13">
        <f>VLOOKUP(A142,'Revenues X=0.5'!$A$2:$X$180,24,FALSE)*1000</f>
        <v>16195436326.604502</v>
      </c>
      <c r="M142" s="22">
        <f t="shared" si="10"/>
        <v>1.3888405765302281</v>
      </c>
      <c r="N142" s="14">
        <f t="shared" si="11"/>
        <v>0.46294685884340936</v>
      </c>
      <c r="O142" s="14">
        <f t="shared" si="12"/>
        <v>4.1665217295906842</v>
      </c>
    </row>
    <row r="143" spans="1:15" x14ac:dyDescent="0.25">
      <c r="A143" t="s">
        <v>307</v>
      </c>
      <c r="B143" t="s">
        <v>308</v>
      </c>
      <c r="C143" t="s">
        <v>14</v>
      </c>
      <c r="D143" t="s">
        <v>32</v>
      </c>
      <c r="E143">
        <v>19267</v>
      </c>
      <c r="F143" s="11">
        <v>27.956770307373482</v>
      </c>
      <c r="G143">
        <f t="shared" si="14"/>
        <v>13880.569064878351</v>
      </c>
      <c r="H143" s="13">
        <v>1200000</v>
      </c>
      <c r="I143" s="13">
        <v>35000</v>
      </c>
      <c r="J143" s="13">
        <f t="shared" si="13"/>
        <v>65625</v>
      </c>
      <c r="K143" s="13">
        <f>G143*(H143+J143)</f>
        <v>17567595222.736664</v>
      </c>
      <c r="L143" s="13">
        <f>VLOOKUP(A143,'Revenues X=0.5'!$A$2:$X$180,24,FALSE)*1000</f>
        <v>59086634685.361351</v>
      </c>
      <c r="M143" s="22">
        <f t="shared" si="10"/>
        <v>0.29731927222264048</v>
      </c>
      <c r="N143" s="14">
        <f t="shared" si="11"/>
        <v>9.9106424074213509E-2</v>
      </c>
      <c r="O143" s="14">
        <f t="shared" si="12"/>
        <v>0.89195781666792151</v>
      </c>
    </row>
    <row r="144" spans="1:15" x14ac:dyDescent="0.25">
      <c r="A144" t="s">
        <v>309</v>
      </c>
      <c r="B144" t="s">
        <v>310</v>
      </c>
      <c r="C144" t="s">
        <v>40</v>
      </c>
      <c r="D144" t="s">
        <v>32</v>
      </c>
      <c r="E144" t="e">
        <v>#N/A</v>
      </c>
      <c r="F144" s="11" t="e">
        <v>#N/A</v>
      </c>
      <c r="H144" s="13">
        <v>1200000</v>
      </c>
      <c r="I144" s="13">
        <v>35000</v>
      </c>
      <c r="J144" s="13">
        <f t="shared" si="13"/>
        <v>65625</v>
      </c>
      <c r="L144" s="13">
        <f>VLOOKUP(A144,'Revenues X=0.5'!$A$2:$X$180,24,FALSE)*1000</f>
        <v>523504444820.62311</v>
      </c>
      <c r="M144" s="22">
        <f t="shared" si="10"/>
        <v>0</v>
      </c>
      <c r="N144" s="14">
        <f t="shared" si="11"/>
        <v>0</v>
      </c>
      <c r="O144" s="14">
        <f t="shared" si="12"/>
        <v>0</v>
      </c>
    </row>
    <row r="145" spans="1:15" ht="15" customHeight="1" x14ac:dyDescent="0.25">
      <c r="A145" t="s">
        <v>311</v>
      </c>
      <c r="B145" t="s">
        <v>312</v>
      </c>
      <c r="C145" t="s">
        <v>29</v>
      </c>
      <c r="D145" t="s">
        <v>26</v>
      </c>
      <c r="E145" t="e">
        <v>#N/A</v>
      </c>
      <c r="F145" s="11" t="e">
        <v>#N/A</v>
      </c>
      <c r="H145" s="13">
        <v>0</v>
      </c>
      <c r="I145" s="13">
        <v>0</v>
      </c>
      <c r="J145" s="13">
        <f t="shared" si="13"/>
        <v>0</v>
      </c>
      <c r="L145" s="13" t="e">
        <f>VLOOKUP(A145,'Revenues X=0.5'!$A$2:$X$180,24,FALSE)*1000</f>
        <v>#N/A</v>
      </c>
      <c r="M145" s="22" t="e">
        <f t="shared" si="10"/>
        <v>#N/A</v>
      </c>
      <c r="N145" s="14" t="e">
        <f t="shared" si="11"/>
        <v>#N/A</v>
      </c>
      <c r="O145" s="14" t="e">
        <f t="shared" si="12"/>
        <v>#N/A</v>
      </c>
    </row>
    <row r="146" spans="1:15" ht="15" customHeight="1" x14ac:dyDescent="0.25">
      <c r="A146" t="s">
        <v>314</v>
      </c>
      <c r="B146" t="s">
        <v>315</v>
      </c>
      <c r="C146" t="s">
        <v>45</v>
      </c>
      <c r="D146" t="s">
        <v>19</v>
      </c>
      <c r="E146">
        <v>93509</v>
      </c>
      <c r="F146" s="11">
        <v>80.700253451539396</v>
      </c>
      <c r="G146">
        <f t="shared" si="14"/>
        <v>18047.000000000029</v>
      </c>
      <c r="L146" s="13">
        <f>VLOOKUP(A146,'Revenues X=0.5'!$A$2:$X$180,24,FALSE)*1000</f>
        <v>40052188830.813614</v>
      </c>
      <c r="M146" s="22">
        <f t="shared" si="10"/>
        <v>0</v>
      </c>
      <c r="N146" s="14">
        <f t="shared" si="11"/>
        <v>0</v>
      </c>
      <c r="O146" s="14">
        <f t="shared" si="12"/>
        <v>0</v>
      </c>
    </row>
    <row r="147" spans="1:15" ht="15" customHeight="1" x14ac:dyDescent="0.25">
      <c r="A147" t="s">
        <v>316</v>
      </c>
      <c r="B147" t="s">
        <v>317</v>
      </c>
      <c r="C147" t="s">
        <v>29</v>
      </c>
      <c r="D147" t="s">
        <v>22</v>
      </c>
      <c r="E147">
        <v>59363</v>
      </c>
      <c r="F147" s="11">
        <v>48.688577059784699</v>
      </c>
      <c r="G147">
        <f t="shared" si="14"/>
        <v>30460.000000000011</v>
      </c>
      <c r="H147" s="13">
        <v>1000000</v>
      </c>
      <c r="I147" s="13">
        <v>30000</v>
      </c>
      <c r="J147" s="13">
        <f t="shared" si="13"/>
        <v>56250</v>
      </c>
      <c r="K147" s="13">
        <f>G147*(H147+J147)</f>
        <v>32173375000.000011</v>
      </c>
      <c r="L147" s="13">
        <f>VLOOKUP(A147,'Revenues X=0.5'!$A$2:$X$180,24,FALSE)*1000</f>
        <v>37611946167.922745</v>
      </c>
      <c r="M147" s="22">
        <f t="shared" si="10"/>
        <v>0.85540309071905973</v>
      </c>
      <c r="N147" s="14">
        <f t="shared" si="11"/>
        <v>0.28513436357301991</v>
      </c>
      <c r="O147" s="14">
        <f t="shared" si="12"/>
        <v>2.5662092721571792</v>
      </c>
    </row>
    <row r="148" spans="1:15" ht="15" customHeight="1" x14ac:dyDescent="0.25">
      <c r="A148" t="s">
        <v>318</v>
      </c>
      <c r="B148" t="s">
        <v>319</v>
      </c>
      <c r="C148" t="s">
        <v>40</v>
      </c>
      <c r="D148" t="s">
        <v>15</v>
      </c>
      <c r="E148">
        <v>261577</v>
      </c>
      <c r="F148" s="11">
        <v>72.452853270738601</v>
      </c>
      <c r="G148">
        <f t="shared" si="14"/>
        <v>72057.000000000087</v>
      </c>
      <c r="H148" s="13">
        <v>1100000</v>
      </c>
      <c r="I148" s="13">
        <v>33000</v>
      </c>
      <c r="J148" s="13">
        <f t="shared" si="13"/>
        <v>61875</v>
      </c>
      <c r="K148" s="13">
        <f>G148*(H148+J148)</f>
        <v>83721226875.000107</v>
      </c>
      <c r="L148" s="13">
        <f>VLOOKUP(A148,'Revenues X=0.5'!$A$2:$X$180,24,FALSE)*1000</f>
        <v>512609526250.763</v>
      </c>
      <c r="M148" s="22">
        <f t="shared" si="10"/>
        <v>0.16332358761909663</v>
      </c>
      <c r="N148" s="14">
        <f t="shared" si="11"/>
        <v>5.4441195873032207E-2</v>
      </c>
      <c r="O148" s="14">
        <f t="shared" si="12"/>
        <v>0.48997076285728985</v>
      </c>
    </row>
    <row r="149" spans="1:15" ht="15" customHeight="1" x14ac:dyDescent="0.25">
      <c r="A149" t="s">
        <v>320</v>
      </c>
      <c r="B149" t="s">
        <v>321</v>
      </c>
      <c r="C149" t="s">
        <v>18</v>
      </c>
      <c r="D149" t="s">
        <v>26</v>
      </c>
      <c r="E149" t="e">
        <v>#N/A</v>
      </c>
      <c r="F149" s="11" t="e">
        <v>#N/A</v>
      </c>
      <c r="H149" s="13">
        <v>0</v>
      </c>
      <c r="I149" s="13">
        <v>0</v>
      </c>
      <c r="J149" s="13">
        <f t="shared" si="13"/>
        <v>0</v>
      </c>
      <c r="L149" s="13" t="e">
        <f>VLOOKUP(A149,'Revenues X=0.5'!$A$2:$X$180,24,FALSE)*1000</f>
        <v>#N/A</v>
      </c>
      <c r="M149" s="22" t="e">
        <f t="shared" si="10"/>
        <v>#N/A</v>
      </c>
      <c r="N149" s="14" t="e">
        <f t="shared" si="11"/>
        <v>#N/A</v>
      </c>
      <c r="O149" s="14" t="e">
        <f t="shared" si="12"/>
        <v>#N/A</v>
      </c>
    </row>
    <row r="150" spans="1:15" ht="15" customHeight="1" x14ac:dyDescent="0.25">
      <c r="A150" t="s">
        <v>322</v>
      </c>
      <c r="B150" t="s">
        <v>323</v>
      </c>
      <c r="C150" t="s">
        <v>18</v>
      </c>
      <c r="D150" t="s">
        <v>35</v>
      </c>
      <c r="E150">
        <v>15137.12</v>
      </c>
      <c r="F150" s="11">
        <v>41.058999334087297</v>
      </c>
      <c r="G150">
        <f t="shared" si="14"/>
        <v>8921.9700000000048</v>
      </c>
      <c r="H150" s="13">
        <v>1100000</v>
      </c>
      <c r="I150" s="13">
        <v>35000</v>
      </c>
      <c r="J150" s="13">
        <f t="shared" si="13"/>
        <v>65625</v>
      </c>
      <c r="K150" s="13">
        <f>G150*(H150+J150)</f>
        <v>10399671281.250006</v>
      </c>
      <c r="L150" s="13">
        <f>VLOOKUP(A150,'Revenues X=0.5'!$A$2:$X$180,24,FALSE)*1000</f>
        <v>13968903520.897657</v>
      </c>
      <c r="M150" s="22">
        <f t="shared" si="10"/>
        <v>0.74448730107498884</v>
      </c>
      <c r="N150" s="14">
        <f t="shared" si="11"/>
        <v>0.24816243369166296</v>
      </c>
      <c r="O150" s="14">
        <f t="shared" si="12"/>
        <v>2.2334619032249665</v>
      </c>
    </row>
    <row r="151" spans="1:15" ht="15" customHeight="1" x14ac:dyDescent="0.25">
      <c r="A151" t="s">
        <v>324</v>
      </c>
      <c r="B151" t="s">
        <v>325</v>
      </c>
      <c r="C151" t="s">
        <v>40</v>
      </c>
      <c r="D151" t="s">
        <v>26</v>
      </c>
      <c r="E151" t="e">
        <v>#N/A</v>
      </c>
      <c r="F151" s="11" t="e">
        <v>#N/A</v>
      </c>
      <c r="H151" s="13">
        <v>0</v>
      </c>
      <c r="I151" s="13">
        <v>0</v>
      </c>
      <c r="J151" s="13">
        <f t="shared" si="13"/>
        <v>0</v>
      </c>
      <c r="L151" s="13">
        <f>VLOOKUP(A151,'Revenues X=0.5'!$A$2:$X$180,24,FALSE)*1000</f>
        <v>19927347288.138615</v>
      </c>
      <c r="M151" s="22">
        <f t="shared" si="10"/>
        <v>0</v>
      </c>
      <c r="N151" s="14">
        <f t="shared" si="11"/>
        <v>0</v>
      </c>
      <c r="O151" s="14">
        <f t="shared" si="12"/>
        <v>0</v>
      </c>
    </row>
    <row r="152" spans="1:15" ht="15" customHeight="1" x14ac:dyDescent="0.25">
      <c r="A152" t="s">
        <v>326</v>
      </c>
      <c r="B152" t="s">
        <v>327</v>
      </c>
      <c r="C152" t="s">
        <v>40</v>
      </c>
      <c r="D152" t="s">
        <v>35</v>
      </c>
      <c r="E152">
        <v>32059</v>
      </c>
      <c r="F152" s="11">
        <v>15.159549580461</v>
      </c>
      <c r="G152">
        <f t="shared" si="14"/>
        <v>27199.000000000011</v>
      </c>
      <c r="H152" s="13">
        <v>1100000</v>
      </c>
      <c r="I152" s="13">
        <v>35000</v>
      </c>
      <c r="J152" s="13">
        <f t="shared" si="13"/>
        <v>65625</v>
      </c>
      <c r="K152" s="13">
        <f>G152*(H152+J152)</f>
        <v>31703834375.000011</v>
      </c>
      <c r="L152" s="13">
        <f>VLOOKUP(A152,'Revenues X=0.5'!$A$2:$X$180,24,FALSE)*1000</f>
        <v>18715906842.255733</v>
      </c>
      <c r="M152" s="22">
        <f t="shared" si="10"/>
        <v>1.6939512812395954</v>
      </c>
      <c r="N152" s="14">
        <f t="shared" si="11"/>
        <v>0.56465042707986524</v>
      </c>
      <c r="O152" s="14">
        <f t="shared" si="12"/>
        <v>5.0818538437187861</v>
      </c>
    </row>
    <row r="153" spans="1:15" ht="15" customHeight="1" x14ac:dyDescent="0.25">
      <c r="A153" t="s">
        <v>328</v>
      </c>
      <c r="B153" t="s">
        <v>329</v>
      </c>
      <c r="C153" t="s">
        <v>18</v>
      </c>
      <c r="D153" t="s">
        <v>35</v>
      </c>
      <c r="E153">
        <v>84244.9</v>
      </c>
      <c r="F153" s="11">
        <v>18.176791710833498</v>
      </c>
      <c r="G153">
        <f t="shared" si="14"/>
        <v>68931.880000000034</v>
      </c>
      <c r="H153" s="13">
        <v>1100000</v>
      </c>
      <c r="I153" s="13">
        <v>35000</v>
      </c>
      <c r="J153" s="13">
        <f t="shared" si="13"/>
        <v>65625</v>
      </c>
      <c r="K153" s="13">
        <f>G153*(H153+J153)</f>
        <v>80348722625.000046</v>
      </c>
      <c r="L153" s="13">
        <f>VLOOKUP(A153,'Revenues X=0.5'!$A$2:$X$180,24,FALSE)*1000</f>
        <v>98022544008.317047</v>
      </c>
      <c r="M153" s="22">
        <f t="shared" si="10"/>
        <v>0.81969636105529553</v>
      </c>
      <c r="N153" s="14">
        <f t="shared" si="11"/>
        <v>0.27323212035176514</v>
      </c>
      <c r="O153" s="14">
        <f t="shared" si="12"/>
        <v>2.4590890831658863</v>
      </c>
    </row>
    <row r="154" spans="1:15" ht="15" customHeight="1" x14ac:dyDescent="0.25">
      <c r="A154" t="s">
        <v>330</v>
      </c>
      <c r="B154" t="s">
        <v>331</v>
      </c>
      <c r="C154" t="s">
        <v>40</v>
      </c>
      <c r="D154" t="s">
        <v>26</v>
      </c>
      <c r="E154" t="e">
        <v>#N/A</v>
      </c>
      <c r="F154" s="11" t="e">
        <v>#N/A</v>
      </c>
      <c r="H154" s="13">
        <v>1100000</v>
      </c>
      <c r="I154" s="13">
        <v>33000</v>
      </c>
      <c r="J154" s="13">
        <f t="shared" si="13"/>
        <v>61875</v>
      </c>
      <c r="L154" s="13">
        <f>VLOOKUP(A154,'Revenues X=0.5'!$A$2:$X$180,24,FALSE)*1000</f>
        <v>277887147606.34857</v>
      </c>
      <c r="M154" s="22">
        <f t="shared" si="10"/>
        <v>0</v>
      </c>
      <c r="N154" s="14">
        <f t="shared" si="11"/>
        <v>0</v>
      </c>
      <c r="O154" s="14">
        <f t="shared" si="12"/>
        <v>0</v>
      </c>
    </row>
    <row r="155" spans="1:15" ht="15" customHeight="1" x14ac:dyDescent="0.25">
      <c r="A155" t="s">
        <v>332</v>
      </c>
      <c r="B155" t="s">
        <v>333</v>
      </c>
      <c r="C155" t="s">
        <v>45</v>
      </c>
      <c r="D155" t="s">
        <v>19</v>
      </c>
      <c r="E155">
        <v>406122.1</v>
      </c>
      <c r="F155" s="11">
        <v>67.408299129744506</v>
      </c>
      <c r="G155">
        <f t="shared" si="14"/>
        <v>132362.09999999986</v>
      </c>
      <c r="L155" s="13">
        <f>VLOOKUP(A155,'Revenues X=0.5'!$A$2:$X$180,24,FALSE)*1000</f>
        <v>234873938601.05487</v>
      </c>
      <c r="M155" s="22">
        <f t="shared" si="10"/>
        <v>0</v>
      </c>
      <c r="N155" s="14">
        <f t="shared" si="11"/>
        <v>0</v>
      </c>
      <c r="O155" s="14">
        <f t="shared" si="12"/>
        <v>0</v>
      </c>
    </row>
    <row r="156" spans="1:15" ht="15" customHeight="1" x14ac:dyDescent="0.25">
      <c r="A156" t="s">
        <v>334</v>
      </c>
      <c r="B156" t="s">
        <v>335</v>
      </c>
      <c r="C156" t="s">
        <v>45</v>
      </c>
      <c r="D156" t="s">
        <v>19</v>
      </c>
      <c r="E156">
        <v>21912</v>
      </c>
      <c r="F156" s="11">
        <v>75.55661073838219</v>
      </c>
      <c r="G156">
        <f t="shared" si="14"/>
        <v>5356.0354550056945</v>
      </c>
      <c r="L156" s="13">
        <f>VLOOKUP(A156,'Revenues X=0.5'!$A$2:$X$180,24,FALSE)*1000</f>
        <v>47179281861.477859</v>
      </c>
      <c r="M156" s="22">
        <f t="shared" si="10"/>
        <v>0</v>
      </c>
      <c r="N156" s="14">
        <f t="shared" si="11"/>
        <v>0</v>
      </c>
      <c r="O156" s="14">
        <f t="shared" si="12"/>
        <v>0</v>
      </c>
    </row>
    <row r="157" spans="1:15" ht="15" customHeight="1" x14ac:dyDescent="0.25">
      <c r="A157" t="s">
        <v>336</v>
      </c>
      <c r="B157" t="s">
        <v>337</v>
      </c>
      <c r="C157" t="s">
        <v>29</v>
      </c>
      <c r="D157" t="s">
        <v>35</v>
      </c>
      <c r="E157">
        <v>26855.819</v>
      </c>
      <c r="F157" s="11">
        <v>16.519086697026957</v>
      </c>
      <c r="G157">
        <f t="shared" si="14"/>
        <v>22419.482976193362</v>
      </c>
      <c r="H157" s="13">
        <v>1100000</v>
      </c>
      <c r="I157" s="13">
        <v>35000</v>
      </c>
      <c r="J157" s="13">
        <f t="shared" si="13"/>
        <v>65625</v>
      </c>
      <c r="K157" s="13">
        <f>G157*(H157+J157)</f>
        <v>26132709844.125385</v>
      </c>
      <c r="L157" s="13" t="e">
        <f>VLOOKUP(A157,'Revenues X=0.5'!$A$2:$X$180,24,FALSE)*1000</f>
        <v>#N/A</v>
      </c>
      <c r="M157" s="22" t="e">
        <f t="shared" si="10"/>
        <v>#N/A</v>
      </c>
      <c r="N157" s="14" t="e">
        <f t="shared" si="11"/>
        <v>#N/A</v>
      </c>
      <c r="O157" s="14" t="e">
        <f t="shared" si="12"/>
        <v>#N/A</v>
      </c>
    </row>
    <row r="158" spans="1:15" ht="15" customHeight="1" x14ac:dyDescent="0.25">
      <c r="A158" t="s">
        <v>338</v>
      </c>
      <c r="B158" t="s">
        <v>339</v>
      </c>
      <c r="C158" t="s">
        <v>29</v>
      </c>
      <c r="D158" t="s">
        <v>22</v>
      </c>
      <c r="E158">
        <v>9830</v>
      </c>
      <c r="F158" s="11">
        <v>81.095152139822702</v>
      </c>
      <c r="G158">
        <f t="shared" si="14"/>
        <v>1858.3465446554285</v>
      </c>
      <c r="H158" s="13">
        <v>1000000</v>
      </c>
      <c r="I158" s="13">
        <v>30000</v>
      </c>
      <c r="J158" s="13">
        <f t="shared" si="13"/>
        <v>56250</v>
      </c>
      <c r="K158" s="13">
        <f>G158*(H158+J158)</f>
        <v>1962878537.7922964</v>
      </c>
      <c r="L158" s="13">
        <f>VLOOKUP(A158,'Revenues X=0.5'!$A$2:$X$180,24,FALSE)*1000</f>
        <v>40655310777.34977</v>
      </c>
      <c r="M158" s="22">
        <f t="shared" si="10"/>
        <v>4.8280987164064967E-2</v>
      </c>
      <c r="N158" s="14">
        <f t="shared" si="11"/>
        <v>1.6093662388021655E-2</v>
      </c>
      <c r="O158" s="14">
        <f t="shared" si="12"/>
        <v>0.14484296149219492</v>
      </c>
    </row>
    <row r="159" spans="1:15" ht="15" customHeight="1" x14ac:dyDescent="0.25">
      <c r="A159" t="s">
        <v>340</v>
      </c>
      <c r="B159" t="s">
        <v>341</v>
      </c>
      <c r="C159" t="s">
        <v>18</v>
      </c>
      <c r="D159" t="s">
        <v>19</v>
      </c>
      <c r="E159">
        <v>109391</v>
      </c>
      <c r="F159" s="11">
        <v>75.55661073838219</v>
      </c>
      <c r="G159">
        <f t="shared" si="14"/>
        <v>26738.867947176339</v>
      </c>
      <c r="H159" s="13">
        <v>1100000</v>
      </c>
      <c r="I159" s="13">
        <v>33000</v>
      </c>
      <c r="J159" s="13">
        <f t="shared" si="13"/>
        <v>61875</v>
      </c>
      <c r="K159" s="13">
        <f>G159*(H159+J159)</f>
        <v>31067222196.125507</v>
      </c>
      <c r="L159" s="13">
        <f>VLOOKUP(A159,'Revenues X=0.5'!$A$2:$X$180,24,FALSE)*1000</f>
        <v>79848608352.372406</v>
      </c>
      <c r="M159" s="22">
        <f t="shared" si="10"/>
        <v>0.38907656422796577</v>
      </c>
      <c r="N159" s="14">
        <f t="shared" si="11"/>
        <v>0.12969218807598859</v>
      </c>
      <c r="O159" s="14">
        <f t="shared" si="12"/>
        <v>1.1672296926838974</v>
      </c>
    </row>
    <row r="160" spans="1:15" ht="15" customHeight="1" x14ac:dyDescent="0.25">
      <c r="A160" t="s">
        <v>342</v>
      </c>
      <c r="B160" t="s">
        <v>343</v>
      </c>
      <c r="C160" t="s">
        <v>29</v>
      </c>
      <c r="D160" t="s">
        <v>19</v>
      </c>
      <c r="E160">
        <v>1004000</v>
      </c>
      <c r="F160" s="11">
        <v>75.55661073838219</v>
      </c>
      <c r="G160">
        <f t="shared" si="14"/>
        <v>245411.6281866428</v>
      </c>
      <c r="H160" s="13">
        <v>1100000</v>
      </c>
      <c r="I160" s="13">
        <v>33000</v>
      </c>
      <c r="J160" s="13">
        <f t="shared" si="13"/>
        <v>61875</v>
      </c>
      <c r="K160" s="13">
        <f>G160*(H160+J160)</f>
        <v>285137635499.35559</v>
      </c>
      <c r="L160" s="13">
        <f>VLOOKUP(A160,'Revenues X=0.5'!$A$2:$X$180,24,FALSE)*1000</f>
        <v>1148556114451.2766</v>
      </c>
      <c r="M160" s="22">
        <f t="shared" si="10"/>
        <v>0.24825747032445192</v>
      </c>
      <c r="N160" s="14">
        <f t="shared" si="11"/>
        <v>8.2752490108150625E-2</v>
      </c>
      <c r="O160" s="14">
        <f t="shared" si="12"/>
        <v>0.74477241097335567</v>
      </c>
    </row>
    <row r="161" spans="1:15" x14ac:dyDescent="0.25">
      <c r="A161" t="s">
        <v>344</v>
      </c>
      <c r="B161" t="s">
        <v>345</v>
      </c>
      <c r="C161" t="s">
        <v>14</v>
      </c>
      <c r="D161" t="s">
        <v>32</v>
      </c>
      <c r="E161" t="e">
        <v>#N/A</v>
      </c>
      <c r="F161" s="11" t="e">
        <v>#N/A</v>
      </c>
      <c r="H161" s="13">
        <v>1200000</v>
      </c>
      <c r="I161" s="13">
        <v>35000</v>
      </c>
      <c r="J161" s="13">
        <f t="shared" si="13"/>
        <v>65625</v>
      </c>
      <c r="L161" s="13">
        <f>VLOOKUP(A161,'Revenues X=0.5'!$A$2:$X$180,24,FALSE)*1000</f>
        <v>32026404121.541813</v>
      </c>
      <c r="M161" s="22">
        <f t="shared" si="10"/>
        <v>0</v>
      </c>
      <c r="N161" s="14">
        <f t="shared" si="11"/>
        <v>0</v>
      </c>
      <c r="O161" s="14">
        <f t="shared" si="12"/>
        <v>0</v>
      </c>
    </row>
    <row r="162" spans="1:15" ht="15" customHeight="1" x14ac:dyDescent="0.25">
      <c r="A162" t="s">
        <v>346</v>
      </c>
      <c r="B162" t="s">
        <v>347</v>
      </c>
      <c r="C162" t="s">
        <v>40</v>
      </c>
      <c r="D162" t="s">
        <v>26</v>
      </c>
      <c r="E162" t="e">
        <v>#N/A</v>
      </c>
      <c r="F162" s="11" t="e">
        <v>#N/A</v>
      </c>
      <c r="H162" s="13">
        <v>0</v>
      </c>
      <c r="I162" s="13">
        <v>0</v>
      </c>
      <c r="J162" s="13">
        <f t="shared" si="13"/>
        <v>0</v>
      </c>
      <c r="L162" s="13" t="e">
        <f>VLOOKUP(A162,'Revenues X=0.5'!$A$2:$X$180,24,FALSE)*1000</f>
        <v>#N/A</v>
      </c>
      <c r="M162" s="22" t="e">
        <f t="shared" si="10"/>
        <v>#N/A</v>
      </c>
      <c r="N162" s="14" t="e">
        <f t="shared" si="11"/>
        <v>#N/A</v>
      </c>
      <c r="O162" s="14" t="e">
        <f t="shared" si="12"/>
        <v>#N/A</v>
      </c>
    </row>
    <row r="163" spans="1:15" ht="15" customHeight="1" x14ac:dyDescent="0.25">
      <c r="A163" t="s">
        <v>348</v>
      </c>
      <c r="B163" t="s">
        <v>349</v>
      </c>
      <c r="C163" t="s">
        <v>29</v>
      </c>
      <c r="D163" t="s">
        <v>19</v>
      </c>
      <c r="E163" t="e">
        <v>#N/A</v>
      </c>
      <c r="F163" s="11" t="e">
        <v>#N/A</v>
      </c>
      <c r="H163" s="13">
        <v>0</v>
      </c>
      <c r="I163" s="13">
        <v>0</v>
      </c>
      <c r="J163" s="13">
        <f t="shared" si="13"/>
        <v>0</v>
      </c>
      <c r="L163" s="13" t="e">
        <f>VLOOKUP(A163,'Revenues X=0.5'!$A$2:$X$180,24,FALSE)*1000</f>
        <v>#N/A</v>
      </c>
      <c r="M163" s="22" t="e">
        <f t="shared" si="10"/>
        <v>#N/A</v>
      </c>
      <c r="N163" s="14" t="e">
        <f t="shared" si="11"/>
        <v>#N/A</v>
      </c>
      <c r="O163" s="14" t="e">
        <f t="shared" si="12"/>
        <v>#N/A</v>
      </c>
    </row>
    <row r="164" spans="1:15" x14ac:dyDescent="0.25">
      <c r="A164" t="s">
        <v>350</v>
      </c>
      <c r="B164" t="s">
        <v>351</v>
      </c>
      <c r="C164" t="s">
        <v>40</v>
      </c>
      <c r="D164" t="s">
        <v>32</v>
      </c>
      <c r="E164" t="e">
        <v>#N/A</v>
      </c>
      <c r="F164" s="11" t="e">
        <v>#N/A</v>
      </c>
      <c r="H164" s="13">
        <v>1200000</v>
      </c>
      <c r="I164" s="13">
        <v>35000</v>
      </c>
      <c r="J164" s="13">
        <f t="shared" si="13"/>
        <v>65625</v>
      </c>
      <c r="L164" s="13" t="e">
        <f>VLOOKUP(A164,'Revenues X=0.5'!$A$2:$X$180,24,FALSE)*1000</f>
        <v>#N/A</v>
      </c>
      <c r="M164" s="22" t="e">
        <f t="shared" si="10"/>
        <v>#N/A</v>
      </c>
      <c r="N164" s="14" t="e">
        <f t="shared" si="11"/>
        <v>#N/A</v>
      </c>
      <c r="O164" s="14" t="e">
        <f t="shared" si="12"/>
        <v>#N/A</v>
      </c>
    </row>
    <row r="165" spans="1:15" ht="15" customHeight="1" x14ac:dyDescent="0.25">
      <c r="A165" t="s">
        <v>352</v>
      </c>
      <c r="B165" t="s">
        <v>353</v>
      </c>
      <c r="C165" t="s">
        <v>29</v>
      </c>
      <c r="D165" t="s">
        <v>22</v>
      </c>
      <c r="E165" t="e">
        <v>#N/A</v>
      </c>
      <c r="F165" s="11" t="e">
        <v>#N/A</v>
      </c>
      <c r="H165" s="13">
        <v>1000000</v>
      </c>
      <c r="I165" s="13">
        <v>30000</v>
      </c>
      <c r="J165" s="13">
        <f t="shared" si="13"/>
        <v>56250</v>
      </c>
      <c r="L165" s="13">
        <f>VLOOKUP(A165,'Revenues X=0.5'!$A$2:$X$180,24,FALSE)*1000</f>
        <v>301614704903.01538</v>
      </c>
      <c r="M165" s="22">
        <f t="shared" si="10"/>
        <v>0</v>
      </c>
      <c r="N165" s="14">
        <f t="shared" si="11"/>
        <v>0</v>
      </c>
      <c r="O165" s="14">
        <f t="shared" si="12"/>
        <v>0</v>
      </c>
    </row>
    <row r="166" spans="1:15" x14ac:dyDescent="0.25">
      <c r="A166" t="s">
        <v>354</v>
      </c>
      <c r="B166" t="s">
        <v>355</v>
      </c>
      <c r="C166" t="s">
        <v>40</v>
      </c>
      <c r="D166" t="s">
        <v>32</v>
      </c>
      <c r="E166">
        <v>14785.1</v>
      </c>
      <c r="F166" s="11">
        <v>35.5</v>
      </c>
      <c r="G166">
        <f t="shared" si="14"/>
        <v>9536.3895000000011</v>
      </c>
      <c r="H166" s="13">
        <v>1200000</v>
      </c>
      <c r="I166" s="13">
        <v>35000</v>
      </c>
      <c r="J166" s="13">
        <f t="shared" si="13"/>
        <v>65625</v>
      </c>
      <c r="K166" s="13">
        <f>G166*(H166+J166)</f>
        <v>12069492960.937502</v>
      </c>
      <c r="L166" s="13">
        <f>VLOOKUP(A166,'Revenues X=0.5'!$A$2:$X$180,24,FALSE)*1000</f>
        <v>42369709647.531334</v>
      </c>
      <c r="M166" s="22">
        <f t="shared" si="10"/>
        <v>0.28486135641103527</v>
      </c>
      <c r="N166" s="14">
        <f t="shared" si="11"/>
        <v>9.4953785470345081E-2</v>
      </c>
      <c r="O166" s="14">
        <f t="shared" si="12"/>
        <v>0.85458406923310581</v>
      </c>
    </row>
    <row r="167" spans="1:15" ht="15" customHeight="1" x14ac:dyDescent="0.25">
      <c r="A167" t="s">
        <v>356</v>
      </c>
      <c r="B167" t="s">
        <v>357</v>
      </c>
      <c r="C167" t="s">
        <v>18</v>
      </c>
      <c r="D167" t="s">
        <v>19</v>
      </c>
      <c r="E167">
        <v>43753</v>
      </c>
      <c r="F167" s="11">
        <v>62.859689621283103</v>
      </c>
      <c r="G167">
        <f t="shared" si="14"/>
        <v>16250.000000000005</v>
      </c>
      <c r="H167" s="13">
        <v>1100000</v>
      </c>
      <c r="I167" s="13">
        <v>33000</v>
      </c>
      <c r="J167" s="13">
        <f t="shared" si="13"/>
        <v>61875</v>
      </c>
      <c r="K167" s="13">
        <f>G167*(H167+J167)</f>
        <v>18880468750.000008</v>
      </c>
      <c r="L167" s="13">
        <f>VLOOKUP(A167,'Revenues X=0.5'!$A$2:$X$180,24,FALSE)*1000</f>
        <v>39646568118.747429</v>
      </c>
      <c r="M167" s="22">
        <f t="shared" si="10"/>
        <v>0.47621949757290888</v>
      </c>
      <c r="N167" s="14">
        <f t="shared" si="11"/>
        <v>0.15873983252430296</v>
      </c>
      <c r="O167" s="14">
        <f t="shared" si="12"/>
        <v>1.4286584927187267</v>
      </c>
    </row>
    <row r="168" spans="1:15" x14ac:dyDescent="0.25">
      <c r="A168" t="s">
        <v>358</v>
      </c>
      <c r="B168" t="s">
        <v>359</v>
      </c>
      <c r="C168" t="s">
        <v>18</v>
      </c>
      <c r="D168" t="s">
        <v>32</v>
      </c>
      <c r="E168">
        <v>508</v>
      </c>
      <c r="F168" s="11">
        <v>96.456692913385794</v>
      </c>
      <c r="G168">
        <f t="shared" si="14"/>
        <v>18.000000000000192</v>
      </c>
      <c r="H168" s="13">
        <v>1200000</v>
      </c>
      <c r="I168" s="13">
        <v>35000</v>
      </c>
      <c r="J168" s="13">
        <f t="shared" si="13"/>
        <v>65625</v>
      </c>
      <c r="K168" s="13">
        <f>G168*(H168+J168)</f>
        <v>22781250.000000242</v>
      </c>
      <c r="L168" s="13">
        <f>VLOOKUP(A168,'Revenues X=0.5'!$A$2:$X$180,24,FALSE)*1000</f>
        <v>547513282.19917202</v>
      </c>
      <c r="M168" s="22">
        <f t="shared" si="10"/>
        <v>4.1608579628417082E-2</v>
      </c>
      <c r="N168" s="14">
        <f t="shared" si="11"/>
        <v>1.3869526542805695E-2</v>
      </c>
      <c r="O168" s="14">
        <f t="shared" si="12"/>
        <v>0.12482573888525125</v>
      </c>
    </row>
    <row r="169" spans="1:15" x14ac:dyDescent="0.25">
      <c r="A169" t="s">
        <v>360</v>
      </c>
      <c r="B169" t="s">
        <v>361</v>
      </c>
      <c r="C169" t="s">
        <v>14</v>
      </c>
      <c r="D169" t="s">
        <v>32</v>
      </c>
      <c r="E169" t="e">
        <v>#N/A</v>
      </c>
      <c r="F169" s="11" t="e">
        <v>#N/A</v>
      </c>
      <c r="H169" s="13">
        <v>1200000</v>
      </c>
      <c r="I169" s="13">
        <v>35000</v>
      </c>
      <c r="J169" s="13">
        <f t="shared" si="13"/>
        <v>65625</v>
      </c>
      <c r="L169" s="13">
        <f>VLOOKUP(A169,'Revenues X=0.5'!$A$2:$X$180,24,FALSE)*1000</f>
        <v>15194387734.145548</v>
      </c>
      <c r="M169" s="22">
        <f t="shared" si="10"/>
        <v>0</v>
      </c>
      <c r="N169" s="14">
        <f t="shared" si="11"/>
        <v>0</v>
      </c>
      <c r="O169" s="14">
        <f t="shared" si="12"/>
        <v>0</v>
      </c>
    </row>
    <row r="170" spans="1:15" ht="15" customHeight="1" x14ac:dyDescent="0.25">
      <c r="A170" t="s">
        <v>362</v>
      </c>
      <c r="B170" t="s">
        <v>363</v>
      </c>
      <c r="C170" t="s">
        <v>29</v>
      </c>
      <c r="D170" t="s">
        <v>26</v>
      </c>
      <c r="E170">
        <v>3377</v>
      </c>
      <c r="F170" s="11">
        <v>100</v>
      </c>
      <c r="G170">
        <f t="shared" si="14"/>
        <v>0</v>
      </c>
      <c r="H170" s="13">
        <v>1100000</v>
      </c>
      <c r="I170" s="13">
        <v>33000</v>
      </c>
      <c r="J170" s="13">
        <f t="shared" si="13"/>
        <v>61875</v>
      </c>
      <c r="K170" s="13">
        <f>G170*(H170+J170)</f>
        <v>0</v>
      </c>
      <c r="L170" s="13">
        <f>VLOOKUP(A170,'Revenues X=0.5'!$A$2:$X$180,24,FALSE)*1000</f>
        <v>19155375862.568665</v>
      </c>
      <c r="M170" s="22">
        <f t="shared" si="10"/>
        <v>0</v>
      </c>
      <c r="N170" s="14">
        <f t="shared" si="11"/>
        <v>0</v>
      </c>
      <c r="O170" s="14">
        <f t="shared" si="12"/>
        <v>0</v>
      </c>
    </row>
    <row r="171" spans="1:15" ht="15" customHeight="1" x14ac:dyDescent="0.25">
      <c r="A171" t="s">
        <v>364</v>
      </c>
      <c r="B171" t="s">
        <v>365</v>
      </c>
      <c r="C171" t="s">
        <v>29</v>
      </c>
      <c r="D171" t="s">
        <v>35</v>
      </c>
      <c r="E171" t="e">
        <v>#N/A</v>
      </c>
      <c r="F171" s="11" t="e">
        <v>#N/A</v>
      </c>
      <c r="H171" s="13">
        <v>1100000</v>
      </c>
      <c r="I171" s="13">
        <v>35000</v>
      </c>
      <c r="J171" s="13">
        <f t="shared" si="13"/>
        <v>65625</v>
      </c>
      <c r="L171" s="13" t="e">
        <f>VLOOKUP(A171,'Revenues X=0.5'!$A$2:$X$180,24,FALSE)*1000</f>
        <v>#N/A</v>
      </c>
      <c r="M171" s="22" t="e">
        <f t="shared" si="10"/>
        <v>#N/A</v>
      </c>
      <c r="N171" s="14" t="e">
        <f t="shared" si="11"/>
        <v>#N/A</v>
      </c>
      <c r="O171" s="14" t="e">
        <f t="shared" si="12"/>
        <v>#N/A</v>
      </c>
    </row>
    <row r="172" spans="1:15" ht="15" customHeight="1" x14ac:dyDescent="0.25">
      <c r="A172" t="s">
        <v>366</v>
      </c>
      <c r="B172" t="s">
        <v>367</v>
      </c>
      <c r="C172" t="s">
        <v>45</v>
      </c>
      <c r="D172" t="s">
        <v>19</v>
      </c>
      <c r="E172">
        <v>43325</v>
      </c>
      <c r="F172" s="11">
        <v>100</v>
      </c>
      <c r="G172">
        <f t="shared" si="14"/>
        <v>0</v>
      </c>
      <c r="H172" s="13">
        <v>0</v>
      </c>
      <c r="I172" s="13">
        <v>0</v>
      </c>
      <c r="J172" s="13">
        <f t="shared" si="13"/>
        <v>0</v>
      </c>
      <c r="K172" s="13">
        <f>G172*(H172+J172)</f>
        <v>0</v>
      </c>
      <c r="L172" s="13">
        <f>VLOOKUP(A172,'Revenues X=0.5'!$A$2:$X$180,24,FALSE)*1000</f>
        <v>28928866418.790268</v>
      </c>
      <c r="M172" s="22">
        <f t="shared" si="10"/>
        <v>0</v>
      </c>
      <c r="N172" s="14">
        <f t="shared" si="11"/>
        <v>0</v>
      </c>
      <c r="O172" s="14">
        <f t="shared" si="12"/>
        <v>0</v>
      </c>
    </row>
    <row r="173" spans="1:15" ht="15" customHeight="1" x14ac:dyDescent="0.25">
      <c r="A173" t="s">
        <v>368</v>
      </c>
      <c r="B173" t="s">
        <v>369</v>
      </c>
      <c r="C173" t="s">
        <v>45</v>
      </c>
      <c r="D173" t="s">
        <v>19</v>
      </c>
      <c r="E173">
        <v>39069</v>
      </c>
      <c r="F173" s="11">
        <v>100</v>
      </c>
      <c r="G173">
        <f t="shared" si="14"/>
        <v>0</v>
      </c>
      <c r="H173" s="13">
        <v>0</v>
      </c>
      <c r="I173" s="13">
        <v>0</v>
      </c>
      <c r="J173" s="13">
        <f t="shared" si="13"/>
        <v>0</v>
      </c>
      <c r="K173" s="13">
        <f>G173*(H173+J173)</f>
        <v>0</v>
      </c>
      <c r="L173" s="13">
        <f>VLOOKUP(A173,'Revenues X=0.5'!$A$2:$X$180,24,FALSE)*1000</f>
        <v>11864310109.21987</v>
      </c>
      <c r="M173" s="22">
        <f t="shared" si="10"/>
        <v>0</v>
      </c>
      <c r="N173" s="14">
        <f t="shared" si="11"/>
        <v>0</v>
      </c>
      <c r="O173" s="14">
        <f t="shared" si="12"/>
        <v>0</v>
      </c>
    </row>
    <row r="174" spans="1:15" ht="15" customHeight="1" x14ac:dyDescent="0.25">
      <c r="A174" t="s">
        <v>370</v>
      </c>
      <c r="B174" t="s">
        <v>371</v>
      </c>
      <c r="C174" t="s">
        <v>40</v>
      </c>
      <c r="D174" t="s">
        <v>26</v>
      </c>
      <c r="E174" t="e">
        <v>#N/A</v>
      </c>
      <c r="F174" s="11" t="e">
        <v>#N/A</v>
      </c>
      <c r="H174" s="13">
        <v>0</v>
      </c>
      <c r="I174" s="13">
        <v>0</v>
      </c>
      <c r="J174" s="13">
        <f t="shared" si="13"/>
        <v>0</v>
      </c>
      <c r="L174" s="13" t="e">
        <f>VLOOKUP(A174,'Revenues X=0.5'!$A$2:$X$180,24,FALSE)*1000</f>
        <v>#N/A</v>
      </c>
      <c r="M174" s="22" t="e">
        <f t="shared" si="10"/>
        <v>#N/A</v>
      </c>
      <c r="N174" s="14" t="e">
        <f t="shared" si="11"/>
        <v>#N/A</v>
      </c>
      <c r="O174" s="14" t="e">
        <f t="shared" si="12"/>
        <v>#N/A</v>
      </c>
    </row>
    <row r="175" spans="1:15" x14ac:dyDescent="0.25">
      <c r="A175" t="s">
        <v>372</v>
      </c>
      <c r="B175" t="s">
        <v>373</v>
      </c>
      <c r="C175" t="s">
        <v>14</v>
      </c>
      <c r="D175" t="s">
        <v>32</v>
      </c>
      <c r="E175" t="e">
        <v>#N/A</v>
      </c>
      <c r="F175" s="11" t="e">
        <v>#N/A</v>
      </c>
      <c r="H175" s="13">
        <v>1200000</v>
      </c>
      <c r="I175" s="13">
        <v>35000</v>
      </c>
      <c r="J175" s="13">
        <f t="shared" si="13"/>
        <v>65625</v>
      </c>
      <c r="L175" s="13">
        <f>VLOOKUP(A175,'Revenues X=0.5'!$A$2:$X$180,24,FALSE)*1000</f>
        <v>30055624046.319607</v>
      </c>
      <c r="M175" s="22">
        <f t="shared" si="10"/>
        <v>0</v>
      </c>
      <c r="N175" s="14">
        <f t="shared" si="11"/>
        <v>0</v>
      </c>
      <c r="O175" s="14">
        <f t="shared" si="12"/>
        <v>0</v>
      </c>
    </row>
    <row r="176" spans="1:15" x14ac:dyDescent="0.25">
      <c r="A176" t="s">
        <v>374</v>
      </c>
      <c r="B176" t="s">
        <v>375</v>
      </c>
      <c r="C176" t="s">
        <v>18</v>
      </c>
      <c r="D176" t="s">
        <v>32</v>
      </c>
      <c r="E176" t="e">
        <v>#N/A</v>
      </c>
      <c r="F176" s="11" t="e">
        <v>#N/A</v>
      </c>
      <c r="H176" s="13">
        <v>1200000</v>
      </c>
      <c r="I176" s="13">
        <v>35000</v>
      </c>
      <c r="J176" s="13">
        <f t="shared" si="13"/>
        <v>65625</v>
      </c>
      <c r="L176" s="13">
        <f>VLOOKUP(A176,'Revenues X=0.5'!$A$2:$X$180,24,FALSE)*1000</f>
        <v>344484412929.09589</v>
      </c>
      <c r="M176" s="22">
        <f t="shared" si="10"/>
        <v>0</v>
      </c>
      <c r="N176" s="14">
        <f t="shared" si="11"/>
        <v>0</v>
      </c>
      <c r="O176" s="14">
        <f t="shared" si="12"/>
        <v>0</v>
      </c>
    </row>
    <row r="177" spans="1:15" x14ac:dyDescent="0.25">
      <c r="A177" t="s">
        <v>376</v>
      </c>
      <c r="B177" t="s">
        <v>377</v>
      </c>
      <c r="C177" t="s">
        <v>14</v>
      </c>
      <c r="D177" t="s">
        <v>32</v>
      </c>
      <c r="E177" t="e">
        <v>#N/A</v>
      </c>
      <c r="F177" s="11" t="e">
        <v>#N/A</v>
      </c>
      <c r="H177" s="13">
        <v>1200000</v>
      </c>
      <c r="I177" s="13">
        <v>35000</v>
      </c>
      <c r="J177" s="13">
        <f t="shared" si="13"/>
        <v>65625</v>
      </c>
      <c r="L177" s="13" t="e">
        <f>VLOOKUP(A177,'Revenues X=0.5'!$A$2:$X$180,24,FALSE)*1000</f>
        <v>#N/A</v>
      </c>
      <c r="M177" s="22" t="e">
        <f t="shared" si="10"/>
        <v>#N/A</v>
      </c>
      <c r="N177" s="14" t="e">
        <f t="shared" si="11"/>
        <v>#N/A</v>
      </c>
      <c r="O177" s="14" t="e">
        <f t="shared" si="12"/>
        <v>#N/A</v>
      </c>
    </row>
    <row r="178" spans="1:15" ht="15" customHeight="1" x14ac:dyDescent="0.25">
      <c r="A178" t="s">
        <v>378</v>
      </c>
      <c r="B178" t="s">
        <v>379</v>
      </c>
      <c r="C178" t="s">
        <v>45</v>
      </c>
      <c r="D178" t="s">
        <v>19</v>
      </c>
      <c r="E178">
        <v>666840</v>
      </c>
      <c r="F178" s="11">
        <v>75.55661073838219</v>
      </c>
      <c r="G178">
        <f t="shared" si="14"/>
        <v>162998.29695217221</v>
      </c>
      <c r="L178" s="13">
        <f>VLOOKUP(A178,'Revenues X=0.5'!$A$2:$X$180,24,FALSE)*1000</f>
        <v>231099519121.84424</v>
      </c>
      <c r="M178" s="22">
        <f t="shared" si="10"/>
        <v>0</v>
      </c>
      <c r="N178" s="14">
        <f t="shared" si="11"/>
        <v>0</v>
      </c>
      <c r="O178" s="14">
        <f t="shared" si="12"/>
        <v>0</v>
      </c>
    </row>
    <row r="179" spans="1:15" ht="15" customHeight="1" x14ac:dyDescent="0.25">
      <c r="A179" t="s">
        <v>380</v>
      </c>
      <c r="B179" t="s">
        <v>381</v>
      </c>
      <c r="C179" t="s">
        <v>40</v>
      </c>
      <c r="D179" t="s">
        <v>15</v>
      </c>
      <c r="E179">
        <v>114093</v>
      </c>
      <c r="F179" s="11">
        <v>14.876460431402499</v>
      </c>
      <c r="G179">
        <f t="shared" si="14"/>
        <v>97119.999999999956</v>
      </c>
      <c r="H179" s="13">
        <v>1100000</v>
      </c>
      <c r="I179" s="13">
        <v>33000</v>
      </c>
      <c r="J179" s="13">
        <f t="shared" si="13"/>
        <v>61875</v>
      </c>
      <c r="K179" s="13">
        <f>G179*(H179+J179)</f>
        <v>112841299999.99995</v>
      </c>
      <c r="L179" s="13">
        <f>VLOOKUP(A179,'Revenues X=0.5'!$A$2:$X$180,24,FALSE)*1000</f>
        <v>51280658408.494263</v>
      </c>
      <c r="M179" s="22">
        <f t="shared" si="10"/>
        <v>2.2004651169086515</v>
      </c>
      <c r="N179" s="14">
        <f t="shared" si="11"/>
        <v>0.73348837230288388</v>
      </c>
      <c r="O179" s="14">
        <f t="shared" si="12"/>
        <v>6.6013953507259551</v>
      </c>
    </row>
    <row r="180" spans="1:15" ht="15" customHeight="1" x14ac:dyDescent="0.25">
      <c r="A180" t="s">
        <v>382</v>
      </c>
      <c r="B180" t="s">
        <v>383</v>
      </c>
      <c r="C180" t="s">
        <v>29</v>
      </c>
      <c r="D180" t="s">
        <v>35</v>
      </c>
      <c r="E180" t="e">
        <v>#N/A</v>
      </c>
      <c r="F180" s="11" t="e">
        <v>#N/A</v>
      </c>
      <c r="H180" s="13">
        <v>1100000</v>
      </c>
      <c r="I180" s="13">
        <v>35000</v>
      </c>
      <c r="J180" s="13">
        <f t="shared" si="13"/>
        <v>65625</v>
      </c>
      <c r="L180" s="13" t="e">
        <f>VLOOKUP(A180,'Revenues X=0.5'!$A$2:$X$180,24,FALSE)*1000</f>
        <v>#N/A</v>
      </c>
      <c r="M180" s="22" t="e">
        <f t="shared" si="10"/>
        <v>#N/A</v>
      </c>
      <c r="N180" s="14" t="e">
        <f t="shared" si="11"/>
        <v>#N/A</v>
      </c>
      <c r="O180" s="14" t="e">
        <f t="shared" si="12"/>
        <v>#N/A</v>
      </c>
    </row>
    <row r="181" spans="1:15" ht="15" customHeight="1" x14ac:dyDescent="0.25">
      <c r="A181" t="s">
        <v>384</v>
      </c>
      <c r="B181" t="s">
        <v>385</v>
      </c>
      <c r="C181" t="s">
        <v>18</v>
      </c>
      <c r="D181" t="s">
        <v>35</v>
      </c>
      <c r="E181" t="e">
        <v>#N/A</v>
      </c>
      <c r="F181" s="11" t="e">
        <v>#N/A</v>
      </c>
      <c r="H181" s="13">
        <v>1100000</v>
      </c>
      <c r="I181" s="13">
        <v>35000</v>
      </c>
      <c r="J181" s="13">
        <f t="shared" si="13"/>
        <v>65625</v>
      </c>
      <c r="L181" s="13" t="e">
        <f>VLOOKUP(A181,'Revenues X=0.5'!$A$2:$X$180,24,FALSE)*1000</f>
        <v>#N/A</v>
      </c>
      <c r="M181" s="22" t="e">
        <f t="shared" si="10"/>
        <v>#N/A</v>
      </c>
      <c r="N181" s="14" t="e">
        <f t="shared" si="11"/>
        <v>#N/A</v>
      </c>
      <c r="O181" s="14" t="e">
        <f t="shared" si="12"/>
        <v>#N/A</v>
      </c>
    </row>
    <row r="182" spans="1:15" ht="15" customHeight="1" x14ac:dyDescent="0.25">
      <c r="A182" t="s">
        <v>386</v>
      </c>
      <c r="B182" t="s">
        <v>387</v>
      </c>
      <c r="C182" t="s">
        <v>29</v>
      </c>
      <c r="D182" t="s">
        <v>35</v>
      </c>
      <c r="E182" t="e">
        <v>#N/A</v>
      </c>
      <c r="F182" s="11" t="e">
        <v>#N/A</v>
      </c>
      <c r="H182" s="13">
        <v>1100000</v>
      </c>
      <c r="I182" s="13">
        <v>35000</v>
      </c>
      <c r="J182" s="13">
        <f t="shared" si="13"/>
        <v>65625</v>
      </c>
      <c r="L182" s="13" t="e">
        <f>VLOOKUP(A182,'Revenues X=0.5'!$A$2:$X$180,24,FALSE)*1000</f>
        <v>#N/A</v>
      </c>
      <c r="M182" s="22" t="e">
        <f t="shared" si="10"/>
        <v>#N/A</v>
      </c>
      <c r="N182" s="14" t="e">
        <f t="shared" si="11"/>
        <v>#N/A</v>
      </c>
      <c r="O182" s="14" t="e">
        <f t="shared" si="12"/>
        <v>#N/A</v>
      </c>
    </row>
    <row r="183" spans="1:15" ht="15" customHeight="1" x14ac:dyDescent="0.25">
      <c r="A183" t="s">
        <v>388</v>
      </c>
      <c r="B183" t="s">
        <v>389</v>
      </c>
      <c r="C183" t="s">
        <v>18</v>
      </c>
      <c r="D183" t="s">
        <v>35</v>
      </c>
      <c r="E183" t="e">
        <v>#N/A</v>
      </c>
      <c r="F183" s="11" t="e">
        <v>#N/A</v>
      </c>
      <c r="H183" s="13">
        <v>1100000</v>
      </c>
      <c r="I183" s="13">
        <v>35000</v>
      </c>
      <c r="J183" s="13">
        <f t="shared" si="13"/>
        <v>65625</v>
      </c>
      <c r="L183" s="13" t="e">
        <f>VLOOKUP(A183,'Revenues X=0.5'!$A$2:$X$180,24,FALSE)*1000</f>
        <v>#N/A</v>
      </c>
      <c r="M183" s="22" t="e">
        <f t="shared" si="10"/>
        <v>#N/A</v>
      </c>
      <c r="N183" s="14" t="e">
        <f t="shared" si="11"/>
        <v>#N/A</v>
      </c>
      <c r="O183" s="14" t="e">
        <f t="shared" si="12"/>
        <v>#N/A</v>
      </c>
    </row>
    <row r="184" spans="1:15" x14ac:dyDescent="0.25">
      <c r="A184" t="s">
        <v>390</v>
      </c>
      <c r="B184" t="s">
        <v>391</v>
      </c>
      <c r="C184" t="s">
        <v>40</v>
      </c>
      <c r="D184" t="s">
        <v>32</v>
      </c>
      <c r="E184" t="e">
        <v>#N/A</v>
      </c>
      <c r="F184" s="11" t="e">
        <v>#N/A</v>
      </c>
      <c r="H184" s="13">
        <v>1200000</v>
      </c>
      <c r="I184" s="13">
        <v>35000</v>
      </c>
      <c r="J184" s="13">
        <f t="shared" si="13"/>
        <v>65625</v>
      </c>
      <c r="L184" s="13">
        <f>VLOOKUP(A184,'Revenues X=0.5'!$A$2:$X$180,24,FALSE)*1000</f>
        <v>106668286549.71858</v>
      </c>
      <c r="M184" s="22">
        <f t="shared" si="10"/>
        <v>0</v>
      </c>
      <c r="N184" s="14">
        <f t="shared" si="11"/>
        <v>0</v>
      </c>
      <c r="O184" s="14">
        <f t="shared" si="12"/>
        <v>0</v>
      </c>
    </row>
    <row r="185" spans="1:15" ht="15" customHeight="1" x14ac:dyDescent="0.25">
      <c r="A185" t="s">
        <v>392</v>
      </c>
      <c r="B185" t="s">
        <v>393</v>
      </c>
      <c r="C185" t="s">
        <v>18</v>
      </c>
      <c r="D185" t="s">
        <v>35</v>
      </c>
      <c r="E185" t="e">
        <v>#N/A</v>
      </c>
      <c r="F185" s="11" t="e">
        <v>#N/A</v>
      </c>
      <c r="H185" s="13">
        <v>1100000</v>
      </c>
      <c r="I185" s="13">
        <v>35000</v>
      </c>
      <c r="J185" s="13">
        <f t="shared" si="13"/>
        <v>65625</v>
      </c>
      <c r="L185" s="13">
        <f>VLOOKUP(A185,'Revenues X=0.5'!$A$2:$X$180,24,FALSE)*1000</f>
        <v>2365245558.1015267</v>
      </c>
      <c r="M185" s="22">
        <f t="shared" si="10"/>
        <v>0</v>
      </c>
      <c r="N185" s="14">
        <f t="shared" si="11"/>
        <v>0</v>
      </c>
      <c r="O185" s="14">
        <f t="shared" si="12"/>
        <v>0</v>
      </c>
    </row>
    <row r="186" spans="1:15" x14ac:dyDescent="0.25">
      <c r="A186" t="s">
        <v>394</v>
      </c>
      <c r="B186" t="s">
        <v>395</v>
      </c>
      <c r="C186" t="s">
        <v>40</v>
      </c>
      <c r="D186" t="s">
        <v>32</v>
      </c>
      <c r="E186" t="e">
        <v>#N/A</v>
      </c>
      <c r="F186" s="11" t="e">
        <v>#N/A</v>
      </c>
      <c r="H186" s="13">
        <v>1200000</v>
      </c>
      <c r="I186" s="13">
        <v>35000</v>
      </c>
      <c r="J186" s="13">
        <f t="shared" si="13"/>
        <v>65625</v>
      </c>
      <c r="L186" s="13">
        <f>VLOOKUP(A186,'Revenues X=0.5'!$A$2:$X$180,24,FALSE)*1000</f>
        <v>3366838886.8918247</v>
      </c>
      <c r="M186" s="22">
        <f t="shared" si="10"/>
        <v>0</v>
      </c>
      <c r="N186" s="14">
        <f t="shared" si="11"/>
        <v>0</v>
      </c>
      <c r="O186" s="14">
        <f t="shared" si="12"/>
        <v>0</v>
      </c>
    </row>
    <row r="187" spans="1:15" ht="15" customHeight="1" x14ac:dyDescent="0.25">
      <c r="A187" t="s">
        <v>396</v>
      </c>
      <c r="B187" t="s">
        <v>397</v>
      </c>
      <c r="C187" t="s">
        <v>45</v>
      </c>
      <c r="D187" t="s">
        <v>19</v>
      </c>
      <c r="E187">
        <v>578274</v>
      </c>
      <c r="F187" s="11">
        <v>23.3650484026603</v>
      </c>
      <c r="G187">
        <f t="shared" si="14"/>
        <v>443160.00000000023</v>
      </c>
      <c r="L187" s="13">
        <f>VLOOKUP(A187,'Revenues X=0.5'!$A$2:$X$180,24,FALSE)*1000</f>
        <v>47126719923.738014</v>
      </c>
      <c r="M187" s="22">
        <f t="shared" si="10"/>
        <v>0</v>
      </c>
      <c r="N187" s="14">
        <f t="shared" si="11"/>
        <v>0</v>
      </c>
      <c r="O187" s="14">
        <f t="shared" si="12"/>
        <v>0</v>
      </c>
    </row>
    <row r="188" spans="1:15" ht="15" customHeight="1" x14ac:dyDescent="0.25">
      <c r="A188" t="s">
        <v>398</v>
      </c>
      <c r="B188" t="s">
        <v>399</v>
      </c>
      <c r="C188" t="s">
        <v>45</v>
      </c>
      <c r="D188" t="s">
        <v>19</v>
      </c>
      <c r="E188">
        <v>71456</v>
      </c>
      <c r="F188" s="11">
        <v>100</v>
      </c>
      <c r="G188">
        <f t="shared" si="14"/>
        <v>0</v>
      </c>
      <c r="H188" s="13">
        <v>0</v>
      </c>
      <c r="I188" s="13">
        <v>0</v>
      </c>
      <c r="J188" s="13">
        <f t="shared" si="13"/>
        <v>0</v>
      </c>
      <c r="K188" s="13">
        <f>G188*(H188+J188)</f>
        <v>0</v>
      </c>
      <c r="L188" s="13">
        <f>VLOOKUP(A188,'Revenues X=0.5'!$A$2:$X$180,24,FALSE)*1000</f>
        <v>37602208540.814835</v>
      </c>
      <c r="M188" s="22">
        <f t="shared" si="10"/>
        <v>0</v>
      </c>
      <c r="N188" s="14">
        <f t="shared" si="11"/>
        <v>0</v>
      </c>
      <c r="O188" s="14">
        <f t="shared" si="12"/>
        <v>0</v>
      </c>
    </row>
    <row r="189" spans="1:15" ht="15" customHeight="1" x14ac:dyDescent="0.25">
      <c r="A189" t="s">
        <v>400</v>
      </c>
      <c r="B189" t="s">
        <v>401</v>
      </c>
      <c r="C189" t="s">
        <v>40</v>
      </c>
      <c r="D189" t="s">
        <v>22</v>
      </c>
      <c r="E189">
        <v>69873</v>
      </c>
      <c r="F189" s="11">
        <v>64.896311880125396</v>
      </c>
      <c r="G189">
        <f t="shared" si="14"/>
        <v>24527.999999999985</v>
      </c>
      <c r="H189" s="13">
        <v>1000000</v>
      </c>
      <c r="I189" s="13">
        <v>30000</v>
      </c>
      <c r="J189" s="13">
        <f t="shared" si="13"/>
        <v>56250</v>
      </c>
      <c r="K189" s="13">
        <f>G189*(H189+J189)</f>
        <v>25907699999.999985</v>
      </c>
      <c r="L189" s="13">
        <f>VLOOKUP(A189,'Revenues X=0.5'!$A$2:$X$180,24,FALSE)*1000</f>
        <v>86536359923.658691</v>
      </c>
      <c r="M189" s="22">
        <f t="shared" si="10"/>
        <v>0.29938513733250899</v>
      </c>
      <c r="N189" s="14">
        <f t="shared" si="11"/>
        <v>9.9795045777502991E-2</v>
      </c>
      <c r="O189" s="14">
        <f t="shared" si="12"/>
        <v>0.89815541199752702</v>
      </c>
    </row>
    <row r="190" spans="1:15" ht="15" customHeight="1" x14ac:dyDescent="0.25">
      <c r="A190" t="s">
        <v>402</v>
      </c>
      <c r="B190" t="s">
        <v>403</v>
      </c>
      <c r="C190" t="s">
        <v>14</v>
      </c>
      <c r="D190" t="s">
        <v>19</v>
      </c>
      <c r="E190" t="e">
        <v>#N/A</v>
      </c>
      <c r="F190" s="11" t="e">
        <v>#N/A</v>
      </c>
      <c r="H190" s="13">
        <v>0</v>
      </c>
      <c r="I190" s="13">
        <v>0</v>
      </c>
      <c r="J190" s="13">
        <f t="shared" si="13"/>
        <v>0</v>
      </c>
      <c r="L190" s="13">
        <f>VLOOKUP(A190,'Revenues X=0.5'!$A$2:$X$180,24,FALSE)*1000</f>
        <v>22188200681.155506</v>
      </c>
      <c r="M190" s="22">
        <f t="shared" si="10"/>
        <v>0</v>
      </c>
      <c r="N190" s="14">
        <f t="shared" si="11"/>
        <v>0</v>
      </c>
      <c r="O190" s="14">
        <f t="shared" si="12"/>
        <v>0</v>
      </c>
    </row>
    <row r="191" spans="1:15" x14ac:dyDescent="0.25">
      <c r="A191" t="s">
        <v>404</v>
      </c>
      <c r="B191" t="s">
        <v>405</v>
      </c>
      <c r="C191" t="s">
        <v>14</v>
      </c>
      <c r="D191" t="s">
        <v>32</v>
      </c>
      <c r="E191">
        <v>83739</v>
      </c>
      <c r="F191" s="11">
        <v>27.956770307373482</v>
      </c>
      <c r="G191">
        <f t="shared" si="14"/>
        <v>60328.280112308523</v>
      </c>
      <c r="H191" s="13">
        <v>1200000</v>
      </c>
      <c r="I191" s="13">
        <v>35000</v>
      </c>
      <c r="J191" s="13">
        <f t="shared" si="13"/>
        <v>65625</v>
      </c>
      <c r="K191" s="13">
        <f>G191*(H191+J191)</f>
        <v>76352979517.140472</v>
      </c>
      <c r="L191" s="13">
        <f>VLOOKUP(A191,'Revenues X=0.5'!$A$2:$X$180,24,FALSE)*1000</f>
        <v>143110326298.11447</v>
      </c>
      <c r="M191" s="22">
        <f t="shared" si="10"/>
        <v>0.53352529822403494</v>
      </c>
      <c r="N191" s="14">
        <f t="shared" si="11"/>
        <v>0.17784176607467833</v>
      </c>
      <c r="O191" s="14">
        <f t="shared" si="12"/>
        <v>1.6005758946721047</v>
      </c>
    </row>
    <row r="192" spans="1:15" ht="15" customHeight="1" x14ac:dyDescent="0.25">
      <c r="A192" t="s">
        <v>406</v>
      </c>
      <c r="B192" t="s">
        <v>407</v>
      </c>
      <c r="C192" t="s">
        <v>18</v>
      </c>
      <c r="D192" t="s">
        <v>26</v>
      </c>
      <c r="E192" t="e">
        <v>#N/A</v>
      </c>
      <c r="F192" s="11" t="e">
        <v>#N/A</v>
      </c>
      <c r="H192" s="13">
        <v>1100000</v>
      </c>
      <c r="I192" s="13">
        <v>33000</v>
      </c>
      <c r="J192" s="13">
        <f t="shared" si="13"/>
        <v>61875</v>
      </c>
      <c r="L192" s="13">
        <f>VLOOKUP(A192,'Revenues X=0.5'!$A$2:$X$180,24,FALSE)*1000</f>
        <v>282468092411.33478</v>
      </c>
      <c r="M192" s="22">
        <f t="shared" si="10"/>
        <v>0</v>
      </c>
      <c r="N192" s="14">
        <f t="shared" si="11"/>
        <v>0</v>
      </c>
      <c r="O192" s="14">
        <f t="shared" si="12"/>
        <v>0</v>
      </c>
    </row>
    <row r="193" spans="1:15" ht="15" customHeight="1" x14ac:dyDescent="0.25">
      <c r="A193" t="s">
        <v>408</v>
      </c>
      <c r="B193" t="s">
        <v>409</v>
      </c>
      <c r="C193" t="s">
        <v>40</v>
      </c>
      <c r="D193" t="s">
        <v>26</v>
      </c>
      <c r="E193" t="e">
        <v>#N/A</v>
      </c>
      <c r="F193" s="11" t="e">
        <v>#N/A</v>
      </c>
      <c r="H193" s="13">
        <v>0</v>
      </c>
      <c r="I193" s="13">
        <v>0</v>
      </c>
      <c r="J193" s="13">
        <f t="shared" si="13"/>
        <v>0</v>
      </c>
      <c r="L193" s="13">
        <f>VLOOKUP(A193,'Revenues X=0.5'!$A$2:$X$180,24,FALSE)*1000</f>
        <v>2975641844.9731188</v>
      </c>
      <c r="M193" s="22">
        <f t="shared" si="10"/>
        <v>0</v>
      </c>
      <c r="N193" s="14">
        <f t="shared" si="11"/>
        <v>0</v>
      </c>
      <c r="O193" s="14">
        <f t="shared" si="12"/>
        <v>0</v>
      </c>
    </row>
    <row r="194" spans="1:15" x14ac:dyDescent="0.25">
      <c r="A194" t="s">
        <v>410</v>
      </c>
      <c r="B194" t="s">
        <v>411</v>
      </c>
      <c r="C194" t="s">
        <v>14</v>
      </c>
      <c r="D194" t="s">
        <v>32</v>
      </c>
      <c r="E194" t="e">
        <v>#N/A</v>
      </c>
      <c r="F194" s="11" t="e">
        <v>#N/A</v>
      </c>
      <c r="H194" s="13">
        <v>1200000</v>
      </c>
      <c r="I194" s="13">
        <v>35000</v>
      </c>
      <c r="J194" s="13">
        <f t="shared" si="13"/>
        <v>65625</v>
      </c>
      <c r="L194" s="13">
        <f>VLOOKUP(A194,'Revenues X=0.5'!$A$2:$X$180,24,FALSE)*1000</f>
        <v>18772333894.810722</v>
      </c>
      <c r="M194" s="22">
        <f t="shared" si="10"/>
        <v>0</v>
      </c>
      <c r="N194" s="14">
        <f t="shared" si="11"/>
        <v>0</v>
      </c>
      <c r="O194" s="14">
        <f t="shared" si="12"/>
        <v>0</v>
      </c>
    </row>
    <row r="195" spans="1:15" ht="15" customHeight="1" x14ac:dyDescent="0.25">
      <c r="A195" t="s">
        <v>412</v>
      </c>
      <c r="B195" t="s">
        <v>413</v>
      </c>
      <c r="C195" t="s">
        <v>18</v>
      </c>
      <c r="D195" t="s">
        <v>26</v>
      </c>
      <c r="E195" t="e">
        <v>#N/A</v>
      </c>
      <c r="F195" s="11" t="e">
        <v>#N/A</v>
      </c>
      <c r="H195" s="13">
        <v>0</v>
      </c>
      <c r="I195" s="13">
        <v>0</v>
      </c>
      <c r="J195" s="13">
        <f t="shared" si="13"/>
        <v>0</v>
      </c>
      <c r="L195" s="13">
        <f>VLOOKUP(A195,'Revenues X=0.5'!$A$2:$X$180,24,FALSE)*1000</f>
        <v>311917889.64622009</v>
      </c>
      <c r="M195" s="22">
        <f t="shared" ref="M195:M216" si="15">K195/L195</f>
        <v>0</v>
      </c>
      <c r="N195" s="14">
        <f t="shared" ref="N195:N216" si="16">(K195/2)/(L195*1.5)</f>
        <v>0</v>
      </c>
      <c r="O195" s="14">
        <f t="shared" ref="O195:O216" si="17">(K195*1.5)/(L195/2)</f>
        <v>0</v>
      </c>
    </row>
    <row r="196" spans="1:15" ht="15" customHeight="1" x14ac:dyDescent="0.25">
      <c r="A196" t="s">
        <v>414</v>
      </c>
      <c r="B196" t="s">
        <v>415</v>
      </c>
      <c r="C196" t="s">
        <v>29</v>
      </c>
      <c r="D196" t="s">
        <v>35</v>
      </c>
      <c r="E196" t="e">
        <v>#N/A</v>
      </c>
      <c r="F196" s="11" t="e">
        <v>#N/A</v>
      </c>
      <c r="H196" s="13">
        <v>1100000</v>
      </c>
      <c r="I196" s="13">
        <v>35000</v>
      </c>
      <c r="J196" s="13">
        <f t="shared" ref="J196:J216" si="18">I196*(7.5/4)</f>
        <v>65625</v>
      </c>
      <c r="L196" s="13">
        <f>VLOOKUP(A196,'Revenues X=0.5'!$A$2:$X$180,24,FALSE)*1000</f>
        <v>28239710464.069588</v>
      </c>
      <c r="M196" s="22">
        <f t="shared" si="15"/>
        <v>0</v>
      </c>
      <c r="N196" s="14">
        <f t="shared" si="16"/>
        <v>0</v>
      </c>
      <c r="O196" s="14">
        <f t="shared" si="17"/>
        <v>0</v>
      </c>
    </row>
    <row r="197" spans="1:15" ht="15" customHeight="1" x14ac:dyDescent="0.25">
      <c r="A197" t="s">
        <v>416</v>
      </c>
      <c r="B197" t="s">
        <v>417</v>
      </c>
      <c r="C197" t="s">
        <v>18</v>
      </c>
      <c r="D197" t="s">
        <v>22</v>
      </c>
      <c r="E197">
        <v>19418.005000000001</v>
      </c>
      <c r="F197" s="11">
        <v>75.994310435083307</v>
      </c>
      <c r="G197">
        <f t="shared" ref="G197:G213" si="19">(1-(F197/100))*E197</f>
        <v>4661.4260000000013</v>
      </c>
      <c r="H197" s="13">
        <v>1000000</v>
      </c>
      <c r="I197" s="13">
        <v>30000</v>
      </c>
      <c r="J197" s="13">
        <f t="shared" si="18"/>
        <v>56250</v>
      </c>
      <c r="K197" s="13">
        <f>G197*(H197+J197)</f>
        <v>4923631212.500001</v>
      </c>
      <c r="L197" s="13">
        <f>VLOOKUP(A197,'Revenues X=0.5'!$A$2:$X$180,24,FALSE)*1000</f>
        <v>37024426204.224541</v>
      </c>
      <c r="M197" s="22">
        <f t="shared" si="15"/>
        <v>0.13298332255958656</v>
      </c>
      <c r="N197" s="14">
        <f t="shared" si="16"/>
        <v>4.4327774186528855E-2</v>
      </c>
      <c r="O197" s="14">
        <f t="shared" si="17"/>
        <v>0.39894996767875968</v>
      </c>
    </row>
    <row r="198" spans="1:15" ht="15" customHeight="1" x14ac:dyDescent="0.25">
      <c r="A198" t="s">
        <v>418</v>
      </c>
      <c r="B198" t="s">
        <v>419</v>
      </c>
      <c r="C198" t="s">
        <v>18</v>
      </c>
      <c r="D198" t="s">
        <v>19</v>
      </c>
      <c r="E198">
        <v>367263</v>
      </c>
      <c r="F198" s="11">
        <v>89.363480666443394</v>
      </c>
      <c r="G198">
        <f t="shared" si="19"/>
        <v>39063.999999999993</v>
      </c>
      <c r="H198" s="13">
        <v>1100000</v>
      </c>
      <c r="I198" s="13">
        <v>33000</v>
      </c>
      <c r="J198" s="13">
        <f t="shared" si="18"/>
        <v>61875</v>
      </c>
      <c r="K198" s="13">
        <f>G198*(H198+J198)</f>
        <v>45387484999.999992</v>
      </c>
      <c r="L198" s="13">
        <f>VLOOKUP(A198,'Revenues X=0.5'!$A$2:$X$180,24,FALSE)*1000</f>
        <v>315825749158.50275</v>
      </c>
      <c r="M198" s="22">
        <f t="shared" si="15"/>
        <v>0.14371052746944163</v>
      </c>
      <c r="N198" s="14">
        <f t="shared" si="16"/>
        <v>4.7903509156480541E-2</v>
      </c>
      <c r="O198" s="14">
        <f t="shared" si="17"/>
        <v>0.43113158240832489</v>
      </c>
    </row>
    <row r="199" spans="1:15" ht="15" customHeight="1" x14ac:dyDescent="0.25">
      <c r="A199" t="s">
        <v>420</v>
      </c>
      <c r="B199" t="s">
        <v>421</v>
      </c>
      <c r="C199" t="s">
        <v>18</v>
      </c>
      <c r="D199" t="s">
        <v>19</v>
      </c>
      <c r="E199" t="e">
        <v>#N/A</v>
      </c>
      <c r="F199" s="11" t="e">
        <v>#N/A</v>
      </c>
      <c r="H199" s="13">
        <v>0</v>
      </c>
      <c r="I199" s="13">
        <v>0</v>
      </c>
      <c r="J199" s="13">
        <f t="shared" si="18"/>
        <v>0</v>
      </c>
      <c r="L199" s="13">
        <f>VLOOKUP(A199,'Revenues X=0.5'!$A$2:$X$180,24,FALSE)*1000</f>
        <v>38518217872.147377</v>
      </c>
      <c r="M199" s="22">
        <f t="shared" si="15"/>
        <v>0</v>
      </c>
      <c r="N199" s="14">
        <f t="shared" si="16"/>
        <v>0</v>
      </c>
      <c r="O199" s="14">
        <f t="shared" si="17"/>
        <v>0</v>
      </c>
    </row>
    <row r="200" spans="1:15" ht="15" customHeight="1" x14ac:dyDescent="0.25">
      <c r="A200" t="s">
        <v>422</v>
      </c>
      <c r="B200" t="s">
        <v>423</v>
      </c>
      <c r="C200" t="s">
        <v>29</v>
      </c>
      <c r="D200" t="s">
        <v>35</v>
      </c>
      <c r="E200" t="e">
        <v>#N/A</v>
      </c>
      <c r="F200" s="11" t="e">
        <v>#N/A</v>
      </c>
      <c r="H200" s="13">
        <v>1100000</v>
      </c>
      <c r="I200" s="13">
        <v>35000</v>
      </c>
      <c r="J200" s="13">
        <f t="shared" si="18"/>
        <v>65625</v>
      </c>
      <c r="L200" s="13" t="e">
        <f>VLOOKUP(A200,'Revenues X=0.5'!$A$2:$X$180,24,FALSE)*1000</f>
        <v>#N/A</v>
      </c>
      <c r="M200" s="22" t="e">
        <f t="shared" si="15"/>
        <v>#N/A</v>
      </c>
      <c r="N200" s="14" t="e">
        <f t="shared" si="16"/>
        <v>#N/A</v>
      </c>
      <c r="O200" s="14" t="e">
        <f t="shared" si="17"/>
        <v>#N/A</v>
      </c>
    </row>
    <row r="201" spans="1:15" ht="15" customHeight="1" x14ac:dyDescent="0.25">
      <c r="A201" t="s">
        <v>424</v>
      </c>
      <c r="B201" t="s">
        <v>425</v>
      </c>
      <c r="C201" t="s">
        <v>18</v>
      </c>
      <c r="D201" t="s">
        <v>26</v>
      </c>
      <c r="E201" t="e">
        <v>#N/A</v>
      </c>
      <c r="F201" s="11" t="e">
        <v>#N/A</v>
      </c>
      <c r="H201" s="13">
        <v>0</v>
      </c>
      <c r="I201" s="13">
        <v>0</v>
      </c>
      <c r="J201" s="13">
        <f t="shared" si="18"/>
        <v>0</v>
      </c>
      <c r="L201" s="13" t="e">
        <f>VLOOKUP(A201,'Revenues X=0.5'!$A$2:$X$180,24,FALSE)*1000</f>
        <v>#N/A</v>
      </c>
      <c r="M201" s="22" t="e">
        <f t="shared" si="15"/>
        <v>#N/A</v>
      </c>
      <c r="N201" s="14" t="e">
        <f t="shared" si="16"/>
        <v>#N/A</v>
      </c>
      <c r="O201" s="14" t="e">
        <f t="shared" si="17"/>
        <v>#N/A</v>
      </c>
    </row>
    <row r="202" spans="1:15" x14ac:dyDescent="0.25">
      <c r="A202" t="s">
        <v>426</v>
      </c>
      <c r="B202" t="s">
        <v>427</v>
      </c>
      <c r="C202" t="s">
        <v>14</v>
      </c>
      <c r="D202" t="s">
        <v>32</v>
      </c>
      <c r="E202" t="e">
        <v>#N/A</v>
      </c>
      <c r="F202" s="11" t="e">
        <v>#N/A</v>
      </c>
      <c r="H202" s="13">
        <v>1200000</v>
      </c>
      <c r="I202" s="13">
        <v>35000</v>
      </c>
      <c r="J202" s="13">
        <f t="shared" si="18"/>
        <v>65625</v>
      </c>
      <c r="L202" s="13">
        <f>VLOOKUP(A202,'Revenues X=0.5'!$A$2:$X$180,24,FALSE)*1000</f>
        <v>112271636611.00194</v>
      </c>
      <c r="M202" s="22">
        <f t="shared" si="15"/>
        <v>0</v>
      </c>
      <c r="N202" s="14">
        <f t="shared" si="16"/>
        <v>0</v>
      </c>
      <c r="O202" s="14">
        <f t="shared" si="17"/>
        <v>0</v>
      </c>
    </row>
    <row r="203" spans="1:15" ht="15" customHeight="1" x14ac:dyDescent="0.25">
      <c r="A203" t="s">
        <v>428</v>
      </c>
      <c r="B203" t="s">
        <v>429</v>
      </c>
      <c r="C203" t="s">
        <v>40</v>
      </c>
      <c r="D203" t="s">
        <v>19</v>
      </c>
      <c r="E203">
        <v>169496.2</v>
      </c>
      <c r="F203" s="11">
        <v>97.853875190122295</v>
      </c>
      <c r="G203">
        <f t="shared" si="19"/>
        <v>3637.5999999999317</v>
      </c>
      <c r="H203" s="13">
        <v>1100000</v>
      </c>
      <c r="I203" s="13">
        <v>33000</v>
      </c>
      <c r="J203" s="13">
        <f t="shared" si="18"/>
        <v>61875</v>
      </c>
      <c r="K203" s="13">
        <f>G203*(H203+J203)</f>
        <v>4226436499.9999208</v>
      </c>
      <c r="L203" s="13">
        <f>VLOOKUP(A203,'Revenues X=0.5'!$A$2:$X$180,24,FALSE)*1000</f>
        <v>235454210481.78946</v>
      </c>
      <c r="M203" s="22">
        <f t="shared" si="15"/>
        <v>1.7950141946290667E-2</v>
      </c>
      <c r="N203" s="14">
        <f t="shared" si="16"/>
        <v>5.9833806487635558E-3</v>
      </c>
      <c r="O203" s="14">
        <f t="shared" si="17"/>
        <v>5.3850425838872007E-2</v>
      </c>
    </row>
    <row r="204" spans="1:15" ht="15" customHeight="1" x14ac:dyDescent="0.25">
      <c r="A204" t="s">
        <v>430</v>
      </c>
      <c r="B204" t="s">
        <v>431</v>
      </c>
      <c r="C204" t="s">
        <v>29</v>
      </c>
      <c r="D204" t="s">
        <v>22</v>
      </c>
      <c r="E204" t="e">
        <v>#N/A</v>
      </c>
      <c r="F204" s="11" t="e">
        <v>#N/A</v>
      </c>
      <c r="H204" s="13">
        <v>1000000</v>
      </c>
      <c r="I204" s="13">
        <v>30000</v>
      </c>
      <c r="J204" s="13">
        <f t="shared" si="18"/>
        <v>56250</v>
      </c>
      <c r="L204" s="13">
        <f>VLOOKUP(A204,'Revenues X=0.5'!$A$2:$X$180,24,FALSE)*1000</f>
        <v>107331225076.61528</v>
      </c>
      <c r="M204" s="22">
        <f t="shared" si="15"/>
        <v>0</v>
      </c>
      <c r="N204" s="14">
        <f t="shared" si="16"/>
        <v>0</v>
      </c>
      <c r="O204" s="14">
        <f t="shared" si="17"/>
        <v>0</v>
      </c>
    </row>
    <row r="205" spans="1:15" ht="15" customHeight="1" x14ac:dyDescent="0.25">
      <c r="A205" t="s">
        <v>432</v>
      </c>
      <c r="B205" t="s">
        <v>433</v>
      </c>
      <c r="C205" t="s">
        <v>45</v>
      </c>
      <c r="D205" t="s">
        <v>19</v>
      </c>
      <c r="E205">
        <v>419628</v>
      </c>
      <c r="F205" s="11">
        <v>100</v>
      </c>
      <c r="G205">
        <f t="shared" si="19"/>
        <v>0</v>
      </c>
      <c r="H205" s="13">
        <v>0</v>
      </c>
      <c r="I205" s="13">
        <v>0</v>
      </c>
      <c r="J205" s="13">
        <f t="shared" si="18"/>
        <v>0</v>
      </c>
      <c r="K205" s="13">
        <f>G205*(H205+J205)</f>
        <v>0</v>
      </c>
      <c r="L205" s="13">
        <f>VLOOKUP(A205,'Revenues X=0.5'!$A$2:$X$180,24,FALSE)*1000</f>
        <v>382818486449.25775</v>
      </c>
      <c r="M205" s="22">
        <f t="shared" si="15"/>
        <v>0</v>
      </c>
      <c r="N205" s="14">
        <f t="shared" si="16"/>
        <v>0</v>
      </c>
      <c r="O205" s="14">
        <f t="shared" si="17"/>
        <v>0</v>
      </c>
    </row>
    <row r="206" spans="1:15" ht="15" customHeight="1" x14ac:dyDescent="0.25">
      <c r="A206" t="s">
        <v>434</v>
      </c>
      <c r="B206" t="s">
        <v>435</v>
      </c>
      <c r="C206" t="s">
        <v>45</v>
      </c>
      <c r="D206" t="s">
        <v>69</v>
      </c>
      <c r="E206">
        <v>6545326</v>
      </c>
      <c r="F206" s="11">
        <v>100</v>
      </c>
      <c r="G206">
        <f t="shared" si="19"/>
        <v>0</v>
      </c>
      <c r="H206" s="13">
        <v>0</v>
      </c>
      <c r="I206" s="13">
        <v>0</v>
      </c>
      <c r="J206" s="13">
        <f t="shared" si="18"/>
        <v>0</v>
      </c>
      <c r="K206" s="13">
        <f>G206*(H206+J206)</f>
        <v>0</v>
      </c>
      <c r="L206" s="13">
        <f>VLOOKUP(A206,'Revenues X=0.5'!$A$2:$X$180,24,FALSE)*1000</f>
        <v>3442233574755.2974</v>
      </c>
      <c r="M206" s="22">
        <f t="shared" si="15"/>
        <v>0</v>
      </c>
      <c r="N206" s="14">
        <f t="shared" si="16"/>
        <v>0</v>
      </c>
      <c r="O206" s="14">
        <f t="shared" si="17"/>
        <v>0</v>
      </c>
    </row>
    <row r="207" spans="1:15" ht="15" customHeight="1" x14ac:dyDescent="0.25">
      <c r="A207" t="s">
        <v>436</v>
      </c>
      <c r="B207" t="s">
        <v>437</v>
      </c>
      <c r="C207" t="s">
        <v>29</v>
      </c>
      <c r="D207" t="s">
        <v>35</v>
      </c>
      <c r="E207" t="e">
        <v>#N/A</v>
      </c>
      <c r="F207" s="11" t="e">
        <v>#N/A</v>
      </c>
      <c r="H207" s="13">
        <v>1100000</v>
      </c>
      <c r="I207" s="13">
        <v>35000</v>
      </c>
      <c r="J207" s="13">
        <f t="shared" si="18"/>
        <v>65625</v>
      </c>
      <c r="L207" s="13">
        <f>VLOOKUP(A207,'Revenues X=0.5'!$A$2:$X$180,24,FALSE)*1000</f>
        <v>10351969412.39596</v>
      </c>
      <c r="M207" s="22">
        <f t="shared" si="15"/>
        <v>0</v>
      </c>
      <c r="N207" s="14">
        <f t="shared" si="16"/>
        <v>0</v>
      </c>
      <c r="O207" s="14">
        <f t="shared" si="17"/>
        <v>0</v>
      </c>
    </row>
    <row r="208" spans="1:15" ht="15" customHeight="1" x14ac:dyDescent="0.25">
      <c r="A208" t="s">
        <v>438</v>
      </c>
      <c r="B208" t="s">
        <v>439</v>
      </c>
      <c r="C208" t="s">
        <v>40</v>
      </c>
      <c r="D208" t="s">
        <v>19</v>
      </c>
      <c r="E208" t="e">
        <v>#N/A</v>
      </c>
      <c r="F208" s="11" t="e">
        <v>#N/A</v>
      </c>
      <c r="H208" s="13">
        <v>0</v>
      </c>
      <c r="I208" s="13">
        <v>0</v>
      </c>
      <c r="J208" s="13">
        <f t="shared" si="18"/>
        <v>0</v>
      </c>
      <c r="L208" s="13">
        <f>VLOOKUP(A208,'Revenues X=0.5'!$A$2:$X$180,24,FALSE)*1000</f>
        <v>117845853555.28273</v>
      </c>
      <c r="M208" s="22">
        <f t="shared" si="15"/>
        <v>0</v>
      </c>
      <c r="N208" s="14">
        <f t="shared" si="16"/>
        <v>0</v>
      </c>
      <c r="O208" s="14">
        <f t="shared" si="17"/>
        <v>0</v>
      </c>
    </row>
    <row r="209" spans="1:15" ht="15" customHeight="1" x14ac:dyDescent="0.25">
      <c r="A209" t="s">
        <v>440</v>
      </c>
      <c r="B209" t="s">
        <v>441</v>
      </c>
      <c r="C209" t="s">
        <v>40</v>
      </c>
      <c r="D209" t="s">
        <v>26</v>
      </c>
      <c r="E209" t="e">
        <v>#N/A</v>
      </c>
      <c r="F209" s="11" t="e">
        <v>#N/A</v>
      </c>
      <c r="H209" s="13">
        <v>0</v>
      </c>
      <c r="I209" s="13">
        <v>0</v>
      </c>
      <c r="J209" s="13">
        <f t="shared" si="18"/>
        <v>0</v>
      </c>
      <c r="L209" s="13" t="e">
        <f>VLOOKUP(A209,'Revenues X=0.5'!$A$2:$X$180,24,FALSE)*1000</f>
        <v>#N/A</v>
      </c>
      <c r="M209" s="22" t="e">
        <f t="shared" si="15"/>
        <v>#N/A</v>
      </c>
      <c r="N209" s="14" t="e">
        <f t="shared" si="16"/>
        <v>#N/A</v>
      </c>
      <c r="O209" s="14" t="e">
        <f t="shared" si="17"/>
        <v>#N/A</v>
      </c>
    </row>
    <row r="210" spans="1:15" ht="15" customHeight="1" x14ac:dyDescent="0.25">
      <c r="A210" t="s">
        <v>442</v>
      </c>
      <c r="B210" t="s">
        <v>443</v>
      </c>
      <c r="C210" t="s">
        <v>18</v>
      </c>
      <c r="D210" t="s">
        <v>35</v>
      </c>
      <c r="E210" t="e">
        <v>#N/A</v>
      </c>
      <c r="F210" s="11" t="e">
        <v>#N/A</v>
      </c>
      <c r="H210" s="13">
        <v>1100000</v>
      </c>
      <c r="I210" s="13">
        <v>35000</v>
      </c>
      <c r="J210" s="13">
        <f t="shared" si="18"/>
        <v>65625</v>
      </c>
      <c r="L210" s="13">
        <f>VLOOKUP(A210,'Revenues X=0.5'!$A$2:$X$180,24,FALSE)*1000</f>
        <v>171847166496.48535</v>
      </c>
      <c r="M210" s="22">
        <f t="shared" si="15"/>
        <v>0</v>
      </c>
      <c r="N210" s="14">
        <f t="shared" si="16"/>
        <v>0</v>
      </c>
      <c r="O210" s="14">
        <f t="shared" si="17"/>
        <v>0</v>
      </c>
    </row>
    <row r="211" spans="1:15" ht="15" customHeight="1" x14ac:dyDescent="0.25">
      <c r="A211" t="s">
        <v>444</v>
      </c>
      <c r="B211" t="s">
        <v>445</v>
      </c>
      <c r="C211" t="s">
        <v>40</v>
      </c>
      <c r="D211" t="s">
        <v>26</v>
      </c>
      <c r="E211" t="e">
        <v>#N/A</v>
      </c>
      <c r="F211" s="11" t="e">
        <v>#N/A</v>
      </c>
      <c r="H211" s="13">
        <v>1100000</v>
      </c>
      <c r="I211" s="13">
        <v>33000</v>
      </c>
      <c r="J211" s="13">
        <f t="shared" si="18"/>
        <v>61875</v>
      </c>
      <c r="L211" s="13">
        <f>VLOOKUP(A211,'Revenues X=0.5'!$A$2:$X$180,24,FALSE)*1000</f>
        <v>270673731611.90509</v>
      </c>
      <c r="M211" s="22">
        <f t="shared" si="15"/>
        <v>0</v>
      </c>
      <c r="N211" s="14">
        <f t="shared" si="16"/>
        <v>0</v>
      </c>
      <c r="O211" s="14">
        <f t="shared" si="17"/>
        <v>0</v>
      </c>
    </row>
    <row r="212" spans="1:15" ht="15" customHeight="1" x14ac:dyDescent="0.25">
      <c r="A212" t="s">
        <v>446</v>
      </c>
      <c r="B212" t="s">
        <v>447</v>
      </c>
      <c r="C212" t="s">
        <v>29</v>
      </c>
      <c r="D212" t="s">
        <v>35</v>
      </c>
      <c r="E212" t="e">
        <v>#N/A</v>
      </c>
      <c r="F212" s="11" t="e">
        <v>#N/A</v>
      </c>
      <c r="H212" s="13">
        <v>1100000</v>
      </c>
      <c r="I212" s="13">
        <v>35000</v>
      </c>
      <c r="J212" s="13">
        <f t="shared" si="18"/>
        <v>65625</v>
      </c>
      <c r="L212" s="13" t="e">
        <f>VLOOKUP(A212,'Revenues X=0.5'!$A$2:$X$180,24,FALSE)*1000</f>
        <v>#N/A</v>
      </c>
      <c r="M212" s="22" t="e">
        <f t="shared" si="15"/>
        <v>#N/A</v>
      </c>
      <c r="N212" s="14" t="e">
        <f t="shared" si="16"/>
        <v>#N/A</v>
      </c>
      <c r="O212" s="14" t="e">
        <f t="shared" si="17"/>
        <v>#N/A</v>
      </c>
    </row>
    <row r="213" spans="1:15" ht="15" customHeight="1" x14ac:dyDescent="0.25">
      <c r="A213" t="s">
        <v>448</v>
      </c>
      <c r="B213" t="s">
        <v>449</v>
      </c>
      <c r="C213" t="s">
        <v>40</v>
      </c>
      <c r="D213" t="s">
        <v>22</v>
      </c>
      <c r="E213">
        <v>4686</v>
      </c>
      <c r="F213" s="11">
        <v>100</v>
      </c>
      <c r="G213">
        <f t="shared" si="19"/>
        <v>0</v>
      </c>
      <c r="H213" s="13">
        <v>1000000</v>
      </c>
      <c r="I213" s="13">
        <v>30000</v>
      </c>
      <c r="J213" s="13">
        <f t="shared" si="18"/>
        <v>56250</v>
      </c>
      <c r="K213" s="13">
        <f>G213*(H213+J213)</f>
        <v>0</v>
      </c>
      <c r="L213" s="13" t="e">
        <f>VLOOKUP(A213,'Revenues X=0.5'!$A$2:$X$180,24,FALSE)*1000</f>
        <v>#N/A</v>
      </c>
      <c r="M213" s="22" t="e">
        <f t="shared" si="15"/>
        <v>#N/A</v>
      </c>
      <c r="N213" s="14" t="e">
        <f t="shared" si="16"/>
        <v>#N/A</v>
      </c>
      <c r="O213" s="14" t="e">
        <f t="shared" si="17"/>
        <v>#N/A</v>
      </c>
    </row>
    <row r="214" spans="1:15" ht="15" customHeight="1" x14ac:dyDescent="0.25">
      <c r="A214" t="s">
        <v>450</v>
      </c>
      <c r="B214" t="s">
        <v>451</v>
      </c>
      <c r="C214" t="s">
        <v>40</v>
      </c>
      <c r="D214" t="s">
        <v>22</v>
      </c>
      <c r="E214" t="e">
        <v>#N/A</v>
      </c>
      <c r="F214" s="11" t="e">
        <v>#N/A</v>
      </c>
      <c r="H214" s="13">
        <v>1000000</v>
      </c>
      <c r="I214" s="13">
        <v>30000</v>
      </c>
      <c r="J214" s="13">
        <f t="shared" si="18"/>
        <v>56250</v>
      </c>
      <c r="L214" s="13">
        <f>VLOOKUP(A214,'Revenues X=0.5'!$A$2:$X$180,24,FALSE)*1000</f>
        <v>72879852606.829819</v>
      </c>
      <c r="M214" s="22">
        <f t="shared" si="15"/>
        <v>0</v>
      </c>
      <c r="N214" s="14">
        <f t="shared" si="16"/>
        <v>0</v>
      </c>
      <c r="O214" s="14">
        <f t="shared" si="17"/>
        <v>0</v>
      </c>
    </row>
    <row r="215" spans="1:15" x14ac:dyDescent="0.25">
      <c r="A215" t="s">
        <v>452</v>
      </c>
      <c r="B215" t="s">
        <v>453</v>
      </c>
      <c r="C215" t="s">
        <v>40</v>
      </c>
      <c r="D215" t="s">
        <v>32</v>
      </c>
      <c r="E215" t="e">
        <v>#N/A</v>
      </c>
      <c r="F215" s="11" t="e">
        <v>#N/A</v>
      </c>
      <c r="H215" s="13">
        <v>1200000</v>
      </c>
      <c r="I215" s="13">
        <v>35000</v>
      </c>
      <c r="J215" s="13">
        <f t="shared" si="18"/>
        <v>65625</v>
      </c>
      <c r="L215" s="13">
        <f>VLOOKUP(A215,'Revenues X=0.5'!$A$2:$X$180,24,FALSE)*1000</f>
        <v>44574232450.28801</v>
      </c>
      <c r="M215" s="22">
        <f t="shared" si="15"/>
        <v>0</v>
      </c>
      <c r="N215" s="14">
        <f t="shared" si="16"/>
        <v>0</v>
      </c>
      <c r="O215" s="14">
        <f t="shared" si="17"/>
        <v>0</v>
      </c>
    </row>
    <row r="216" spans="1:15" x14ac:dyDescent="0.25">
      <c r="A216" t="s">
        <v>454</v>
      </c>
      <c r="B216" t="s">
        <v>455</v>
      </c>
      <c r="C216" t="s">
        <v>14</v>
      </c>
      <c r="D216" t="s">
        <v>32</v>
      </c>
      <c r="E216" t="e">
        <v>#N/A</v>
      </c>
      <c r="F216" s="11" t="e">
        <v>#N/A</v>
      </c>
      <c r="H216" s="13">
        <v>1200000</v>
      </c>
      <c r="I216" s="13">
        <v>35000</v>
      </c>
      <c r="J216" s="13">
        <f t="shared" si="18"/>
        <v>65625</v>
      </c>
      <c r="L216" s="13">
        <f>VLOOKUP(A216,'Revenues X=0.5'!$A$2:$X$180,24,FALSE)*1000</f>
        <v>41396021277.103996</v>
      </c>
      <c r="M216" s="22">
        <f t="shared" si="15"/>
        <v>0</v>
      </c>
      <c r="N216" s="14">
        <f t="shared" si="16"/>
        <v>0</v>
      </c>
      <c r="O216" s="14">
        <f t="shared" si="17"/>
        <v>0</v>
      </c>
    </row>
    <row r="220" spans="1:15" x14ac:dyDescent="0.25">
      <c r="A220" t="s">
        <v>502</v>
      </c>
    </row>
    <row r="221" spans="1:15" x14ac:dyDescent="0.25">
      <c r="A221" t="s">
        <v>503</v>
      </c>
    </row>
  </sheetData>
  <autoFilter ref="A2:O216"/>
  <pageMargins left="0.7" right="0.7" top="0.78740157499999996" bottom="0.78740157499999996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E14" sqref="E14"/>
    </sheetView>
  </sheetViews>
  <sheetFormatPr baseColWidth="10" defaultRowHeight="15" x14ac:dyDescent="0.25"/>
  <cols>
    <col min="1" max="1" width="24.5703125" customWidth="1"/>
    <col min="2" max="2" width="34.42578125" style="13" bestFit="1" customWidth="1"/>
    <col min="3" max="3" width="21.5703125" style="13" bestFit="1" customWidth="1"/>
  </cols>
  <sheetData>
    <row r="1" spans="1:3" x14ac:dyDescent="0.25">
      <c r="B1" s="18" t="s">
        <v>513</v>
      </c>
      <c r="C1"/>
    </row>
    <row r="2" spans="1:3" x14ac:dyDescent="0.25">
      <c r="A2" s="18" t="s">
        <v>4</v>
      </c>
      <c r="B2" s="13" t="s">
        <v>516</v>
      </c>
      <c r="C2" s="13" t="s">
        <v>517</v>
      </c>
    </row>
    <row r="3" spans="1:3" x14ac:dyDescent="0.25">
      <c r="A3" t="s">
        <v>26</v>
      </c>
      <c r="B3" s="13">
        <v>2442163.3857463431</v>
      </c>
      <c r="C3" s="13">
        <v>2486253449118.7905</v>
      </c>
    </row>
    <row r="4" spans="1:3" x14ac:dyDescent="0.25">
      <c r="A4" t="s">
        <v>19</v>
      </c>
      <c r="B4" s="13">
        <v>1712106.6038419162</v>
      </c>
      <c r="C4" s="13">
        <v>676624133977.7511</v>
      </c>
    </row>
    <row r="5" spans="1:3" x14ac:dyDescent="0.25">
      <c r="A5" t="s">
        <v>35</v>
      </c>
      <c r="B5" s="13">
        <v>2111972.9378793892</v>
      </c>
      <c r="C5" s="13">
        <v>2461768455715.6631</v>
      </c>
    </row>
    <row r="6" spans="1:3" x14ac:dyDescent="0.25">
      <c r="A6" t="s">
        <v>22</v>
      </c>
      <c r="B6" s="13">
        <v>163904.59168278179</v>
      </c>
      <c r="C6" s="13">
        <v>173124224964.93829</v>
      </c>
    </row>
    <row r="7" spans="1:3" x14ac:dyDescent="0.25">
      <c r="A7" t="s">
        <v>69</v>
      </c>
      <c r="B7" s="13">
        <v>0</v>
      </c>
      <c r="C7" s="13">
        <v>0</v>
      </c>
    </row>
    <row r="8" spans="1:3" x14ac:dyDescent="0.25">
      <c r="A8" t="s">
        <v>15</v>
      </c>
      <c r="B8" s="13">
        <v>2337638.7349</v>
      </c>
      <c r="C8" s="13">
        <v>2488990167113.125</v>
      </c>
    </row>
    <row r="9" spans="1:3" x14ac:dyDescent="0.25">
      <c r="A9" t="s">
        <v>32</v>
      </c>
      <c r="B9" s="13">
        <v>320789.1909276924</v>
      </c>
      <c r="C9" s="13">
        <v>405998819767.86072</v>
      </c>
    </row>
    <row r="10" spans="1:3" x14ac:dyDescent="0.25">
      <c r="A10" t="s">
        <v>510</v>
      </c>
      <c r="B10" s="13">
        <v>9088575.4449781217</v>
      </c>
      <c r="C10" s="13">
        <v>8692759250658.1289</v>
      </c>
    </row>
  </sheetData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"/>
  <sheetViews>
    <sheetView workbookViewId="0">
      <selection activeCell="C3" sqref="C3"/>
    </sheetView>
  </sheetViews>
  <sheetFormatPr baseColWidth="10" defaultRowHeight="15" x14ac:dyDescent="0.25"/>
  <cols>
    <col min="1" max="1" width="24.5703125" bestFit="1" customWidth="1"/>
    <col min="2" max="2" width="19" style="13" bestFit="1" customWidth="1"/>
    <col min="3" max="3" width="14.7109375" style="13" bestFit="1" customWidth="1"/>
    <col min="4" max="4" width="19" style="13" bestFit="1" customWidth="1"/>
    <col min="5" max="5" width="14.7109375" style="13" bestFit="1" customWidth="1"/>
    <col min="6" max="6" width="19" style="13" bestFit="1" customWidth="1"/>
    <col min="7" max="7" width="14.7109375" style="13" bestFit="1" customWidth="1"/>
    <col min="8" max="8" width="19" style="13" bestFit="1" customWidth="1"/>
    <col min="9" max="9" width="16.42578125" style="13" bestFit="1" customWidth="1"/>
    <col min="10" max="10" width="18.7109375" style="13" bestFit="1" customWidth="1"/>
    <col min="11" max="11" width="16.42578125" style="13" bestFit="1" customWidth="1"/>
    <col min="12" max="12" width="23.28515625" customWidth="1"/>
  </cols>
  <sheetData>
    <row r="1" spans="1:12" x14ac:dyDescent="0.25">
      <c r="B1" s="23" t="s">
        <v>518</v>
      </c>
      <c r="C1" s="23"/>
      <c r="D1" s="23" t="s">
        <v>519</v>
      </c>
      <c r="E1" s="23"/>
      <c r="F1" s="23" t="s">
        <v>478</v>
      </c>
      <c r="G1" s="23"/>
      <c r="H1" s="23" t="s">
        <v>488</v>
      </c>
      <c r="I1" s="23"/>
      <c r="J1" s="23" t="s">
        <v>504</v>
      </c>
      <c r="K1" s="23"/>
    </row>
    <row r="2" spans="1:12" x14ac:dyDescent="0.25">
      <c r="A2" t="s">
        <v>4</v>
      </c>
      <c r="B2" t="s">
        <v>520</v>
      </c>
      <c r="C2" t="s">
        <v>476</v>
      </c>
      <c r="D2" t="s">
        <v>520</v>
      </c>
      <c r="E2" t="s">
        <v>476</v>
      </c>
      <c r="F2" t="s">
        <v>520</v>
      </c>
      <c r="G2" t="s">
        <v>476</v>
      </c>
      <c r="H2" t="s">
        <v>520</v>
      </c>
      <c r="I2" t="s">
        <v>476</v>
      </c>
      <c r="J2" t="s">
        <v>522</v>
      </c>
      <c r="K2" t="s">
        <v>476</v>
      </c>
      <c r="L2" t="s">
        <v>523</v>
      </c>
    </row>
    <row r="3" spans="1:12" x14ac:dyDescent="0.25">
      <c r="A3" s="9" t="s">
        <v>26</v>
      </c>
      <c r="B3" s="13">
        <f>VLOOKUP(Tabelle3[[#This Row],[Region]],'Electricity Pivot'!A:C,2,0)</f>
        <v>130750132.66747692</v>
      </c>
      <c r="C3" s="13">
        <f>VLOOKUP(Tabelle3[[#This Row],[Region]],'Electricity Pivot'!A:C,3,0)</f>
        <v>22590032395.667591</v>
      </c>
      <c r="D3" s="13">
        <f>VLOOKUP(Tabelle3[[#This Row],[Region]],'Water Pivot'!A:C,2,0)</f>
        <v>221110150.64000005</v>
      </c>
      <c r="E3" s="13">
        <f>VLOOKUP(Tabelle3[[#This Row],[Region]],'Water Pivot'!A:C,3,0)</f>
        <v>93145172049.250931</v>
      </c>
      <c r="F3" s="13">
        <f>VLOOKUP(Tabelle3[[#This Row],[Region]],'Sanitation Pivot'!A:C,2,0)</f>
        <v>753836287.05500007</v>
      </c>
      <c r="G3" s="13">
        <f>VLOOKUP(Tabelle3[[#This Row],[Region]],'Sanitation Pivot'!A:C,3,0)</f>
        <v>79269052784.605957</v>
      </c>
      <c r="H3" s="13">
        <f>VLOOKUP(Tabelle3[[#This Row],[Region]],'ICT Pivot'!A:C,2,0)</f>
        <v>716457117.37252557</v>
      </c>
      <c r="I3" s="13">
        <f>VLOOKUP(Tabelle3[[#This Row],[Region]],'ICT Pivot'!A:C,3,0)</f>
        <v>564209979930.86377</v>
      </c>
      <c r="J3" s="13">
        <f>VLOOKUP(Tabelle3[[#This Row],[Region]],'Roads Pivot'!A:C,2,0)</f>
        <v>2442163.3857463431</v>
      </c>
      <c r="K3" s="13">
        <f>VLOOKUP(Tabelle3[[#This Row],[Region]],'Roads Pivot'!A:C,3,0)</f>
        <v>2486253449118.7905</v>
      </c>
      <c r="L3" s="13">
        <f>Tabelle3[[#This Row],[pop w/o access 2030]]+Tabelle3[[#This Row],[pop w/o access 20302]]+Tabelle3[[#This Row],[pop w/o access 20305]]+Tabelle3[[#This Row],[pop w/o access 20307]]+Tabelle3[[#This Row],[unpaved km 2010]]</f>
        <v>3245467686279.1787</v>
      </c>
    </row>
    <row r="4" spans="1:12" x14ac:dyDescent="0.25">
      <c r="A4" s="9" t="s">
        <v>19</v>
      </c>
      <c r="B4" s="13">
        <f>VLOOKUP(Tabelle3[[#This Row],[Region]],'Electricity Pivot'!A:C,2,0)</f>
        <v>160338.34900000016</v>
      </c>
      <c r="C4" s="13">
        <f>VLOOKUP(Tabelle3[[#This Row],[Region]],'Electricity Pivot'!A:C,3,0)</f>
        <v>0</v>
      </c>
      <c r="D4" s="13">
        <f>VLOOKUP(Tabelle3[[#This Row],[Region]],'Water Pivot'!A:C,2,0)</f>
        <v>19877491.030000001</v>
      </c>
      <c r="E4" s="13">
        <f>VLOOKUP(Tabelle3[[#This Row],[Region]],'Water Pivot'!A:C,3,0)</f>
        <v>5501459629.1123905</v>
      </c>
      <c r="F4" s="13">
        <f>VLOOKUP(Tabelle3[[#This Row],[Region]],'Sanitation Pivot'!A:C,2,0)</f>
        <v>56495775.493999995</v>
      </c>
      <c r="G4" s="13">
        <f>VLOOKUP(Tabelle3[[#This Row],[Region]],'Sanitation Pivot'!A:C,3,0)</f>
        <v>11010688163.78091</v>
      </c>
      <c r="H4" s="13">
        <f>VLOOKUP(Tabelle3[[#This Row],[Region]],'ICT Pivot'!A:C,2,0)</f>
        <v>134460030.85619202</v>
      </c>
      <c r="I4" s="13">
        <f>VLOOKUP(Tabelle3[[#This Row],[Region]],'ICT Pivot'!A:C,3,0)</f>
        <v>105887274299.25117</v>
      </c>
      <c r="J4" s="13">
        <f>VLOOKUP(Tabelle3[[#This Row],[Region]],'Roads Pivot'!A:C,2,0)</f>
        <v>1712106.6038419162</v>
      </c>
      <c r="K4" s="13">
        <f>VLOOKUP(Tabelle3[[#This Row],[Region]],'Roads Pivot'!A:C,3,0)</f>
        <v>676624133977.7511</v>
      </c>
      <c r="L4" s="13">
        <f>Tabelle3[[#This Row],[pop w/o access 2030]]+Tabelle3[[#This Row],[pop w/o access 20302]]+Tabelle3[[#This Row],[pop w/o access 20305]]+Tabelle3[[#This Row],[pop w/o access 20307]]+Tabelle3[[#This Row],[unpaved km 2010]]</f>
        <v>799023556069.89551</v>
      </c>
    </row>
    <row r="5" spans="1:12" x14ac:dyDescent="0.25">
      <c r="A5" s="9" t="s">
        <v>35</v>
      </c>
      <c r="B5" s="13">
        <f>VLOOKUP(Tabelle3[[#This Row],[Region]],'Electricity Pivot'!A:C,2,0)</f>
        <v>38784227.932470389</v>
      </c>
      <c r="C5" s="13">
        <f>VLOOKUP(Tabelle3[[#This Row],[Region]],'Electricity Pivot'!A:C,3,0)</f>
        <v>13951852538.270027</v>
      </c>
      <c r="D5" s="13">
        <f>VLOOKUP(Tabelle3[[#This Row],[Region]],'Water Pivot'!A:C,2,0)</f>
        <v>45665602.545999952</v>
      </c>
      <c r="E5" s="13">
        <f>VLOOKUP(Tabelle3[[#This Row],[Region]],'Water Pivot'!A:C,3,0)</f>
        <v>29057058934.704315</v>
      </c>
      <c r="F5" s="13">
        <f>VLOOKUP(Tabelle3[[#This Row],[Region]],'Sanitation Pivot'!A:C,2,0)</f>
        <v>133112704.62599999</v>
      </c>
      <c r="G5" s="13">
        <f>VLOOKUP(Tabelle3[[#This Row],[Region]],'Sanitation Pivot'!A:C,3,0)</f>
        <v>36801810911.332405</v>
      </c>
      <c r="H5" s="13">
        <f>VLOOKUP(Tabelle3[[#This Row],[Region]],'ICT Pivot'!A:C,2,0)</f>
        <v>166255331.41669825</v>
      </c>
      <c r="I5" s="13">
        <f>VLOOKUP(Tabelle3[[#This Row],[Region]],'ICT Pivot'!A:C,3,0)</f>
        <v>130926073490.6498</v>
      </c>
      <c r="J5" s="13">
        <f>VLOOKUP(Tabelle3[[#This Row],[Region]],'Roads Pivot'!A:C,2,0)</f>
        <v>2111972.9378793892</v>
      </c>
      <c r="K5" s="13">
        <f>VLOOKUP(Tabelle3[[#This Row],[Region]],'Roads Pivot'!A:C,3,0)</f>
        <v>2461768455715.6631</v>
      </c>
      <c r="L5" s="13">
        <f>Tabelle3[[#This Row],[pop w/o access 2030]]+Tabelle3[[#This Row],[pop w/o access 20302]]+Tabelle3[[#This Row],[pop w/o access 20305]]+Tabelle3[[#This Row],[pop w/o access 20307]]+Tabelle3[[#This Row],[unpaved km 2010]]</f>
        <v>2672505251590.6196</v>
      </c>
    </row>
    <row r="6" spans="1:12" x14ac:dyDescent="0.25">
      <c r="A6" s="9" t="s">
        <v>22</v>
      </c>
      <c r="B6" s="13">
        <f>VLOOKUP(Tabelle3[[#This Row],[Region]],'Electricity Pivot'!A:C,2,0)</f>
        <v>28903240.805502385</v>
      </c>
      <c r="C6" s="13">
        <f>VLOOKUP(Tabelle3[[#This Row],[Region]],'Electricity Pivot'!A:C,3,0)</f>
        <v>5170087152.7712011</v>
      </c>
      <c r="D6" s="13">
        <f>VLOOKUP(Tabelle3[[#This Row],[Region]],'Water Pivot'!A:C,2,0)</f>
        <v>48301673.123999983</v>
      </c>
      <c r="E6" s="13">
        <f>VLOOKUP(Tabelle3[[#This Row],[Region]],'Water Pivot'!A:C,3,0)</f>
        <v>18865141493.642071</v>
      </c>
      <c r="F6" s="13">
        <f>VLOOKUP(Tabelle3[[#This Row],[Region]],'Sanitation Pivot'!A:C,2,0)</f>
        <v>57572076.72299999</v>
      </c>
      <c r="G6" s="13">
        <f>VLOOKUP(Tabelle3[[#This Row],[Region]],'Sanitation Pivot'!A:C,3,0)</f>
        <v>12461599442.789913</v>
      </c>
      <c r="H6" s="13">
        <f>VLOOKUP(Tabelle3[[#This Row],[Region]],'ICT Pivot'!A:C,2,0)</f>
        <v>69189498.32860662</v>
      </c>
      <c r="I6" s="13">
        <f>VLOOKUP(Tabelle3[[#This Row],[Region]],'ICT Pivot'!A:C,3,0)</f>
        <v>54486729933.777702</v>
      </c>
      <c r="J6" s="13">
        <f>VLOOKUP(Tabelle3[[#This Row],[Region]],'Roads Pivot'!A:C,2,0)</f>
        <v>163904.59168278179</v>
      </c>
      <c r="K6" s="13">
        <f>VLOOKUP(Tabelle3[[#This Row],[Region]],'Roads Pivot'!A:C,3,0)</f>
        <v>173124224964.93829</v>
      </c>
      <c r="L6" s="13">
        <f>Tabelle3[[#This Row],[pop w/o access 2030]]+Tabelle3[[#This Row],[pop w/o access 20302]]+Tabelle3[[#This Row],[pop w/o access 20305]]+Tabelle3[[#This Row],[pop w/o access 20307]]+Tabelle3[[#This Row],[unpaved km 2010]]</f>
        <v>264107782987.91919</v>
      </c>
    </row>
    <row r="7" spans="1:12" x14ac:dyDescent="0.25">
      <c r="A7" s="9" t="s">
        <v>69</v>
      </c>
      <c r="B7" s="19">
        <f>VLOOKUP(Tabelle3[[#This Row],[Region]],'Electricity Pivot'!A:C,2,0)</f>
        <v>0</v>
      </c>
      <c r="C7" s="13">
        <f>VLOOKUP(Tabelle3[[#This Row],[Region]],'Electricity Pivot'!A:C,3,0)</f>
        <v>0</v>
      </c>
      <c r="D7" s="13">
        <f>VLOOKUP(Tabelle3[[#This Row],[Region]],'Water Pivot'!A:C,2,0)</f>
        <v>3344893.4640000029</v>
      </c>
      <c r="E7" s="13">
        <f>VLOOKUP(Tabelle3[[#This Row],[Region]],'Water Pivot'!A:C,3,0)</f>
        <v>0</v>
      </c>
      <c r="F7" s="13">
        <f>VLOOKUP(Tabelle3[[#This Row],[Region]],'Sanitation Pivot'!A:C,2,0)</f>
        <v>443862.82399996015</v>
      </c>
      <c r="G7" s="13">
        <f>VLOOKUP(Tabelle3[[#This Row],[Region]],'Sanitation Pivot'!A:C,3,0)</f>
        <v>0</v>
      </c>
      <c r="H7" s="13">
        <f>VLOOKUP(Tabelle3[[#This Row],[Region]],'ICT Pivot'!A:C,2,0)</f>
        <v>4341766.9468928799</v>
      </c>
      <c r="I7" s="13">
        <f>VLOOKUP(Tabelle3[[#This Row],[Region]],'ICT Pivot'!A:C,3,0)</f>
        <v>3419141470.6781435</v>
      </c>
      <c r="J7" s="13">
        <f>VLOOKUP(Tabelle3[[#This Row],[Region]],'Roads Pivot'!A:C,2,0)</f>
        <v>0</v>
      </c>
      <c r="K7" s="13">
        <f>VLOOKUP(Tabelle3[[#This Row],[Region]],'Roads Pivot'!A:C,3,0)</f>
        <v>0</v>
      </c>
      <c r="L7" s="13">
        <f>Tabelle3[[#This Row],[pop w/o access 2030]]+Tabelle3[[#This Row],[pop w/o access 20302]]+Tabelle3[[#This Row],[pop w/o access 20305]]+Tabelle3[[#This Row],[pop w/o access 20307]]+Tabelle3[[#This Row],[unpaved km 2010]]</f>
        <v>3419141470.6781435</v>
      </c>
    </row>
    <row r="8" spans="1:12" x14ac:dyDescent="0.25">
      <c r="A8" s="9" t="s">
        <v>15</v>
      </c>
      <c r="B8" s="13">
        <f>VLOOKUP(Tabelle3[[#This Row],[Region]],'Electricity Pivot'!A:C,2,0)</f>
        <v>509172693.52340001</v>
      </c>
      <c r="C8" s="13">
        <f>VLOOKUP(Tabelle3[[#This Row],[Region]],'Electricity Pivot'!A:C,3,0)</f>
        <v>35860813880.245369</v>
      </c>
      <c r="D8" s="13">
        <f>VLOOKUP(Tabelle3[[#This Row],[Region]],'Water Pivot'!A:C,2,0)</f>
        <v>213589398.21599993</v>
      </c>
      <c r="E8" s="13">
        <f>VLOOKUP(Tabelle3[[#This Row],[Region]],'Water Pivot'!A:C,3,0)</f>
        <v>4907320336.0054979</v>
      </c>
      <c r="F8" s="13">
        <f>VLOOKUP(Tabelle3[[#This Row],[Region]],'Sanitation Pivot'!A:C,2,0)</f>
        <v>1232667893.3940001</v>
      </c>
      <c r="G8" s="13">
        <f>VLOOKUP(Tabelle3[[#This Row],[Region]],'Sanitation Pivot'!A:C,3,0)</f>
        <v>93846809931.359543</v>
      </c>
      <c r="H8" s="13">
        <f>VLOOKUP(Tabelle3[[#This Row],[Region]],'ICT Pivot'!A:C,2,0)</f>
        <v>1349397224.593873</v>
      </c>
      <c r="I8" s="13">
        <f>VLOOKUP(Tabelle3[[#This Row],[Region]],'ICT Pivot'!A:C,3,0)</f>
        <v>1062650314367.6752</v>
      </c>
      <c r="J8" s="13">
        <f>VLOOKUP(Tabelle3[[#This Row],[Region]],'Roads Pivot'!A:C,2,0)</f>
        <v>2337638.7349</v>
      </c>
      <c r="K8" s="13">
        <f>VLOOKUP(Tabelle3[[#This Row],[Region]],'Roads Pivot'!A:C,3,0)</f>
        <v>2488990167113.125</v>
      </c>
      <c r="L8" s="13">
        <f>Tabelle3[[#This Row],[pop w/o access 2030]]+Tabelle3[[#This Row],[pop w/o access 20302]]+Tabelle3[[#This Row],[pop w/o access 20305]]+Tabelle3[[#This Row],[pop w/o access 20307]]+Tabelle3[[#This Row],[unpaved km 2010]]</f>
        <v>3686255425628.4106</v>
      </c>
    </row>
    <row r="9" spans="1:12" x14ac:dyDescent="0.25">
      <c r="A9" s="9" t="s">
        <v>32</v>
      </c>
      <c r="B9" s="13">
        <f>VLOOKUP(Tabelle3[[#This Row],[Region]],'Electricity Pivot'!A:C,2,0)</f>
        <v>988389899.86516631</v>
      </c>
      <c r="C9" s="13">
        <f>VLOOKUP(Tabelle3[[#This Row],[Region]],'Electricity Pivot'!A:C,3,0)</f>
        <v>355553555358.75751</v>
      </c>
      <c r="D9" s="13">
        <f>VLOOKUP(Tabelle3[[#This Row],[Region]],'Water Pivot'!A:C,2,0)</f>
        <v>531629561.31</v>
      </c>
      <c r="E9" s="13">
        <f>VLOOKUP(Tabelle3[[#This Row],[Region]],'Water Pivot'!A:C,3,0)</f>
        <v>36590270792.74321</v>
      </c>
      <c r="F9" s="13">
        <f>VLOOKUP(Tabelle3[[#This Row],[Region]],'Sanitation Pivot'!A:C,2,0)</f>
        <v>1000119046.402</v>
      </c>
      <c r="G9" s="13">
        <f>VLOOKUP(Tabelle3[[#This Row],[Region]],'Sanitation Pivot'!A:C,3,0)</f>
        <v>135431457185.37862</v>
      </c>
      <c r="H9" s="13">
        <f>VLOOKUP(Tabelle3[[#This Row],[Region]],'ICT Pivot'!A:C,2,0)</f>
        <v>863955735.48804247</v>
      </c>
      <c r="I9" s="13">
        <f>VLOOKUP(Tabelle3[[#This Row],[Region]],'ICT Pivot'!A:C,3,0)</f>
        <v>680365141696.83313</v>
      </c>
      <c r="J9" s="13">
        <f>VLOOKUP(Tabelle3[[#This Row],[Region]],'Roads Pivot'!A:C,2,0)</f>
        <v>320789.1909276924</v>
      </c>
      <c r="K9" s="13">
        <f>VLOOKUP(Tabelle3[[#This Row],[Region]],'Roads Pivot'!A:C,3,0)</f>
        <v>405998819767.86072</v>
      </c>
      <c r="L9" s="13">
        <f>Tabelle3[[#This Row],[pop w/o access 2030]]+Tabelle3[[#This Row],[pop w/o access 20302]]+Tabelle3[[#This Row],[pop w/o access 20305]]+Tabelle3[[#This Row],[pop w/o access 20307]]+Tabelle3[[#This Row],[unpaved km 2010]]</f>
        <v>1613939244801.5732</v>
      </c>
    </row>
    <row r="10" spans="1:12" x14ac:dyDescent="0.25">
      <c r="B10" s="13">
        <f>SUBTOTAL(109,Tabelle3[Total Costs])</f>
        <v>1696160533.1430159</v>
      </c>
      <c r="C10" s="13">
        <f>SUBTOTAL(109,Tabelle3[pop w/o access 2030])</f>
        <v>433126341325.71167</v>
      </c>
      <c r="D10" s="13">
        <f>SUBTOTAL(109,Tabelle3[Total Costs2])</f>
        <v>1083518770.3299999</v>
      </c>
      <c r="E10" s="13">
        <f>SUBTOTAL(109,Tabelle3[pop w/o access 20302])</f>
        <v>188066423235.45844</v>
      </c>
      <c r="F10" s="13">
        <f>SUBTOTAL(109,Tabelle3[Total Costs4])</f>
        <v>3234247646.5180001</v>
      </c>
      <c r="G10" s="13">
        <f>SUBTOTAL(109,Tabelle3[pop w/o access 20305])</f>
        <v>368821418419.24731</v>
      </c>
      <c r="H10" s="13">
        <f>SUBTOTAL(109,Tabelle3[Total Costs6])</f>
        <v>3304056705.002831</v>
      </c>
      <c r="I10" s="13">
        <f>SUBTOTAL(109,Tabelle3[pop w/o access 20307])</f>
        <v>2601944655189.729</v>
      </c>
      <c r="J10" s="13">
        <f>SUBTOTAL(109,Tabelle3[Total Costs8])</f>
        <v>9088575.4449781217</v>
      </c>
      <c r="K10" s="13">
        <f>SUBTOTAL(109,Tabelle3[unpaved km 2010])</f>
        <v>8692759250658.1289</v>
      </c>
      <c r="L10" s="13">
        <f>SUBTOTAL(109,Tabelle3[Sum of costs])</f>
        <v>12284718088828.273</v>
      </c>
    </row>
  </sheetData>
  <mergeCells count="5">
    <mergeCell ref="B1:C1"/>
    <mergeCell ref="D1:E1"/>
    <mergeCell ref="F1:G1"/>
    <mergeCell ref="H1:I1"/>
    <mergeCell ref="J1:K1"/>
  </mergeCells>
  <pageMargins left="0.7" right="0.7" top="0.78740157499999996" bottom="0.78740157499999996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"/>
  <sheetViews>
    <sheetView workbookViewId="0">
      <selection activeCell="G20" sqref="G20"/>
    </sheetView>
  </sheetViews>
  <sheetFormatPr baseColWidth="10" defaultRowHeight="15" x14ac:dyDescent="0.25"/>
  <sheetData>
    <row r="1" spans="1:16" x14ac:dyDescent="0.25">
      <c r="A1" s="36" t="s">
        <v>575</v>
      </c>
      <c r="B1" s="36" t="s">
        <v>576</v>
      </c>
      <c r="C1" s="36" t="s">
        <v>4</v>
      </c>
      <c r="D1" s="36" t="s">
        <v>577</v>
      </c>
      <c r="E1" s="36" t="s">
        <v>578</v>
      </c>
      <c r="F1" s="36">
        <v>2005</v>
      </c>
      <c r="G1" s="36">
        <v>2010</v>
      </c>
      <c r="H1" s="36">
        <v>2020</v>
      </c>
      <c r="I1" s="36">
        <v>2030</v>
      </c>
      <c r="J1" s="36">
        <v>2040</v>
      </c>
      <c r="K1" s="36">
        <v>2050</v>
      </c>
      <c r="L1" s="36">
        <v>2060</v>
      </c>
      <c r="M1" s="36">
        <v>2070</v>
      </c>
      <c r="N1" s="36">
        <v>2080</v>
      </c>
      <c r="O1" s="36">
        <v>2090</v>
      </c>
      <c r="P1" s="36">
        <v>2100</v>
      </c>
    </row>
    <row r="2" spans="1:16" x14ac:dyDescent="0.25">
      <c r="A2" s="37" t="s">
        <v>579</v>
      </c>
      <c r="B2" s="37" t="s">
        <v>580</v>
      </c>
      <c r="C2" s="37" t="s">
        <v>591</v>
      </c>
      <c r="D2" s="37" t="s">
        <v>592</v>
      </c>
      <c r="E2" s="37" t="s">
        <v>593</v>
      </c>
      <c r="F2" s="38">
        <v>0</v>
      </c>
      <c r="G2" s="38">
        <v>0</v>
      </c>
      <c r="H2" s="38">
        <v>124.33383322723195</v>
      </c>
      <c r="I2" s="38">
        <v>257.32404669999573</v>
      </c>
      <c r="J2" s="38">
        <v>283.69784003651466</v>
      </c>
      <c r="K2" s="38">
        <v>508.73913514115776</v>
      </c>
      <c r="L2" s="38"/>
      <c r="M2" s="38"/>
      <c r="N2" s="38"/>
      <c r="O2" s="38"/>
      <c r="P2" s="38"/>
    </row>
    <row r="3" spans="1:16" x14ac:dyDescent="0.25">
      <c r="A3" s="37" t="s">
        <v>583</v>
      </c>
      <c r="B3" s="37" t="s">
        <v>584</v>
      </c>
      <c r="C3" s="37" t="s">
        <v>591</v>
      </c>
      <c r="D3" s="37" t="s">
        <v>592</v>
      </c>
      <c r="E3" s="37" t="s">
        <v>593</v>
      </c>
      <c r="F3" s="38">
        <v>0</v>
      </c>
      <c r="G3" s="38">
        <v>0</v>
      </c>
      <c r="H3" s="38">
        <v>22.581818181818178</v>
      </c>
      <c r="I3" s="38">
        <v>38.890783636363629</v>
      </c>
      <c r="J3" s="38">
        <v>63.856489090909086</v>
      </c>
      <c r="K3" s="38">
        <v>97.47818181818181</v>
      </c>
      <c r="L3" s="38">
        <v>167.7328527272727</v>
      </c>
      <c r="M3" s="38">
        <v>275.87454545454545</v>
      </c>
      <c r="N3" s="38">
        <v>421.90363636363634</v>
      </c>
      <c r="O3" s="38">
        <v>725.25272727272727</v>
      </c>
      <c r="P3" s="38">
        <v>1028.6018181818181</v>
      </c>
    </row>
    <row r="4" spans="1:16" x14ac:dyDescent="0.25">
      <c r="A4" s="37" t="s">
        <v>585</v>
      </c>
      <c r="B4" s="37" t="s">
        <v>586</v>
      </c>
      <c r="C4" s="37" t="s">
        <v>591</v>
      </c>
      <c r="D4" s="37" t="s">
        <v>592</v>
      </c>
      <c r="E4" s="37" t="s">
        <v>593</v>
      </c>
      <c r="F4" s="38">
        <v>0</v>
      </c>
      <c r="G4" s="38">
        <v>0.7266900105909867</v>
      </c>
      <c r="H4" s="38">
        <v>58.599463722922579</v>
      </c>
      <c r="I4" s="38">
        <v>78.715035178444595</v>
      </c>
      <c r="J4" s="38">
        <v>80.99162708629261</v>
      </c>
      <c r="K4" s="38">
        <v>111.60280817205255</v>
      </c>
      <c r="L4" s="38">
        <v>120.9388067072088</v>
      </c>
      <c r="M4" s="38">
        <v>154.95395174893466</v>
      </c>
      <c r="N4" s="38">
        <v>193.95070578835225</v>
      </c>
      <c r="O4" s="38">
        <v>217.71160333806816</v>
      </c>
      <c r="P4" s="38">
        <v>212.58376797762782</v>
      </c>
    </row>
    <row r="5" spans="1:16" x14ac:dyDescent="0.25">
      <c r="A5" s="37" t="s">
        <v>587</v>
      </c>
      <c r="B5" s="37" t="s">
        <v>586</v>
      </c>
      <c r="C5" s="37" t="s">
        <v>591</v>
      </c>
      <c r="D5" s="37" t="s">
        <v>592</v>
      </c>
      <c r="E5" s="37" t="s">
        <v>593</v>
      </c>
      <c r="F5" s="38">
        <v>0</v>
      </c>
      <c r="G5" s="38">
        <v>0</v>
      </c>
      <c r="H5" s="38">
        <v>19.290900000000001</v>
      </c>
      <c r="I5" s="38">
        <v>31.422840000000001</v>
      </c>
      <c r="J5" s="38">
        <v>51.184489999999997</v>
      </c>
      <c r="K5" s="38">
        <v>83.374139999999997</v>
      </c>
      <c r="L5" s="38">
        <v>135.80770000000001</v>
      </c>
      <c r="M5" s="38">
        <v>221.21643</v>
      </c>
      <c r="N5" s="38">
        <v>360.33825000000002</v>
      </c>
      <c r="O5" s="38">
        <v>586.95303999999999</v>
      </c>
      <c r="P5" s="38">
        <v>956.08465000000001</v>
      </c>
    </row>
    <row r="6" spans="1:16" x14ac:dyDescent="0.25">
      <c r="A6" s="37" t="s">
        <v>588</v>
      </c>
      <c r="B6" s="37" t="s">
        <v>580</v>
      </c>
      <c r="C6" s="37" t="s">
        <v>591</v>
      </c>
      <c r="D6" s="37" t="s">
        <v>592</v>
      </c>
      <c r="E6" s="37" t="s">
        <v>593</v>
      </c>
      <c r="F6" s="38">
        <v>0</v>
      </c>
      <c r="G6" s="38">
        <v>5</v>
      </c>
      <c r="H6" s="38">
        <v>40</v>
      </c>
      <c r="I6" s="38">
        <v>175</v>
      </c>
      <c r="J6" s="38">
        <v>450</v>
      </c>
      <c r="K6" s="38">
        <v>700</v>
      </c>
      <c r="L6" s="38">
        <v>920</v>
      </c>
      <c r="M6" s="38">
        <v>1140</v>
      </c>
      <c r="N6" s="38">
        <v>1350</v>
      </c>
      <c r="O6" s="38">
        <v>1550</v>
      </c>
      <c r="P6" s="38">
        <v>1750</v>
      </c>
    </row>
    <row r="7" spans="1:16" x14ac:dyDescent="0.25">
      <c r="A7" s="37" t="s">
        <v>589</v>
      </c>
      <c r="B7" s="37" t="s">
        <v>586</v>
      </c>
      <c r="C7" s="37" t="s">
        <v>591</v>
      </c>
      <c r="D7" s="37" t="s">
        <v>592</v>
      </c>
      <c r="E7" s="37" t="s">
        <v>593</v>
      </c>
      <c r="F7" s="38"/>
      <c r="G7" s="38">
        <v>12.419</v>
      </c>
      <c r="H7" s="38">
        <v>26.623000000000001</v>
      </c>
      <c r="I7" s="38">
        <v>48.682000000000002</v>
      </c>
      <c r="J7" s="38">
        <v>85.784000000000006</v>
      </c>
      <c r="K7" s="38">
        <v>147.65299999999999</v>
      </c>
      <c r="L7" s="38">
        <v>277.81</v>
      </c>
      <c r="M7" s="38">
        <v>397.35899999999998</v>
      </c>
      <c r="N7" s="38">
        <v>663.78499999999997</v>
      </c>
      <c r="O7" s="38">
        <v>1054.8789999999999</v>
      </c>
      <c r="P7" s="38">
        <v>1651.454</v>
      </c>
    </row>
    <row r="8" spans="1:16" x14ac:dyDescent="0.25">
      <c r="A8" s="37" t="s">
        <v>590</v>
      </c>
      <c r="B8" s="37" t="s">
        <v>584</v>
      </c>
      <c r="C8" s="37" t="s">
        <v>591</v>
      </c>
      <c r="D8" s="37" t="s">
        <v>592</v>
      </c>
      <c r="E8" s="37" t="s">
        <v>593</v>
      </c>
      <c r="F8" s="38"/>
      <c r="G8" s="38"/>
      <c r="H8" s="38">
        <v>84.870846793733406</v>
      </c>
      <c r="I8" s="38">
        <v>179.19911175711397</v>
      </c>
      <c r="J8" s="38">
        <v>362.33409372527558</v>
      </c>
      <c r="K8" s="38">
        <v>635.37218216454744</v>
      </c>
      <c r="L8" s="38">
        <v>1089.3533979433143</v>
      </c>
      <c r="M8" s="38">
        <v>1659.3680471274731</v>
      </c>
      <c r="N8" s="38">
        <v>2694.2127351038594</v>
      </c>
      <c r="O8" s="38">
        <v>3763.6894622675713</v>
      </c>
      <c r="P8" s="38">
        <v>5248.6090333204293</v>
      </c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4"/>
  <sheetViews>
    <sheetView workbookViewId="0">
      <selection activeCell="E15" sqref="E15"/>
    </sheetView>
  </sheetViews>
  <sheetFormatPr baseColWidth="10" defaultRowHeight="15" x14ac:dyDescent="0.25"/>
  <sheetData>
    <row r="1" spans="1:25" x14ac:dyDescent="0.25">
      <c r="A1" s="24" t="s">
        <v>532</v>
      </c>
      <c r="B1" s="26" t="s">
        <v>533</v>
      </c>
      <c r="C1" s="26" t="s">
        <v>534</v>
      </c>
      <c r="D1" s="26" t="s">
        <v>535</v>
      </c>
      <c r="E1" s="26" t="s">
        <v>536</v>
      </c>
      <c r="F1" s="26" t="s">
        <v>537</v>
      </c>
      <c r="G1" s="26" t="s">
        <v>538</v>
      </c>
      <c r="H1" s="27" t="s">
        <v>539</v>
      </c>
      <c r="I1" s="27" t="s">
        <v>540</v>
      </c>
      <c r="J1" s="27" t="s">
        <v>541</v>
      </c>
      <c r="K1" s="27" t="s">
        <v>542</v>
      </c>
      <c r="L1" s="27" t="s">
        <v>543</v>
      </c>
      <c r="M1" s="27" t="s">
        <v>544</v>
      </c>
      <c r="N1" s="28" t="s">
        <v>545</v>
      </c>
      <c r="O1" s="28" t="s">
        <v>546</v>
      </c>
      <c r="P1" s="28" t="s">
        <v>547</v>
      </c>
      <c r="Q1" s="28" t="s">
        <v>548</v>
      </c>
      <c r="R1" s="28" t="s">
        <v>549</v>
      </c>
      <c r="S1" s="28" t="s">
        <v>550</v>
      </c>
      <c r="T1" s="29" t="s">
        <v>551</v>
      </c>
      <c r="U1" s="29" t="s">
        <v>552</v>
      </c>
      <c r="V1" s="29" t="s">
        <v>553</v>
      </c>
      <c r="W1" s="29" t="s">
        <v>554</v>
      </c>
      <c r="X1" s="29" t="s">
        <v>555</v>
      </c>
      <c r="Y1" s="29" t="s">
        <v>556</v>
      </c>
    </row>
    <row r="2" spans="1:25" x14ac:dyDescent="0.25">
      <c r="A2" s="9" t="s">
        <v>524</v>
      </c>
      <c r="B2" s="35">
        <f>'[3]Costs Summary'!$B3/('[3]Revenues Summary'!B2*15*1000)</f>
        <v>6.2460164501764405E-3</v>
      </c>
      <c r="C2" s="35">
        <f>'[3]Costs Summary'!$B3/('[3]Revenues Summary'!C2*15*1000)</f>
        <v>6.6900634239408984E-3</v>
      </c>
      <c r="D2" s="35">
        <f>'[3]Costs Summary'!$B3/('[3]Revenues Summary'!D2*15*1000)</f>
        <v>2.3396304785466004E-3</v>
      </c>
      <c r="E2" s="35">
        <f>'[3]Costs Summary'!$B3/('[3]Revenues Summary'!E2*15*1000)</f>
        <v>8.3161959704973944E-3</v>
      </c>
      <c r="F2" s="35">
        <f>'[3]Costs Summary'!$B3/('[3]Revenues Summary'!F2*15*1000)</f>
        <v>8.5848929945976284E-3</v>
      </c>
      <c r="G2" s="35">
        <f>'[3]Costs Summary'!$B3/('[3]Revenues Summary'!G2*15*1000)</f>
        <v>6.3866216713599116E-3</v>
      </c>
      <c r="H2" s="35">
        <f>'[3]Costs Summary'!$B3/('[3]Revenues Summary'!H2*15*1000)</f>
        <v>5.4386446992891E-3</v>
      </c>
      <c r="I2" s="35">
        <f>'[3]Costs Summary'!$B3/('[3]Revenues Summary'!I2*15*1000)</f>
        <v>5.8246456422554951E-3</v>
      </c>
      <c r="J2" s="35">
        <f>'[3]Costs Summary'!$B3/('[3]Revenues Summary'!J2*15*1000)</f>
        <v>2.0398349629992731E-3</v>
      </c>
      <c r="K2" s="35">
        <f>'[3]Costs Summary'!$B3/('[3]Revenues Summary'!K2*15*1000)</f>
        <v>7.237715139589259E-3</v>
      </c>
      <c r="L2" s="35">
        <f>'[3]Costs Summary'!$B3/('[3]Revenues Summary'!L2*15*1000)</f>
        <v>7.4711352712165304E-3</v>
      </c>
      <c r="M2" s="35">
        <f>'[3]Costs Summary'!$B3/('[3]Revenues Summary'!M2*15*1000)</f>
        <v>5.5608758084676399E-3</v>
      </c>
      <c r="N2" s="35">
        <f>'[3]Costs Summary'!$B3/('[3]Revenues Summary'!N2*15*1000)</f>
        <v>9.570882397800377E-3</v>
      </c>
      <c r="O2" s="35">
        <f>'[3]Costs Summary'!$B3/('[3]Revenues Summary'!O2*15*1000)</f>
        <v>1.0252575340531998E-2</v>
      </c>
      <c r="P2" s="35">
        <f>'[3]Costs Summary'!$B3/('[3]Revenues Summary'!P2*15*1000)</f>
        <v>3.5800022984645991E-3</v>
      </c>
      <c r="Q2" s="35">
        <f>'[3]Costs Summary'!$B3/('[3]Revenues Summary'!Q2*15*1000)</f>
        <v>1.274999815386957E-2</v>
      </c>
      <c r="R2" s="35">
        <f>'[3]Costs Summary'!$B3/('[3]Revenues Summary'!R2*15*1000)</f>
        <v>1.3162807909218453E-2</v>
      </c>
      <c r="S2" s="35">
        <f>'[3]Costs Summary'!$B3/('[3]Revenues Summary'!S2*15*1000)</f>
        <v>9.7867212615035722E-3</v>
      </c>
      <c r="T2" s="35">
        <f>'[3]Costs Summary'!$B3/('[3]Revenues Summary'!T2*15*1000)</f>
        <v>4.9319694236650098E-3</v>
      </c>
      <c r="U2" s="35">
        <f>'[3]Costs Summary'!$B3/('[3]Revenues Summary'!U2*15*1000)</f>
        <v>5.2941302233263741E-3</v>
      </c>
      <c r="V2" s="35">
        <f>'[3]Costs Summary'!$B3/('[3]Revenues Summary'!V2*15*1000)</f>
        <v>1.8101817165337786E-3</v>
      </c>
      <c r="W2" s="35">
        <f>'[3]Costs Summary'!$B3/('[3]Revenues Summary'!W2*15*1000)</f>
        <v>6.6327561301302903E-3</v>
      </c>
      <c r="X2" s="35">
        <f>'[3]Costs Summary'!$B3/('[3]Revenues Summary'!X2*15*1000)</f>
        <v>6.8558042436407595E-3</v>
      </c>
      <c r="Y2" s="35">
        <f>'[3]Costs Summary'!$B3/('[3]Revenues Summary'!Y2*15*1000)</f>
        <v>5.0464880543630974E-3</v>
      </c>
    </row>
    <row r="3" spans="1:25" x14ac:dyDescent="0.25">
      <c r="A3" s="9" t="s">
        <v>525</v>
      </c>
      <c r="B3" s="35">
        <f>'[3]Costs Summary'!$B4/('[3]Revenues Summary'!B3*15*1000)</f>
        <v>1.0872743410738999E-2</v>
      </c>
      <c r="C3" s="35">
        <f>'[3]Costs Summary'!$B4/('[3]Revenues Summary'!C3*15*1000)</f>
        <v>1.1645702119506451E-2</v>
      </c>
      <c r="D3" s="35">
        <f>'[3]Costs Summary'!$B4/('[3]Revenues Summary'!D3*15*1000)</f>
        <v>4.0727268606881523E-3</v>
      </c>
      <c r="E3" s="35">
        <f>'[3]Costs Summary'!$B4/('[3]Revenues Summary'!E3*15*1000)</f>
        <v>1.4476387425537038E-2</v>
      </c>
      <c r="F3" s="35">
        <f>'[3]Costs Summary'!$B4/('[3]Revenues Summary'!F3*15*1000)</f>
        <v>1.494410409399829E-2</v>
      </c>
      <c r="G3" s="35">
        <f>'[3]Costs Summary'!$B4/('[3]Revenues Summary'!G3*15*1000)</f>
        <v>1.1117490496543789E-2</v>
      </c>
      <c r="H3" s="35">
        <f>'[3]Costs Summary'!$B4/('[3]Revenues Summary'!H3*15*1000)</f>
        <v>8.4232336238359296E-3</v>
      </c>
      <c r="I3" s="35">
        <f>'[3]Costs Summary'!$B4/('[3]Revenues Summary'!I3*15*1000)</f>
        <v>9.021564169338258E-3</v>
      </c>
      <c r="J3" s="35">
        <f>'[3]Costs Summary'!$B4/('[3]Revenues Summary'!J3*15*1000)</f>
        <v>3.1572185742118663E-3</v>
      </c>
      <c r="K3" s="35">
        <f>'[3]Costs Summary'!$B4/('[3]Revenues Summary'!K3*15*1000)</f>
        <v>1.1212341562324816E-2</v>
      </c>
      <c r="L3" s="35">
        <f>'[3]Costs Summary'!$B4/('[3]Revenues Summary'!L3*15*1000)</f>
        <v>1.1574280272628005E-2</v>
      </c>
      <c r="M3" s="35">
        <f>'[3]Costs Summary'!$B4/('[3]Revenues Summary'!M3*15*1000)</f>
        <v>8.6126937586545275E-3</v>
      </c>
      <c r="N3" s="35">
        <f>'[3]Costs Summary'!$B4/('[3]Revenues Summary'!N3*15*1000)</f>
        <v>1.792162834634499E-3</v>
      </c>
      <c r="O3" s="35">
        <f>'[3]Costs Summary'!$B4/('[3]Revenues Summary'!O3*15*1000)</f>
        <v>1.9190693339012884E-3</v>
      </c>
      <c r="P3" s="35">
        <f>'[3]Costs Summary'!$B4/('[3]Revenues Summary'!P3*15*1000)</f>
        <v>6.7334426179739071E-4</v>
      </c>
      <c r="Q3" s="35">
        <f>'[3]Costs Summary'!$B4/('[3]Revenues Summary'!Q3*15*1000)</f>
        <v>2.3834236528148976E-3</v>
      </c>
      <c r="R3" s="35">
        <f>'[3]Costs Summary'!$B4/('[3]Revenues Summary'!R3*15*1000)</f>
        <v>2.4600966193258924E-3</v>
      </c>
      <c r="S3" s="35">
        <f>'[3]Costs Summary'!$B4/('[3]Revenues Summary'!S3*15*1000)</f>
        <v>1.8323518664084401E-3</v>
      </c>
      <c r="T3" s="35">
        <f>'[3]Costs Summary'!$B4/('[3]Revenues Summary'!T3*15*1000)</f>
        <v>8.5853173551518197E-3</v>
      </c>
      <c r="U3" s="35">
        <f>'[3]Costs Summary'!$B4/('[3]Revenues Summary'!U3*15*1000)</f>
        <v>9.2157355340921239E-3</v>
      </c>
      <c r="V3" s="35">
        <f>'[3]Costs Summary'!$B4/('[3]Revenues Summary'!V3*15*1000)</f>
        <v>3.1510855955996266E-3</v>
      </c>
      <c r="W3" s="35">
        <f>'[3]Costs Summary'!$B4/('[3]Revenues Summary'!W3*15*1000)</f>
        <v>1.1545943852441586E-2</v>
      </c>
      <c r="X3" s="35">
        <f>'[3]Costs Summary'!$B4/('[3]Revenues Summary'!X3*15*1000)</f>
        <v>1.1934200031024069E-2</v>
      </c>
      <c r="Y3" s="35">
        <f>'[3]Costs Summary'!$B4/('[3]Revenues Summary'!Y3*15*1000)</f>
        <v>8.7846562960541344E-3</v>
      </c>
    </row>
    <row r="4" spans="1:25" x14ac:dyDescent="0.25">
      <c r="A4" s="9" t="s">
        <v>387</v>
      </c>
      <c r="B4" s="35">
        <f>'[3]Costs Summary'!$B5/('[3]Revenues Summary'!B4*15*1000)</f>
        <v>0.16080356715955293</v>
      </c>
      <c r="C4" s="35">
        <f>'[3]Costs Summary'!$B5/('[3]Revenues Summary'!C4*15*1000)</f>
        <v>0.17223543469447222</v>
      </c>
      <c r="D4" s="35">
        <f>'[3]Costs Summary'!$B5/('[3]Revenues Summary'!D4*15*1000)</f>
        <v>6.0234023604120293E-2</v>
      </c>
      <c r="E4" s="35">
        <f>'[3]Costs Summary'!$B5/('[3]Revenues Summary'!E4*15*1000)</f>
        <v>0.21409992771850456</v>
      </c>
      <c r="F4" s="35">
        <f>'[3]Costs Summary'!$B5/('[3]Revenues Summary'!F4*15*1000)</f>
        <v>0.22101741191488944</v>
      </c>
      <c r="G4" s="35">
        <f>'[3]Costs Summary'!$B5/('[3]Revenues Summary'!G4*15*1000)</f>
        <v>0.16442301097011133</v>
      </c>
      <c r="H4" s="35">
        <f>'[3]Costs Summary'!$B5/('[3]Revenues Summary'!H4*15*1000)</f>
        <v>9.7522841850187281E-2</v>
      </c>
      <c r="I4" s="35">
        <f>'[3]Costs Summary'!$B5/('[3]Revenues Summary'!I4*15*1000)</f>
        <v>0.10453293967818482</v>
      </c>
      <c r="J4" s="35">
        <f>'[3]Costs Summary'!$B5/('[3]Revenues Summary'!J4*15*1000)</f>
        <v>3.6222602611406363E-2</v>
      </c>
      <c r="K4" s="35">
        <f>'[3]Costs Summary'!$B5/('[3]Revenues Summary'!K4*15*1000)</f>
        <v>0.13026508547008134</v>
      </c>
      <c r="L4" s="35">
        <f>'[3]Costs Summary'!$B5/('[3]Revenues Summary'!L4*15*1000)</f>
        <v>0.13452564300036485</v>
      </c>
      <c r="M4" s="35">
        <f>'[3]Costs Summary'!$B5/('[3]Revenues Summary'!M4*15*1000)</f>
        <v>9.9741657885644444E-2</v>
      </c>
      <c r="N4" s="35">
        <f>'[3]Costs Summary'!$B5/('[3]Revenues Summary'!N4*15*1000)</f>
        <v>6.5612386009526083E-2</v>
      </c>
      <c r="O4" s="35">
        <f>'[3]Costs Summary'!$B5/('[3]Revenues Summary'!O4*15*1000)</f>
        <v>7.0268555824339635E-2</v>
      </c>
      <c r="P4" s="35">
        <f>'[3]Costs Summary'!$B5/('[3]Revenues Summary'!P4*15*1000)</f>
        <v>2.4610457172483328E-2</v>
      </c>
      <c r="Q4" s="35">
        <f>'[3]Costs Summary'!$B5/('[3]Revenues Summary'!Q4*15*1000)</f>
        <v>8.7313166414223306E-2</v>
      </c>
      <c r="R4" s="35">
        <f>'[3]Costs Summary'!$B5/('[3]Revenues Summary'!R4*15*1000)</f>
        <v>9.0128603054060091E-2</v>
      </c>
      <c r="S4" s="35">
        <f>'[3]Costs Summary'!$B5/('[3]Revenues Summary'!S4*15*1000)</f>
        <v>6.7086811024648557E-2</v>
      </c>
      <c r="T4" s="35">
        <f>'[3]Costs Summary'!$B5/('[3]Revenues Summary'!T4*15*1000)</f>
        <v>0.12697344453656373</v>
      </c>
      <c r="U4" s="35">
        <f>'[3]Costs Summary'!$B5/('[3]Revenues Summary'!U4*15*1000)</f>
        <v>0.13629717324093457</v>
      </c>
      <c r="V4" s="35">
        <f>'[3]Costs Summary'!$B5/('[3]Revenues Summary'!V4*15*1000)</f>
        <v>4.6603313326542987E-2</v>
      </c>
      <c r="W4" s="35">
        <f>'[3]Costs Summary'!$B5/('[3]Revenues Summary'!W4*15*1000)</f>
        <v>0.17075985015734096</v>
      </c>
      <c r="X4" s="35">
        <f>'[3]Costs Summary'!$B5/('[3]Revenues Summary'!X4*15*1000)</f>
        <v>0.17650212166400636</v>
      </c>
      <c r="Y4" s="35">
        <f>'[3]Costs Summary'!$B5/('[3]Revenues Summary'!Y4*15*1000)</f>
        <v>0.12992136938663565</v>
      </c>
    </row>
    <row r="5" spans="1:25" x14ac:dyDescent="0.25">
      <c r="A5" s="9" t="s">
        <v>527</v>
      </c>
      <c r="B5" s="35">
        <f>'[3]Costs Summary'!$B6/('[3]Revenues Summary'!B5*15*1000)</f>
        <v>0</v>
      </c>
      <c r="C5" s="35">
        <f>'[3]Costs Summary'!$B6/('[3]Revenues Summary'!C5*15*1000)</f>
        <v>0</v>
      </c>
      <c r="D5" s="35">
        <f>'[3]Costs Summary'!$B6/('[3]Revenues Summary'!D5*15*1000)</f>
        <v>0</v>
      </c>
      <c r="E5" s="35">
        <f>'[3]Costs Summary'!$B6/('[3]Revenues Summary'!E5*15*1000)</f>
        <v>0</v>
      </c>
      <c r="F5" s="35">
        <f>'[3]Costs Summary'!$B6/('[3]Revenues Summary'!F5*15*1000)</f>
        <v>0</v>
      </c>
      <c r="G5" s="35">
        <f>'[3]Costs Summary'!$B6/('[3]Revenues Summary'!G5*15*1000)</f>
        <v>0</v>
      </c>
      <c r="H5" s="35">
        <f>'[3]Costs Summary'!$B6/('[3]Revenues Summary'!H5*15*1000)</f>
        <v>0</v>
      </c>
      <c r="I5" s="35">
        <f>'[3]Costs Summary'!$B6/('[3]Revenues Summary'!I5*15*1000)</f>
        <v>0</v>
      </c>
      <c r="J5" s="35">
        <f>'[3]Costs Summary'!$B6/('[3]Revenues Summary'!J5*15*1000)</f>
        <v>0</v>
      </c>
      <c r="K5" s="35">
        <f>'[3]Costs Summary'!$B6/('[3]Revenues Summary'!K5*15*1000)</f>
        <v>0</v>
      </c>
      <c r="L5" s="35">
        <f>'[3]Costs Summary'!$B6/('[3]Revenues Summary'!L5*15*1000)</f>
        <v>0</v>
      </c>
      <c r="M5" s="35">
        <f>'[3]Costs Summary'!$B6/('[3]Revenues Summary'!M5*15*1000)</f>
        <v>0</v>
      </c>
      <c r="N5" s="35">
        <f>'[3]Costs Summary'!$B6/('[3]Revenues Summary'!N5*15*1000)</f>
        <v>0</v>
      </c>
      <c r="O5" s="35">
        <f>'[3]Costs Summary'!$B6/('[3]Revenues Summary'!O5*15*1000)</f>
        <v>0</v>
      </c>
      <c r="P5" s="35">
        <f>'[3]Costs Summary'!$B6/('[3]Revenues Summary'!P5*15*1000)</f>
        <v>0</v>
      </c>
      <c r="Q5" s="35">
        <f>'[3]Costs Summary'!$B6/('[3]Revenues Summary'!Q5*15*1000)</f>
        <v>0</v>
      </c>
      <c r="R5" s="35">
        <f>'[3]Costs Summary'!$B6/('[3]Revenues Summary'!R5*15*1000)</f>
        <v>0</v>
      </c>
      <c r="S5" s="35">
        <f>'[3]Costs Summary'!$B6/('[3]Revenues Summary'!S5*15*1000)</f>
        <v>0</v>
      </c>
      <c r="T5" s="35">
        <f>'[3]Costs Summary'!$B6/('[3]Revenues Summary'!T5*15*1000)</f>
        <v>0</v>
      </c>
      <c r="U5" s="35">
        <f>'[3]Costs Summary'!$B6/('[3]Revenues Summary'!U5*15*1000)</f>
        <v>0</v>
      </c>
      <c r="V5" s="35">
        <f>'[3]Costs Summary'!$B6/('[3]Revenues Summary'!V5*15*1000)</f>
        <v>0</v>
      </c>
      <c r="W5" s="35">
        <f>'[3]Costs Summary'!$B6/('[3]Revenues Summary'!W5*15*1000)</f>
        <v>0</v>
      </c>
      <c r="X5" s="35">
        <f>'[3]Costs Summary'!$B6/('[3]Revenues Summary'!X5*15*1000)</f>
        <v>0</v>
      </c>
      <c r="Y5" s="35">
        <f>'[3]Costs Summary'!$B6/('[3]Revenues Summary'!Y5*15*1000)</f>
        <v>0</v>
      </c>
    </row>
    <row r="6" spans="1:25" x14ac:dyDescent="0.25">
      <c r="A6" s="9" t="s">
        <v>526</v>
      </c>
      <c r="B6" s="35">
        <f>'[3]Costs Summary'!$B7/('[3]Revenues Summary'!B6*15*1000)</f>
        <v>0</v>
      </c>
      <c r="C6" s="35">
        <f>'[3]Costs Summary'!$B7/('[3]Revenues Summary'!C6*15*1000)</f>
        <v>0</v>
      </c>
      <c r="D6" s="35">
        <f>'[3]Costs Summary'!$B7/('[3]Revenues Summary'!D6*15*1000)</f>
        <v>0</v>
      </c>
      <c r="E6" s="35">
        <f>'[3]Costs Summary'!$B7/('[3]Revenues Summary'!E6*15*1000)</f>
        <v>0</v>
      </c>
      <c r="F6" s="35">
        <f>'[3]Costs Summary'!$B7/('[3]Revenues Summary'!F6*15*1000)</f>
        <v>0</v>
      </c>
      <c r="G6" s="35">
        <f>'[3]Costs Summary'!$B7/('[3]Revenues Summary'!G6*15*1000)</f>
        <v>0</v>
      </c>
      <c r="H6" s="35">
        <f>'[3]Costs Summary'!$B7/('[3]Revenues Summary'!H6*15*1000)</f>
        <v>0</v>
      </c>
      <c r="I6" s="35">
        <f>'[3]Costs Summary'!$B7/('[3]Revenues Summary'!I6*15*1000)</f>
        <v>0</v>
      </c>
      <c r="J6" s="35">
        <f>'[3]Costs Summary'!$B7/('[3]Revenues Summary'!J6*15*1000)</f>
        <v>0</v>
      </c>
      <c r="K6" s="35">
        <f>'[3]Costs Summary'!$B7/('[3]Revenues Summary'!K6*15*1000)</f>
        <v>0</v>
      </c>
      <c r="L6" s="35">
        <f>'[3]Costs Summary'!$B7/('[3]Revenues Summary'!L6*15*1000)</f>
        <v>0</v>
      </c>
      <c r="M6" s="35">
        <f>'[3]Costs Summary'!$B7/('[3]Revenues Summary'!M6*15*1000)</f>
        <v>0</v>
      </c>
      <c r="N6" s="35">
        <f>'[3]Costs Summary'!$B7/('[3]Revenues Summary'!N6*15*1000)</f>
        <v>0</v>
      </c>
      <c r="O6" s="35">
        <f>'[3]Costs Summary'!$B7/('[3]Revenues Summary'!O6*15*1000)</f>
        <v>0</v>
      </c>
      <c r="P6" s="35">
        <f>'[3]Costs Summary'!$B7/('[3]Revenues Summary'!P6*15*1000)</f>
        <v>0</v>
      </c>
      <c r="Q6" s="35">
        <f>'[3]Costs Summary'!$B7/('[3]Revenues Summary'!Q6*15*1000)</f>
        <v>0</v>
      </c>
      <c r="R6" s="35">
        <f>'[3]Costs Summary'!$B7/('[3]Revenues Summary'!R6*15*1000)</f>
        <v>0</v>
      </c>
      <c r="S6" s="35">
        <f>'[3]Costs Summary'!$B7/('[3]Revenues Summary'!S6*15*1000)</f>
        <v>0</v>
      </c>
      <c r="T6" s="35">
        <f>'[3]Costs Summary'!$B7/('[3]Revenues Summary'!T6*15*1000)</f>
        <v>0</v>
      </c>
      <c r="U6" s="35">
        <f>'[3]Costs Summary'!$B7/('[3]Revenues Summary'!U6*15*1000)</f>
        <v>0</v>
      </c>
      <c r="V6" s="35">
        <f>'[3]Costs Summary'!$B7/('[3]Revenues Summary'!V6*15*1000)</f>
        <v>0</v>
      </c>
      <c r="W6" s="35">
        <f>'[3]Costs Summary'!$B7/('[3]Revenues Summary'!W6*15*1000)</f>
        <v>0</v>
      </c>
      <c r="X6" s="35">
        <f>'[3]Costs Summary'!$B7/('[3]Revenues Summary'!X6*15*1000)</f>
        <v>0</v>
      </c>
      <c r="Y6" s="35">
        <f>'[3]Costs Summary'!$B7/('[3]Revenues Summary'!Y6*15*1000)</f>
        <v>0</v>
      </c>
    </row>
    <row r="8" spans="1:25" x14ac:dyDescent="0.25">
      <c r="A8" s="24" t="s">
        <v>568</v>
      </c>
      <c r="B8" s="26" t="s">
        <v>533</v>
      </c>
      <c r="C8" s="26" t="s">
        <v>534</v>
      </c>
      <c r="D8" s="26" t="s">
        <v>535</v>
      </c>
      <c r="E8" s="26" t="s">
        <v>536</v>
      </c>
      <c r="F8" s="26" t="s">
        <v>537</v>
      </c>
      <c r="G8" s="26" t="s">
        <v>538</v>
      </c>
      <c r="H8" s="27" t="s">
        <v>539</v>
      </c>
      <c r="I8" s="27" t="s">
        <v>540</v>
      </c>
      <c r="J8" s="27" t="s">
        <v>541</v>
      </c>
      <c r="K8" s="27" t="s">
        <v>542</v>
      </c>
      <c r="L8" s="27" t="s">
        <v>543</v>
      </c>
      <c r="M8" s="27" t="s">
        <v>544</v>
      </c>
      <c r="N8" s="28" t="s">
        <v>545</v>
      </c>
      <c r="O8" s="28" t="s">
        <v>546</v>
      </c>
      <c r="P8" s="28" t="s">
        <v>547</v>
      </c>
      <c r="Q8" s="28" t="s">
        <v>548</v>
      </c>
      <c r="R8" s="28" t="s">
        <v>549</v>
      </c>
      <c r="S8" s="28" t="s">
        <v>550</v>
      </c>
      <c r="T8" s="29" t="s">
        <v>551</v>
      </c>
      <c r="U8" s="29" t="s">
        <v>552</v>
      </c>
      <c r="V8" s="29" t="s">
        <v>553</v>
      </c>
      <c r="W8" s="29" t="s">
        <v>554</v>
      </c>
      <c r="X8" s="29" t="s">
        <v>555</v>
      </c>
      <c r="Y8" s="29" t="s">
        <v>556</v>
      </c>
    </row>
    <row r="9" spans="1:25" x14ac:dyDescent="0.25">
      <c r="A9" s="9" t="s">
        <v>524</v>
      </c>
      <c r="B9" s="35">
        <f>'[3]Costs Summary'!$C3/('[3]Revenues Summary'!B2*15*1000)</f>
        <v>1.0516326700424192E-2</v>
      </c>
      <c r="C9" s="35">
        <f>'[3]Costs Summary'!$C3/('[3]Revenues Summary'!C2*15*1000)</f>
        <v>1.1263962106717401E-2</v>
      </c>
      <c r="D9" s="35">
        <f>'[3]Costs Summary'!$C3/('[3]Revenues Summary'!D2*15*1000)</f>
        <v>3.9392016762893429E-3</v>
      </c>
      <c r="E9" s="35">
        <f>'[3]Costs Summary'!$C3/('[3]Revenues Summary'!E2*15*1000)</f>
        <v>1.400185773254429E-2</v>
      </c>
      <c r="F9" s="35">
        <f>'[3]Costs Summary'!$C3/('[3]Revenues Summary'!F2*15*1000)</f>
        <v>1.4454258988834607E-2</v>
      </c>
      <c r="G9" s="35">
        <f>'[3]Costs Summary'!$C3/('[3]Revenues Summary'!G2*15*1000)</f>
        <v>1.0753061658384321E-2</v>
      </c>
      <c r="H9" s="35">
        <f>'[3]Costs Summary'!$C3/('[3]Revenues Summary'!H2*15*1000)</f>
        <v>9.1569666717158278E-3</v>
      </c>
      <c r="I9" s="35">
        <f>'[3]Costs Summary'!$C3/('[3]Revenues Summary'!I2*15*1000)</f>
        <v>9.806870823471904E-3</v>
      </c>
      <c r="J9" s="35">
        <f>'[3]Costs Summary'!$C3/('[3]Revenues Summary'!J2*15*1000)</f>
        <v>3.4344403440119144E-3</v>
      </c>
      <c r="K9" s="35">
        <f>'[3]Costs Summary'!$C3/('[3]Revenues Summary'!K2*15*1000)</f>
        <v>1.2186035304210066E-2</v>
      </c>
      <c r="L9" s="35">
        <f>'[3]Costs Summary'!$C3/('[3]Revenues Summary'!L2*15*1000)</f>
        <v>1.2579041371713949E-2</v>
      </c>
      <c r="M9" s="35">
        <f>'[3]Costs Summary'!$C3/('[3]Revenues Summary'!M2*15*1000)</f>
        <v>9.3627654055696945E-3</v>
      </c>
      <c r="N9" s="35">
        <f>'[3]Costs Summary'!$C3/('[3]Revenues Summary'!N2*15*1000)</f>
        <v>1.611435495078864E-2</v>
      </c>
      <c r="O9" s="35">
        <f>'[3]Costs Summary'!$C3/('[3]Revenues Summary'!O2*15*1000)</f>
        <v>1.7262111405214373E-2</v>
      </c>
      <c r="P9" s="35">
        <f>'[3]Costs Summary'!$C3/('[3]Revenues Summary'!P2*15*1000)</f>
        <v>6.0275975990840905E-3</v>
      </c>
      <c r="Q9" s="35">
        <f>'[3]Costs Summary'!$C3/('[3]Revenues Summary'!Q2*15*1000)</f>
        <v>2.1466985731699455E-2</v>
      </c>
      <c r="R9" s="35">
        <f>'[3]Costs Summary'!$C3/('[3]Revenues Summary'!R2*15*1000)</f>
        <v>2.216202748943424E-2</v>
      </c>
      <c r="S9" s="35">
        <f>'[3]Costs Summary'!$C3/('[3]Revenues Summary'!S2*15*1000)</f>
        <v>1.6477759694189055E-2</v>
      </c>
      <c r="T9" s="35">
        <f>'[3]Costs Summary'!$C3/('[3]Revenues Summary'!T2*15*1000)</f>
        <v>8.3038849080038727E-3</v>
      </c>
      <c r="U9" s="35">
        <f>'[3]Costs Summary'!$C3/('[3]Revenues Summary'!U2*15*1000)</f>
        <v>8.9136497585620526E-3</v>
      </c>
      <c r="V9" s="35">
        <f>'[3]Costs Summary'!$C3/('[3]Revenues Summary'!V2*15*1000)</f>
        <v>3.0477765260554382E-3</v>
      </c>
      <c r="W9" s="35">
        <f>'[3]Costs Summary'!$C3/('[3]Revenues Summary'!W2*15*1000)</f>
        <v>1.1167474652859907E-2</v>
      </c>
      <c r="X9" s="35">
        <f>'[3]Costs Summary'!$C3/('[3]Revenues Summary'!X2*15*1000)</f>
        <v>1.1543017504900126E-2</v>
      </c>
      <c r="Y9" s="35">
        <f>'[3]Costs Summary'!$C3/('[3]Revenues Summary'!Y2*15*1000)</f>
        <v>8.4966982544484367E-3</v>
      </c>
    </row>
    <row r="10" spans="1:25" x14ac:dyDescent="0.25">
      <c r="A10" s="9" t="s">
        <v>525</v>
      </c>
      <c r="B10" s="35">
        <f>'[3]Costs Summary'!$C4/('[3]Revenues Summary'!B3*15*1000)</f>
        <v>2.2971343294660527E-2</v>
      </c>
      <c r="C10" s="35">
        <f>'[3]Costs Summary'!$C4/('[3]Revenues Summary'!C3*15*1000)</f>
        <v>2.4604408582870784E-2</v>
      </c>
      <c r="D10" s="35">
        <f>'[3]Costs Summary'!$C4/('[3]Revenues Summary'!D3*15*1000)</f>
        <v>8.6046366890114804E-3</v>
      </c>
      <c r="E10" s="35">
        <f>'[3]Costs Summary'!$C4/('[3]Revenues Summary'!E3*15*1000)</f>
        <v>3.0584927157396788E-2</v>
      </c>
      <c r="F10" s="35">
        <f>'[3]Costs Summary'!$C4/('[3]Revenues Summary'!F3*15*1000)</f>
        <v>3.1573093598007022E-2</v>
      </c>
      <c r="G10" s="35">
        <f>'[3]Costs Summary'!$C4/('[3]Revenues Summary'!G3*15*1000)</f>
        <v>2.3488431679440817E-2</v>
      </c>
      <c r="H10" s="35">
        <f>'[3]Costs Summary'!$C4/('[3]Revenues Summary'!H3*15*1000)</f>
        <v>1.7796151708422522E-2</v>
      </c>
      <c r="I10" s="35">
        <f>'[3]Costs Summary'!$C4/('[3]Revenues Summary'!I3*15*1000)</f>
        <v>1.9060272073006874E-2</v>
      </c>
      <c r="J10" s="35">
        <f>'[3]Costs Summary'!$C4/('[3]Revenues Summary'!J3*15*1000)</f>
        <v>6.670400375020898E-3</v>
      </c>
      <c r="K10" s="35">
        <f>'[3]Costs Summary'!$C4/('[3]Revenues Summary'!K3*15*1000)</f>
        <v>2.3688827873079337E-2</v>
      </c>
      <c r="L10" s="35">
        <f>'[3]Costs Summary'!$C4/('[3]Revenues Summary'!L3*15*1000)</f>
        <v>2.4453512373753681E-2</v>
      </c>
      <c r="M10" s="35">
        <f>'[3]Costs Summary'!$C4/('[3]Revenues Summary'!M3*15*1000)</f>
        <v>1.8196432818089109E-2</v>
      </c>
      <c r="N10" s="35">
        <f>'[3]Costs Summary'!$C4/('[3]Revenues Summary'!N3*15*1000)</f>
        <v>3.7863845543948936E-3</v>
      </c>
      <c r="O10" s="35">
        <f>'[3]Costs Summary'!$C4/('[3]Revenues Summary'!O3*15*1000)</f>
        <v>4.0545057314385503E-3</v>
      </c>
      <c r="P10" s="35">
        <f>'[3]Costs Summary'!$C4/('[3]Revenues Summary'!P3*15*1000)</f>
        <v>1.4226052808309886E-3</v>
      </c>
      <c r="Q10" s="35">
        <f>'[3]Costs Summary'!$C4/('[3]Revenues Summary'!Q3*15*1000)</f>
        <v>5.0355683820651771E-3</v>
      </c>
      <c r="R10" s="35">
        <f>'[3]Costs Summary'!$C4/('[3]Revenues Summary'!R3*15*1000)</f>
        <v>5.197558872285379E-3</v>
      </c>
      <c r="S10" s="35">
        <f>'[3]Costs Summary'!$C4/('[3]Revenues Summary'!S3*15*1000)</f>
        <v>3.8712937636610095E-3</v>
      </c>
      <c r="T10" s="35">
        <f>'[3]Costs Summary'!$C4/('[3]Revenues Summary'!T3*15*1000)</f>
        <v>1.8138593435766088E-2</v>
      </c>
      <c r="U10" s="35">
        <f>'[3]Costs Summary'!$C4/('[3]Revenues Summary'!U3*15*1000)</f>
        <v>1.947050681407032E-2</v>
      </c>
      <c r="V10" s="35">
        <f>'[3]Costs Summary'!$C4/('[3]Revenues Summary'!V3*15*1000)</f>
        <v>6.6574429500363798E-3</v>
      </c>
      <c r="W10" s="35">
        <f>'[3]Costs Summary'!$C4/('[3]Revenues Summary'!W3*15*1000)</f>
        <v>2.4393644720186038E-2</v>
      </c>
      <c r="X10" s="35">
        <f>'[3]Costs Summary'!$C4/('[3]Revenues Summary'!X3*15*1000)</f>
        <v>2.5213931342206588E-2</v>
      </c>
      <c r="Y10" s="35">
        <f>'[3]Costs Summary'!$C4/('[3]Revenues Summary'!Y3*15*1000)</f>
        <v>1.8559745951785032E-2</v>
      </c>
    </row>
    <row r="11" spans="1:25" x14ac:dyDescent="0.25">
      <c r="A11" s="9" t="s">
        <v>387</v>
      </c>
      <c r="B11" s="35">
        <f>'[3]Costs Summary'!$C5/('[3]Revenues Summary'!B4*15*1000)</f>
        <v>2.5120294833325289E-2</v>
      </c>
      <c r="C11" s="35">
        <f>'[3]Costs Summary'!$C5/('[3]Revenues Summary'!C4*15*1000)</f>
        <v>2.6906150010827374E-2</v>
      </c>
      <c r="D11" s="35">
        <f>'[3]Costs Summary'!$C5/('[3]Revenues Summary'!D4*15*1000)</f>
        <v>9.4095949403389043E-3</v>
      </c>
      <c r="E11" s="35">
        <f>'[3]Costs Summary'!$C5/('[3]Revenues Summary'!E4*15*1000)</f>
        <v>3.3446106968174676E-2</v>
      </c>
      <c r="F11" s="35">
        <f>'[3]Costs Summary'!$C5/('[3]Revenues Summary'!F4*15*1000)</f>
        <v>3.4526737488924493E-2</v>
      </c>
      <c r="G11" s="35">
        <f>'[3]Costs Summary'!$C5/('[3]Revenues Summary'!G4*15*1000)</f>
        <v>2.5685714477055373E-2</v>
      </c>
      <c r="H11" s="35">
        <f>'[3]Costs Summary'!$C5/('[3]Revenues Summary'!H4*15*1000)</f>
        <v>1.5234752459376161E-2</v>
      </c>
      <c r="I11" s="35">
        <f>'[3]Costs Summary'!$C5/('[3]Revenues Summary'!I4*15*1000)</f>
        <v>1.6329850829146935E-2</v>
      </c>
      <c r="J11" s="35">
        <f>'[3]Costs Summary'!$C5/('[3]Revenues Summary'!J4*15*1000)</f>
        <v>5.6585962196103561E-3</v>
      </c>
      <c r="K11" s="35">
        <f>'[3]Costs Summary'!$C5/('[3]Revenues Summary'!K4*15*1000)</f>
        <v>2.0349656486475288E-2</v>
      </c>
      <c r="L11" s="35">
        <f>'[3]Costs Summary'!$C5/('[3]Revenues Summary'!L4*15*1000)</f>
        <v>2.1015229167514585E-2</v>
      </c>
      <c r="M11" s="35">
        <f>'[3]Costs Summary'!$C5/('[3]Revenues Summary'!M4*15*1000)</f>
        <v>1.5581369850869038E-2</v>
      </c>
      <c r="N11" s="35">
        <f>'[3]Costs Summary'!$C5/('[3]Revenues Summary'!N4*15*1000)</f>
        <v>1.0249788051292784E-2</v>
      </c>
      <c r="O11" s="35">
        <f>'[3]Costs Summary'!$C5/('[3]Revenues Summary'!O4*15*1000)</f>
        <v>1.0977162204790831E-2</v>
      </c>
      <c r="P11" s="35">
        <f>'[3]Costs Summary'!$C5/('[3]Revenues Summary'!P4*15*1000)</f>
        <v>3.844578519469611E-3</v>
      </c>
      <c r="Q11" s="35">
        <f>'[3]Costs Summary'!$C5/('[3]Revenues Summary'!Q4*15*1000)</f>
        <v>1.3639824799285768E-2</v>
      </c>
      <c r="R11" s="35">
        <f>'[3]Costs Summary'!$C5/('[3]Revenues Summary'!R4*15*1000)</f>
        <v>1.4079644634918346E-2</v>
      </c>
      <c r="S11" s="35">
        <f>'[3]Costs Summary'!$C5/('[3]Revenues Summary'!S4*15*1000)</f>
        <v>1.0480118707159123E-2</v>
      </c>
      <c r="T11" s="35">
        <f>'[3]Costs Summary'!$C5/('[3]Revenues Summary'!T4*15*1000)</f>
        <v>1.9835445314447243E-2</v>
      </c>
      <c r="U11" s="35">
        <f>'[3]Costs Summary'!$C5/('[3]Revenues Summary'!U4*15*1000)</f>
        <v>2.1291972791647674E-2</v>
      </c>
      <c r="V11" s="35">
        <f>'[3]Costs Summary'!$C5/('[3]Revenues Summary'!V4*15*1000)</f>
        <v>7.280242544688161E-3</v>
      </c>
      <c r="W11" s="35">
        <f>'[3]Costs Summary'!$C5/('[3]Revenues Summary'!W4*15*1000)</f>
        <v>2.6675638217594239E-2</v>
      </c>
      <c r="X11" s="35">
        <f>'[3]Costs Summary'!$C5/('[3]Revenues Summary'!X4*15*1000)</f>
        <v>2.7572680216154583E-2</v>
      </c>
      <c r="Y11" s="35">
        <f>'[3]Costs Summary'!$C5/('[3]Revenues Summary'!Y4*15*1000)</f>
        <v>2.0295962097055777E-2</v>
      </c>
    </row>
    <row r="12" spans="1:25" x14ac:dyDescent="0.25">
      <c r="A12" s="9" t="s">
        <v>527</v>
      </c>
      <c r="B12" s="35">
        <f>'[3]Costs Summary'!$C6/('[3]Revenues Summary'!B5*15*1000)</f>
        <v>4.2402900370088773E-5</v>
      </c>
      <c r="C12" s="35">
        <f>'[3]Costs Summary'!$C6/('[3]Revenues Summary'!C5*15*1000)</f>
        <v>4.5417445297131758E-5</v>
      </c>
      <c r="D12" s="35">
        <f>'[3]Costs Summary'!$C6/('[3]Revenues Summary'!D5*15*1000)</f>
        <v>1.5883259985803336E-5</v>
      </c>
      <c r="E12" s="35">
        <f>'[3]Costs Summary'!$C6/('[3]Revenues Summary'!E5*15*1000)</f>
        <v>5.6456925571735991E-5</v>
      </c>
      <c r="F12" s="35">
        <f>'[3]Costs Summary'!$C6/('[3]Revenues Summary'!F5*15*1000)</f>
        <v>5.8281054040817705E-5</v>
      </c>
      <c r="G12" s="35">
        <f>'[3]Costs Summary'!$C6/('[3]Revenues Summary'!G5*15*1000)</f>
        <v>4.3357445608190719E-5</v>
      </c>
      <c r="H12" s="35">
        <f>'[3]Costs Summary'!$C6/('[3]Revenues Summary'!H5*15*1000)</f>
        <v>6.1406619144338014E-5</v>
      </c>
      <c r="I12" s="35">
        <f>'[3]Costs Summary'!$C6/('[3]Revenues Summary'!I5*15*1000)</f>
        <v>6.5762260524232421E-5</v>
      </c>
      <c r="J12" s="35">
        <f>'[3]Costs Summary'!$C6/('[3]Revenues Summary'!J5*15*1000)</f>
        <v>2.3041643599754435E-5</v>
      </c>
      <c r="K12" s="35">
        <f>'[3]Costs Summary'!$C6/('[3]Revenues Summary'!K5*15*1000)</f>
        <v>8.1705232239917677E-5</v>
      </c>
      <c r="L12" s="35">
        <f>'[3]Costs Summary'!$C6/('[3]Revenues Summary'!L5*15*1000)</f>
        <v>8.433849483004916E-5</v>
      </c>
      <c r="M12" s="35">
        <f>'[3]Costs Summary'!$C6/('[3]Revenues Summary'!M5*15*1000)</f>
        <v>6.2785914643175952E-5</v>
      </c>
      <c r="N12" s="35">
        <f>'[3]Costs Summary'!$C6/('[3]Revenues Summary'!N5*15*1000)</f>
        <v>1.5367997200259768E-4</v>
      </c>
      <c r="O12" s="35">
        <f>'[3]Costs Summary'!$C6/('[3]Revenues Summary'!O5*15*1000)</f>
        <v>1.6467922097760491E-4</v>
      </c>
      <c r="P12" s="35">
        <f>'[3]Costs Summary'!$C6/('[3]Revenues Summary'!P5*15*1000)</f>
        <v>5.7268967115788428E-5</v>
      </c>
      <c r="Q12" s="35">
        <f>'[3]Costs Summary'!$C6/('[3]Revenues Summary'!Q5*15*1000)</f>
        <v>2.0501674466512197E-4</v>
      </c>
      <c r="R12" s="35">
        <f>'[3]Costs Summary'!$C6/('[3]Revenues Summary'!R5*15*1000)</f>
        <v>2.1169017885307688E-4</v>
      </c>
      <c r="S12" s="35">
        <f>'[3]Costs Summary'!$C6/('[3]Revenues Summary'!S5*15*1000)</f>
        <v>1.5716202629195429E-4</v>
      </c>
      <c r="T12" s="35">
        <f>'[3]Costs Summary'!$C6/('[3]Revenues Summary'!T5*15*1000)</f>
        <v>3.3482110401754127E-5</v>
      </c>
      <c r="U12" s="35">
        <f>'[3]Costs Summary'!$C6/('[3]Revenues Summary'!U5*15*1000)</f>
        <v>3.5940746730587661E-5</v>
      </c>
      <c r="V12" s="35">
        <f>'[3]Costs Summary'!$C6/('[3]Revenues Summary'!V5*15*1000)</f>
        <v>1.2288943600051649E-5</v>
      </c>
      <c r="W12" s="35">
        <f>'[3]Costs Summary'!$C6/('[3]Revenues Summary'!W5*15*1000)</f>
        <v>4.5028403854365365E-5</v>
      </c>
      <c r="X12" s="35">
        <f>'[3]Costs Summary'!$C6/('[3]Revenues Summary'!X5*15*1000)</f>
        <v>4.6542631414928043E-5</v>
      </c>
      <c r="Y12" s="35">
        <f>'[3]Costs Summary'!$C6/('[3]Revenues Summary'!Y5*15*1000)</f>
        <v>3.4259558147742433E-5</v>
      </c>
    </row>
    <row r="13" spans="1:25" x14ac:dyDescent="0.25">
      <c r="A13" s="9" t="s">
        <v>526</v>
      </c>
      <c r="B13" s="35">
        <f>'[3]Costs Summary'!$C7/('[3]Revenues Summary'!B6*15*1000)</f>
        <v>2.1272082843391883E-3</v>
      </c>
      <c r="C13" s="35">
        <f>'[3]Costs Summary'!$C7/('[3]Revenues Summary'!C6*15*1000)</f>
        <v>2.2784374179644481E-3</v>
      </c>
      <c r="D13" s="35">
        <f>'[3]Costs Summary'!$C7/('[3]Revenues Summary'!D6*15*1000)</f>
        <v>7.9680988683757104E-4</v>
      </c>
      <c r="E13" s="35">
        <f>'[3]Costs Summary'!$C7/('[3]Revenues Summary'!E6*15*1000)</f>
        <v>2.8322492939482813E-3</v>
      </c>
      <c r="F13" s="35">
        <f>'[3]Costs Summary'!$C7/('[3]Revenues Summary'!F6*15*1000)</f>
        <v>2.9237591962874739E-3</v>
      </c>
      <c r="G13" s="35">
        <f>'[3]Costs Summary'!$C7/('[3]Revenues Summary'!G6*15*1000)</f>
        <v>2.1750938368332523E-3</v>
      </c>
      <c r="H13" s="35">
        <f>'[3]Costs Summary'!$C7/('[3]Revenues Summary'!H6*15*1000)</f>
        <v>2.9120230570521492E-3</v>
      </c>
      <c r="I13" s="35">
        <f>'[3]Costs Summary'!$C7/('[3]Revenues Summary'!I6*15*1000)</f>
        <v>3.118053131949509E-3</v>
      </c>
      <c r="J13" s="35">
        <f>'[3]Costs Summary'!$C7/('[3]Revenues Summary'!J6*15*1000)</f>
        <v>1.0947750828749386E-3</v>
      </c>
      <c r="K13" s="35">
        <f>'[3]Costs Summary'!$C7/('[3]Revenues Summary'!K6*15*1000)</f>
        <v>3.8717761067481034E-3</v>
      </c>
      <c r="L13" s="35">
        <f>'[3]Costs Summary'!$C7/('[3]Revenues Summary'!L6*15*1000)</f>
        <v>3.9962079252645047E-3</v>
      </c>
      <c r="M13" s="35">
        <f>'[3]Costs Summary'!$C7/('[3]Revenues Summary'!M6*15*1000)</f>
        <v>2.9772711689709207E-3</v>
      </c>
      <c r="N13" s="35">
        <f>'[3]Costs Summary'!$C7/('[3]Revenues Summary'!N6*15*1000)</f>
        <v>2.6700207504338994E-3</v>
      </c>
      <c r="O13" s="35">
        <f>'[3]Costs Summary'!$C7/('[3]Revenues Summary'!O6*15*1000)</f>
        <v>2.8609590823406119E-3</v>
      </c>
      <c r="P13" s="35">
        <f>'[3]Costs Summary'!$C7/('[3]Revenues Summary'!P6*15*1000)</f>
        <v>9.9565970912754128E-4</v>
      </c>
      <c r="Q13" s="35">
        <f>'[3]Costs Summary'!$C7/('[3]Revenues Summary'!Q6*15*1000)</f>
        <v>3.5610697650313296E-3</v>
      </c>
      <c r="R13" s="35">
        <f>'[3]Costs Summary'!$C7/('[3]Revenues Summary'!R6*15*1000)</f>
        <v>3.6768794202867421E-3</v>
      </c>
      <c r="S13" s="35">
        <f>'[3]Costs Summary'!$C7/('[3]Revenues Summary'!S6*15*1000)</f>
        <v>2.730468052731666E-3</v>
      </c>
      <c r="T13" s="35">
        <f>'[3]Costs Summary'!$C7/('[3]Revenues Summary'!T6*15*1000)</f>
        <v>1.6796828309302619E-3</v>
      </c>
      <c r="U13" s="35">
        <f>'[3]Costs Summary'!$C7/('[3]Revenues Summary'!U6*15*1000)</f>
        <v>1.8030239807738562E-3</v>
      </c>
      <c r="V13" s="35">
        <f>'[3]Costs Summary'!$C7/('[3]Revenues Summary'!V6*15*1000)</f>
        <v>6.1649510268595013E-4</v>
      </c>
      <c r="W13" s="35">
        <f>'[3]Costs Summary'!$C7/('[3]Revenues Summary'!W6*15*1000)</f>
        <v>2.2589197603108085E-3</v>
      </c>
      <c r="X13" s="35">
        <f>'[3]Costs Summary'!$C7/('[3]Revenues Summary'!X6*15*1000)</f>
        <v>2.3348830584826652E-3</v>
      </c>
      <c r="Y13" s="35">
        <f>'[3]Costs Summary'!$C7/('[3]Revenues Summary'!Y6*15*1000)</f>
        <v>1.7186841383082846E-3</v>
      </c>
    </row>
    <row r="15" spans="1:25" x14ac:dyDescent="0.25">
      <c r="A15" s="24" t="s">
        <v>569</v>
      </c>
      <c r="B15" s="26" t="s">
        <v>533</v>
      </c>
      <c r="C15" s="26" t="s">
        <v>534</v>
      </c>
      <c r="D15" s="26" t="s">
        <v>535</v>
      </c>
      <c r="E15" s="26" t="s">
        <v>536</v>
      </c>
      <c r="F15" s="26" t="s">
        <v>537</v>
      </c>
      <c r="G15" s="26" t="s">
        <v>538</v>
      </c>
      <c r="H15" s="27" t="s">
        <v>539</v>
      </c>
      <c r="I15" s="27" t="s">
        <v>540</v>
      </c>
      <c r="J15" s="27" t="s">
        <v>541</v>
      </c>
      <c r="K15" s="27" t="s">
        <v>542</v>
      </c>
      <c r="L15" s="27" t="s">
        <v>543</v>
      </c>
      <c r="M15" s="27" t="s">
        <v>544</v>
      </c>
      <c r="N15" s="28" t="s">
        <v>545</v>
      </c>
      <c r="O15" s="28" t="s">
        <v>546</v>
      </c>
      <c r="P15" s="28" t="s">
        <v>547</v>
      </c>
      <c r="Q15" s="28" t="s">
        <v>548</v>
      </c>
      <c r="R15" s="28" t="s">
        <v>549</v>
      </c>
      <c r="S15" s="28" t="s">
        <v>550</v>
      </c>
      <c r="T15" s="29" t="s">
        <v>551</v>
      </c>
      <c r="U15" s="29" t="s">
        <v>552</v>
      </c>
      <c r="V15" s="29" t="s">
        <v>553</v>
      </c>
      <c r="W15" s="29" t="s">
        <v>554</v>
      </c>
      <c r="X15" s="29" t="s">
        <v>555</v>
      </c>
      <c r="Y15" s="29" t="s">
        <v>556</v>
      </c>
    </row>
    <row r="16" spans="1:25" x14ac:dyDescent="0.25">
      <c r="A16" s="9" t="s">
        <v>524</v>
      </c>
      <c r="B16" s="35">
        <f>'[3]Costs Summary'!$D3/('[3]Revenues Summary'!B2*15*1000)</f>
        <v>2.0814810209311887E-2</v>
      </c>
      <c r="C16" s="35">
        <f>'[3]Costs Summary'!$D3/('[3]Revenues Summary'!C2*15*1000)</f>
        <v>2.2294593933330959E-2</v>
      </c>
      <c r="D16" s="35">
        <f>'[3]Costs Summary'!$D3/('[3]Revenues Summary'!D2*15*1000)</f>
        <v>7.7968037323201999E-3</v>
      </c>
      <c r="E16" s="35">
        <f>'[3]Costs Summary'!$D3/('[3]Revenues Summary'!E2*15*1000)</f>
        <v>2.7713670332145498E-2</v>
      </c>
      <c r="F16" s="35">
        <f>'[3]Costs Summary'!$D3/('[3]Revenues Summary'!F2*15*1000)</f>
        <v>2.8609101460940436E-2</v>
      </c>
      <c r="G16" s="35">
        <f>'[3]Costs Summary'!$D3/('[3]Revenues Summary'!G2*15*1000)</f>
        <v>2.1283376217217549E-2</v>
      </c>
      <c r="H16" s="35">
        <f>'[3]Costs Summary'!$D3/('[3]Revenues Summary'!H2*15*1000)</f>
        <v>1.8124248969658877E-2</v>
      </c>
      <c r="I16" s="35">
        <f>'[3]Costs Summary'!$D3/('[3]Revenues Summary'!I2*15*1000)</f>
        <v>1.9410594664158922E-2</v>
      </c>
      <c r="J16" s="35">
        <f>'[3]Costs Summary'!$D3/('[3]Revenues Summary'!J2*15*1000)</f>
        <v>6.7977370779978025E-3</v>
      </c>
      <c r="K16" s="35">
        <f>'[3]Costs Summary'!$D3/('[3]Revenues Summary'!K2*15*1000)</f>
        <v>2.4119639802639013E-2</v>
      </c>
      <c r="L16" s="35">
        <f>'[3]Costs Summary'!$D3/('[3]Revenues Summary'!L2*15*1000)</f>
        <v>2.4897510910986319E-2</v>
      </c>
      <c r="M16" s="35">
        <f>'[3]Costs Summary'!$D3/('[3]Revenues Summary'!M2*15*1000)</f>
        <v>1.8531583365832795E-2</v>
      </c>
      <c r="N16" s="35">
        <f>'[3]Costs Summary'!$D3/('[3]Revenues Summary'!N2*15*1000)</f>
        <v>3.1894904894179579E-2</v>
      </c>
      <c r="O16" s="35">
        <f>'[3]Costs Summary'!$D3/('[3]Revenues Summary'!O2*15*1000)</f>
        <v>3.4166642302681793E-2</v>
      </c>
      <c r="P16" s="35">
        <f>'[3]Costs Summary'!$D3/('[3]Revenues Summary'!P2*15*1000)</f>
        <v>1.1930334956024006E-2</v>
      </c>
      <c r="Q16" s="35">
        <f>'[3]Costs Summary'!$D3/('[3]Revenues Summary'!Q2*15*1000)</f>
        <v>4.2489287990007653E-2</v>
      </c>
      <c r="R16" s="35">
        <f>'[3]Costs Summary'!$D3/('[3]Revenues Summary'!R2*15*1000)</f>
        <v>4.3864973881756579E-2</v>
      </c>
      <c r="S16" s="35">
        <f>'[3]Costs Summary'!$D3/('[3]Revenues Summary'!S2*15*1000)</f>
        <v>3.2614186538666545E-2</v>
      </c>
      <c r="T16" s="35">
        <f>'[3]Costs Summary'!$D3/('[3]Revenues Summary'!T2*15*1000)</f>
        <v>1.6435756826867879E-2</v>
      </c>
      <c r="U16" s="35">
        <f>'[3]Costs Summary'!$D3/('[3]Revenues Summary'!U2*15*1000)</f>
        <v>1.7642655394993004E-2</v>
      </c>
      <c r="V16" s="35">
        <f>'[3]Costs Summary'!$D3/('[3]Revenues Summary'!V2*15*1000)</f>
        <v>6.0324190905633379E-3</v>
      </c>
      <c r="W16" s="35">
        <f>'[3]Costs Summary'!$D3/('[3]Revenues Summary'!W2*15*1000)</f>
        <v>2.2103617740137714E-2</v>
      </c>
      <c r="X16" s="35">
        <f>'[3]Costs Summary'!$D3/('[3]Revenues Summary'!X2*15*1000)</f>
        <v>2.2846924163887901E-2</v>
      </c>
      <c r="Y16" s="35">
        <f>'[3]Costs Summary'!$D3/('[3]Revenues Summary'!Y2*15*1000)</f>
        <v>1.6817389437416584E-2</v>
      </c>
    </row>
    <row r="17" spans="1:25" x14ac:dyDescent="0.25">
      <c r="A17" s="9" t="s">
        <v>525</v>
      </c>
      <c r="B17" s="35">
        <f>'[3]Costs Summary'!$D4/('[3]Revenues Summary'!B3*15*1000)</f>
        <v>3.2611717162767853E-2</v>
      </c>
      <c r="C17" s="35">
        <f>'[3]Costs Summary'!$D4/('[3]Revenues Summary'!C3*15*1000)</f>
        <v>3.493013026575021E-2</v>
      </c>
      <c r="D17" s="35">
        <f>'[3]Costs Summary'!$D4/('[3]Revenues Summary'!D3*15*1000)</f>
        <v>1.2215740907744096E-2</v>
      </c>
      <c r="E17" s="35">
        <f>'[3]Costs Summary'!$D4/('[3]Revenues Summary'!E3*15*1000)</f>
        <v>4.3420490526242923E-2</v>
      </c>
      <c r="F17" s="35">
        <f>'[3]Costs Summary'!$D4/('[3]Revenues Summary'!F3*15*1000)</f>
        <v>4.4823360356602851E-2</v>
      </c>
      <c r="G17" s="35">
        <f>'[3]Costs Summary'!$D4/('[3]Revenues Summary'!G3*15*1000)</f>
        <v>3.3345811810011533E-2</v>
      </c>
      <c r="H17" s="35">
        <f>'[3]Costs Summary'!$D4/('[3]Revenues Summary'!H3*15*1000)</f>
        <v>2.5264655125139465E-2</v>
      </c>
      <c r="I17" s="35">
        <f>'[3]Costs Summary'!$D4/('[3]Revenues Summary'!I3*15*1000)</f>
        <v>2.7059288345352681E-2</v>
      </c>
      <c r="J17" s="35">
        <f>'[3]Costs Summary'!$D4/('[3]Revenues Summary'!J3*15*1000)</f>
        <v>9.4697644627149725E-3</v>
      </c>
      <c r="K17" s="35">
        <f>'[3]Costs Summary'!$D4/('[3]Revenues Summary'!K3*15*1000)</f>
        <v>3.3630308188982702E-2</v>
      </c>
      <c r="L17" s="35">
        <f>'[3]Costs Summary'!$D4/('[3]Revenues Summary'!L3*15*1000)</f>
        <v>3.47159075087465E-2</v>
      </c>
      <c r="M17" s="35">
        <f>'[3]Costs Summary'!$D4/('[3]Revenues Summary'!M3*15*1000)</f>
        <v>2.5832922037814086E-2</v>
      </c>
      <c r="N17" s="35">
        <f>'[3]Costs Summary'!$D4/('[3]Revenues Summary'!N3*15*1000)</f>
        <v>5.3754149495515539E-3</v>
      </c>
      <c r="O17" s="35">
        <f>'[3]Costs Summary'!$D4/('[3]Revenues Summary'!O3*15*1000)</f>
        <v>5.7560584269022485E-3</v>
      </c>
      <c r="P17" s="35">
        <f>'[3]Costs Summary'!$D4/('[3]Revenues Summary'!P3*15*1000)</f>
        <v>2.0196294338391558E-3</v>
      </c>
      <c r="Q17" s="35">
        <f>'[3]Costs Summary'!$D4/('[3]Revenues Summary'!Q3*15*1000)</f>
        <v>7.1488432227582062E-3</v>
      </c>
      <c r="R17" s="35">
        <f>'[3]Costs Summary'!$D4/('[3]Revenues Summary'!R3*15*1000)</f>
        <v>7.3788161930958725E-3</v>
      </c>
      <c r="S17" s="35">
        <f>'[3]Costs Summary'!$D4/('[3]Revenues Summary'!S3*15*1000)</f>
        <v>5.4959579705486971E-3</v>
      </c>
      <c r="T17" s="35">
        <f>'[3]Costs Summary'!$D4/('[3]Revenues Summary'!T3*15*1000)</f>
        <v>2.5750809226517325E-2</v>
      </c>
      <c r="U17" s="35">
        <f>'[3]Costs Summary'!$D4/('[3]Revenues Summary'!U3*15*1000)</f>
        <v>2.7641686125678053E-2</v>
      </c>
      <c r="V17" s="35">
        <f>'[3]Costs Summary'!$D4/('[3]Revenues Summary'!V3*15*1000)</f>
        <v>9.4513692006994894E-3</v>
      </c>
      <c r="W17" s="35">
        <f>'[3]Costs Summary'!$D4/('[3]Revenues Summary'!W3*15*1000)</f>
        <v>3.4630915222474745E-2</v>
      </c>
      <c r="X17" s="35">
        <f>'[3]Costs Summary'!$D4/('[3]Revenues Summary'!X3*15*1000)</f>
        <v>3.5795451182196104E-2</v>
      </c>
      <c r="Y17" s="35">
        <f>'[3]Costs Summary'!$D4/('[3]Revenues Summary'!Y3*15*1000)</f>
        <v>2.6348706639769178E-2</v>
      </c>
    </row>
    <row r="18" spans="1:25" x14ac:dyDescent="0.25">
      <c r="A18" s="9" t="s">
        <v>387</v>
      </c>
      <c r="B18" s="35">
        <f>'[3]Costs Summary'!$D5/('[3]Revenues Summary'!B4*15*1000)</f>
        <v>7.5203609483360037E-2</v>
      </c>
      <c r="C18" s="35">
        <f>'[3]Costs Summary'!$D5/('[3]Revenues Summary'!C4*15*1000)</f>
        <v>8.0549994000492925E-2</v>
      </c>
      <c r="D18" s="35">
        <f>'[3]Costs Summary'!$D5/('[3]Revenues Summary'!D4*15*1000)</f>
        <v>2.8169872526777762E-2</v>
      </c>
      <c r="E18" s="35">
        <f>'[3]Costs Summary'!$D5/('[3]Revenues Summary'!E4*15*1000)</f>
        <v>0.10012891902194039</v>
      </c>
      <c r="F18" s="35">
        <f>'[3]Costs Summary'!$D5/('[3]Revenues Summary'!F4*15*1000)</f>
        <v>0.10336404489197826</v>
      </c>
      <c r="G18" s="35">
        <f>'[3]Costs Summary'!$D5/('[3]Revenues Summary'!G4*15*1000)</f>
        <v>7.6896328393047664E-2</v>
      </c>
      <c r="H18" s="35">
        <f>'[3]Costs Summary'!$D5/('[3]Revenues Summary'!H4*15*1000)</f>
        <v>4.5608874502963831E-2</v>
      </c>
      <c r="I18" s="35">
        <f>'[3]Costs Summary'!$D5/('[3]Revenues Summary'!I4*15*1000)</f>
        <v>4.8887313338675679E-2</v>
      </c>
      <c r="J18" s="35">
        <f>'[3]Costs Summary'!$D5/('[3]Revenues Summary'!J4*15*1000)</f>
        <v>1.6940360897319255E-2</v>
      </c>
      <c r="K18" s="35">
        <f>'[3]Costs Summary'!$D5/('[3]Revenues Summary'!K4*15*1000)</f>
        <v>6.0921562811403929E-2</v>
      </c>
      <c r="L18" s="35">
        <f>'[3]Costs Summary'!$D5/('[3]Revenues Summary'!L4*15*1000)</f>
        <v>6.2914113787408799E-2</v>
      </c>
      <c r="M18" s="35">
        <f>'[3]Costs Summary'!$D5/('[3]Revenues Summary'!M4*15*1000)</f>
        <v>4.6646556549409801E-2</v>
      </c>
      <c r="N18" s="35">
        <f>'[3]Costs Summary'!$D5/('[3]Revenues Summary'!N4*15*1000)</f>
        <v>3.0685191515906873E-2</v>
      </c>
      <c r="O18" s="35">
        <f>'[3]Costs Summary'!$D5/('[3]Revenues Summary'!O4*15*1000)</f>
        <v>3.2862759978016985E-2</v>
      </c>
      <c r="P18" s="35">
        <f>'[3]Costs Summary'!$D5/('[3]Revenues Summary'!P4*15*1000)</f>
        <v>1.1509665134293896E-2</v>
      </c>
      <c r="Q18" s="35">
        <f>'[3]Costs Summary'!$D5/('[3]Revenues Summary'!Q4*15*1000)</f>
        <v>4.0834077164816122E-2</v>
      </c>
      <c r="R18" s="35">
        <f>'[3]Costs Summary'!$D5/('[3]Revenues Summary'!R4*15*1000)</f>
        <v>4.2150783014863254E-2</v>
      </c>
      <c r="S18" s="35">
        <f>'[3]Costs Summary'!$D5/('[3]Revenues Summary'!S4*15*1000)</f>
        <v>3.1374741412146107E-2</v>
      </c>
      <c r="T18" s="35">
        <f>'[3]Costs Summary'!$D5/('[3]Revenues Summary'!T4*15*1000)</f>
        <v>5.938214870700112E-2</v>
      </c>
      <c r="U18" s="35">
        <f>'[3]Costs Summary'!$D5/('[3]Revenues Summary'!U4*15*1000)</f>
        <v>6.3742612002672755E-2</v>
      </c>
      <c r="V18" s="35">
        <f>'[3]Costs Summary'!$D5/('[3]Revenues Summary'!V4*15*1000)</f>
        <v>2.1795146948217433E-2</v>
      </c>
      <c r="W18" s="35">
        <f>'[3]Costs Summary'!$D5/('[3]Revenues Summary'!W4*15*1000)</f>
        <v>7.985990182623165E-2</v>
      </c>
      <c r="X18" s="35">
        <f>'[3]Costs Summary'!$D5/('[3]Revenues Summary'!X4*15*1000)</f>
        <v>8.2545411554421994E-2</v>
      </c>
      <c r="Y18" s="35">
        <f>'[3]Costs Summary'!$D5/('[3]Revenues Summary'!Y4*15*1000)</f>
        <v>6.0760815816985878E-2</v>
      </c>
    </row>
    <row r="19" spans="1:25" x14ac:dyDescent="0.25">
      <c r="A19" s="9" t="s">
        <v>527</v>
      </c>
      <c r="B19" s="35">
        <f>'[3]Costs Summary'!$D6/('[3]Revenues Summary'!B5*15*1000)</f>
        <v>6.6404501326092788E-4</v>
      </c>
      <c r="C19" s="35">
        <f>'[3]Costs Summary'!$D6/('[3]Revenues Summary'!C5*15*1000)</f>
        <v>7.1125389540300881E-4</v>
      </c>
      <c r="D19" s="35">
        <f>'[3]Costs Summary'!$D6/('[3]Revenues Summary'!D5*15*1000)</f>
        <v>2.4873769237114714E-4</v>
      </c>
      <c r="E19" s="35">
        <f>'[3]Costs Summary'!$D6/('[3]Revenues Summary'!E5*15*1000)</f>
        <v>8.8413621621978111E-4</v>
      </c>
      <c r="F19" s="35">
        <f>'[3]Costs Summary'!$D6/('[3]Revenues Summary'!F5*15*1000)</f>
        <v>9.1270273886018673E-4</v>
      </c>
      <c r="G19" s="35">
        <f>'[3]Costs Summary'!$D6/('[3]Revenues Summary'!G5*15*1000)</f>
        <v>6.7899354271908476E-4</v>
      </c>
      <c r="H19" s="35">
        <f>'[3]Costs Summary'!$D6/('[3]Revenues Summary'!H5*15*1000)</f>
        <v>9.6165023779304544E-4</v>
      </c>
      <c r="I19" s="35">
        <f>'[3]Costs Summary'!$D6/('[3]Revenues Summary'!I5*15*1000)</f>
        <v>1.0298611835686344E-3</v>
      </c>
      <c r="J19" s="35">
        <f>'[3]Costs Summary'!$D6/('[3]Revenues Summary'!J5*15*1000)</f>
        <v>3.6084061222721675E-4</v>
      </c>
      <c r="K19" s="35">
        <f>'[3]Costs Summary'!$D6/('[3]Revenues Summary'!K5*15*1000)</f>
        <v>1.2795339835884377E-3</v>
      </c>
      <c r="L19" s="35">
        <f>'[3]Costs Summary'!$D6/('[3]Revenues Summary'!L5*15*1000)</f>
        <v>1.3207718441197148E-3</v>
      </c>
      <c r="M19" s="35">
        <f>'[3]Costs Summary'!$D6/('[3]Revenues Summary'!M5*15*1000)</f>
        <v>9.8325051253422033E-4</v>
      </c>
      <c r="N19" s="35">
        <f>'[3]Costs Summary'!$D6/('[3]Revenues Summary'!N5*15*1000)</f>
        <v>2.4066848766409127E-3</v>
      </c>
      <c r="O19" s="35">
        <f>'[3]Costs Summary'!$D6/('[3]Revenues Summary'!O5*15*1000)</f>
        <v>2.578937160511126E-3</v>
      </c>
      <c r="P19" s="35">
        <f>'[3]Costs Summary'!$D6/('[3]Revenues Summary'!P5*15*1000)</f>
        <v>8.9685308542406558E-4</v>
      </c>
      <c r="Q19" s="35">
        <f>'[3]Costs Summary'!$D6/('[3]Revenues Summary'!Q5*15*1000)</f>
        <v>3.2106376153905095E-3</v>
      </c>
      <c r="R19" s="35">
        <f>'[3]Costs Summary'!$D6/('[3]Revenues Summary'!R5*15*1000)</f>
        <v>3.3151460488976296E-3</v>
      </c>
      <c r="S19" s="35">
        <f>'[3]Costs Summary'!$D6/('[3]Revenues Summary'!S5*15*1000)</f>
        <v>2.4612151273211737E-3</v>
      </c>
      <c r="T19" s="35">
        <f>'[3]Costs Summary'!$D6/('[3]Revenues Summary'!T5*15*1000)</f>
        <v>5.2434216177864063E-4</v>
      </c>
      <c r="U19" s="35">
        <f>'[3]Costs Summary'!$D6/('[3]Revenues Summary'!U5*15*1000)</f>
        <v>5.6284531084001331E-4</v>
      </c>
      <c r="V19" s="35">
        <f>'[3]Costs Summary'!$D6/('[3]Revenues Summary'!V5*15*1000)</f>
        <v>1.9244937597748596E-4</v>
      </c>
      <c r="W19" s="35">
        <f>'[3]Costs Summary'!$D6/('[3]Revenues Summary'!W5*15*1000)</f>
        <v>7.0516136334114324E-4</v>
      </c>
      <c r="X19" s="35">
        <f>'[3]Costs Summary'!$D6/('[3]Revenues Summary'!X5*15*1000)</f>
        <v>7.2887472378955261E-4</v>
      </c>
      <c r="Y19" s="35">
        <f>'[3]Costs Summary'!$D6/('[3]Revenues Summary'!Y5*15*1000)</f>
        <v>5.3651727938353586E-4</v>
      </c>
    </row>
    <row r="20" spans="1:25" x14ac:dyDescent="0.25">
      <c r="A20" s="9" t="s">
        <v>526</v>
      </c>
      <c r="B20" s="35">
        <f>'[3]Costs Summary'!$D7/('[3]Revenues Summary'!B6*15*1000)</f>
        <v>2.8257492321400015E-3</v>
      </c>
      <c r="C20" s="35">
        <f>'[3]Costs Summary'!$D7/('[3]Revenues Summary'!C6*15*1000)</f>
        <v>3.0266395781229885E-3</v>
      </c>
      <c r="D20" s="35">
        <f>'[3]Costs Summary'!$D7/('[3]Revenues Summary'!D6*15*1000)</f>
        <v>1.0584694232667849E-3</v>
      </c>
      <c r="E20" s="35">
        <f>'[3]Costs Summary'!$D7/('[3]Revenues Summary'!E6*15*1000)</f>
        <v>3.7623143565791435E-3</v>
      </c>
      <c r="F20" s="35">
        <f>'[3]Costs Summary'!$D7/('[3]Revenues Summary'!F6*15*1000)</f>
        <v>3.8838746373339303E-3</v>
      </c>
      <c r="G20" s="35">
        <f>'[3]Costs Summary'!$D7/('[3]Revenues Summary'!G6*15*1000)</f>
        <v>2.889359629009406E-3</v>
      </c>
      <c r="H20" s="35">
        <f>'[3]Costs Summary'!$D7/('[3]Revenues Summary'!H6*15*1000)</f>
        <v>3.8682845389516234E-3</v>
      </c>
      <c r="I20" s="35">
        <f>'[3]Costs Summary'!$D7/('[3]Revenues Summary'!I6*15*1000)</f>
        <v>4.141971572903645E-3</v>
      </c>
      <c r="J20" s="35">
        <f>'[3]Costs Summary'!$D7/('[3]Revenues Summary'!J6*15*1000)</f>
        <v>1.4542815917816295E-3</v>
      </c>
      <c r="K20" s="35">
        <f>'[3]Costs Summary'!$D7/('[3]Revenues Summary'!K6*15*1000)</f>
        <v>5.1432050360127983E-3</v>
      </c>
      <c r="L20" s="35">
        <f>'[3]Costs Summary'!$D7/('[3]Revenues Summary'!L6*15*1000)</f>
        <v>5.3084982601014465E-3</v>
      </c>
      <c r="M20" s="35">
        <f>'[3]Costs Summary'!$D7/('[3]Revenues Summary'!M6*15*1000)</f>
        <v>3.954959080185054E-3</v>
      </c>
      <c r="N20" s="35">
        <f>'[3]Costs Summary'!$D7/('[3]Revenues Summary'!N6*15*1000)</f>
        <v>3.5468125716143668E-3</v>
      </c>
      <c r="O20" s="35">
        <f>'[3]Costs Summary'!$D7/('[3]Revenues Summary'!O6*15*1000)</f>
        <v>3.8004519771881813E-3</v>
      </c>
      <c r="P20" s="35">
        <f>'[3]Costs Summary'!$D7/('[3]Revenues Summary'!P6*15*1000)</f>
        <v>1.3226183252731589E-3</v>
      </c>
      <c r="Q20" s="35">
        <f>'[3]Costs Summary'!$D7/('[3]Revenues Summary'!Q6*15*1000)</f>
        <v>4.730467734738163E-3</v>
      </c>
      <c r="R20" s="35">
        <f>'[3]Costs Summary'!$D7/('[3]Revenues Summary'!R6*15*1000)</f>
        <v>4.8843074159868848E-3</v>
      </c>
      <c r="S20" s="35">
        <f>'[3]Costs Summary'!$D7/('[3]Revenues Summary'!S6*15*1000)</f>
        <v>3.6271097946509487E-3</v>
      </c>
      <c r="T20" s="35">
        <f>'[3]Costs Summary'!$D7/('[3]Revenues Summary'!T6*15*1000)</f>
        <v>2.2312636259849733E-3</v>
      </c>
      <c r="U20" s="35">
        <f>'[3]Costs Summary'!$D7/('[3]Revenues Summary'!U6*15*1000)</f>
        <v>2.3951080233708512E-3</v>
      </c>
      <c r="V20" s="35">
        <f>'[3]Costs Summary'!$D7/('[3]Revenues Summary'!V6*15*1000)</f>
        <v>8.1894216746812901E-4</v>
      </c>
      <c r="W20" s="35">
        <f>'[3]Costs Summary'!$D7/('[3]Revenues Summary'!W6*15*1000)</f>
        <v>3.0007126359735147E-3</v>
      </c>
      <c r="X20" s="35">
        <f>'[3]Costs Summary'!$D7/('[3]Revenues Summary'!X6*15*1000)</f>
        <v>3.1016210580872556E-3</v>
      </c>
      <c r="Y20" s="35">
        <f>'[3]Costs Summary'!$D7/('[3]Revenues Summary'!Y6*15*1000)</f>
        <v>2.2830723346982996E-3</v>
      </c>
    </row>
    <row r="22" spans="1:25" x14ac:dyDescent="0.25">
      <c r="A22" s="24" t="s">
        <v>488</v>
      </c>
      <c r="B22" s="26" t="s">
        <v>533</v>
      </c>
      <c r="C22" s="26" t="s">
        <v>534</v>
      </c>
      <c r="D22" s="26" t="s">
        <v>535</v>
      </c>
      <c r="E22" s="26" t="s">
        <v>536</v>
      </c>
      <c r="F22" s="26" t="s">
        <v>537</v>
      </c>
      <c r="G22" s="26" t="s">
        <v>538</v>
      </c>
      <c r="H22" s="27" t="s">
        <v>539</v>
      </c>
      <c r="I22" s="27" t="s">
        <v>540</v>
      </c>
      <c r="J22" s="27" t="s">
        <v>541</v>
      </c>
      <c r="K22" s="27" t="s">
        <v>542</v>
      </c>
      <c r="L22" s="27" t="s">
        <v>543</v>
      </c>
      <c r="M22" s="27" t="s">
        <v>544</v>
      </c>
      <c r="N22" s="28" t="s">
        <v>545</v>
      </c>
      <c r="O22" s="28" t="s">
        <v>546</v>
      </c>
      <c r="P22" s="28" t="s">
        <v>547</v>
      </c>
      <c r="Q22" s="28" t="s">
        <v>548</v>
      </c>
      <c r="R22" s="28" t="s">
        <v>549</v>
      </c>
      <c r="S22" s="28" t="s">
        <v>550</v>
      </c>
      <c r="T22" s="29" t="s">
        <v>551</v>
      </c>
      <c r="U22" s="29" t="s">
        <v>552</v>
      </c>
      <c r="V22" s="29" t="s">
        <v>553</v>
      </c>
      <c r="W22" s="29" t="s">
        <v>554</v>
      </c>
      <c r="X22" s="29" t="s">
        <v>555</v>
      </c>
      <c r="Y22" s="29" t="s">
        <v>556</v>
      </c>
    </row>
    <row r="23" spans="1:25" x14ac:dyDescent="0.25">
      <c r="A23" s="9" t="s">
        <v>524</v>
      </c>
      <c r="B23" s="35">
        <f>'[3]Costs Summary'!$E3/('[3]Revenues Summary'!B2*15*1000)</f>
        <v>0.17377809394680491</v>
      </c>
      <c r="C23" s="35">
        <f>'[3]Costs Summary'!$E3/('[3]Revenues Summary'!C2*15*1000)</f>
        <v>0.18613247010626163</v>
      </c>
      <c r="D23" s="35">
        <f>'[3]Costs Summary'!$E3/('[3]Revenues Summary'!D2*15*1000)</f>
        <v>6.5093732676639704E-2</v>
      </c>
      <c r="E23" s="35">
        <f>'[3]Costs Summary'!$E3/('[3]Revenues Summary'!E2*15*1000)</f>
        <v>0.23137510062118277</v>
      </c>
      <c r="F23" s="35">
        <f>'[3]Costs Summary'!$E3/('[3]Revenues Summary'!F2*15*1000)</f>
        <v>0.23885085049628887</v>
      </c>
      <c r="G23" s="35">
        <f>'[3]Costs Summary'!$E3/('[3]Revenues Summary'!G2*15*1000)</f>
        <v>0.17769004447257439</v>
      </c>
      <c r="H23" s="35">
        <f>'[3]Costs Summary'!$E3/('[3]Revenues Summary'!H2*15*1000)</f>
        <v>0.15131521298981779</v>
      </c>
      <c r="I23" s="35">
        <f>'[3]Costs Summary'!$E3/('[3]Revenues Summary'!I2*15*1000)</f>
        <v>0.16205461924425932</v>
      </c>
      <c r="J23" s="35">
        <f>'[3]Costs Summary'!$E3/('[3]Revenues Summary'!J2*15*1000)</f>
        <v>5.6752753481149013E-2</v>
      </c>
      <c r="K23" s="35">
        <f>'[3]Costs Summary'!$E3/('[3]Revenues Summary'!K2*15*1000)</f>
        <v>0.20136936101925007</v>
      </c>
      <c r="L23" s="35">
        <f>'[3]Costs Summary'!$E3/('[3]Revenues Summary'!L2*15*1000)</f>
        <v>0.20786362914783524</v>
      </c>
      <c r="M23" s="35">
        <f>'[3]Costs Summary'!$E3/('[3]Revenues Summary'!M2*15*1000)</f>
        <v>0.15471595478156419</v>
      </c>
      <c r="N23" s="35">
        <f>'[3]Costs Summary'!$E3/('[3]Revenues Summary'!N2*15*1000)</f>
        <v>0.26628327250591732</v>
      </c>
      <c r="O23" s="35">
        <f>'[3]Costs Summary'!$E3/('[3]Revenues Summary'!O2*15*1000)</f>
        <v>0.28524948900404123</v>
      </c>
      <c r="P23" s="35">
        <f>'[3]Costs Summary'!$E3/('[3]Revenues Summary'!P2*15*1000)</f>
        <v>9.9603640290570242E-2</v>
      </c>
      <c r="Q23" s="35">
        <f>'[3]Costs Summary'!$E3/('[3]Revenues Summary'!Q2*15*1000)</f>
        <v>0.35473335600039063</v>
      </c>
      <c r="R23" s="35">
        <f>'[3]Costs Summary'!$E3/('[3]Revenues Summary'!R2*15*1000)</f>
        <v>0.36621864314611197</v>
      </c>
      <c r="S23" s="35">
        <f>'[3]Costs Summary'!$E3/('[3]Revenues Summary'!S2*15*1000)</f>
        <v>0.27228839058928805</v>
      </c>
      <c r="T23" s="35">
        <f>'[3]Costs Summary'!$E3/('[3]Revenues Summary'!T2*15*1000)</f>
        <v>0.13721837793498232</v>
      </c>
      <c r="U23" s="35">
        <f>'[3]Costs Summary'!$E3/('[3]Revenues Summary'!U2*15*1000)</f>
        <v>0.14729449828615823</v>
      </c>
      <c r="V23" s="35">
        <f>'[3]Costs Summary'!$E3/('[3]Revenues Summary'!V2*15*1000)</f>
        <v>5.0363288490492118E-2</v>
      </c>
      <c r="W23" s="35">
        <f>'[3]Costs Summary'!$E3/('[3]Revenues Summary'!W2*15*1000)</f>
        <v>0.1845380535101645</v>
      </c>
      <c r="X23" s="35">
        <f>'[3]Costs Summary'!$E3/('[3]Revenues Summary'!X2*15*1000)</f>
        <v>0.19074374898558788</v>
      </c>
      <c r="Y23" s="35">
        <f>'[3]Costs Summary'!$E3/('[3]Revenues Summary'!Y2*15*1000)</f>
        <v>0.14040454139178038</v>
      </c>
    </row>
    <row r="24" spans="1:25" x14ac:dyDescent="0.25">
      <c r="A24" s="9" t="s">
        <v>525</v>
      </c>
      <c r="B24" s="35">
        <f>'[3]Costs Summary'!$E4/('[3]Revenues Summary'!B3*15*1000)</f>
        <v>0.10323499896147501</v>
      </c>
      <c r="C24" s="35">
        <f>'[3]Costs Summary'!$E4/('[3]Revenues Summary'!C3*15*1000)</f>
        <v>0.11057412106547464</v>
      </c>
      <c r="D24" s="35">
        <f>'[3]Costs Summary'!$E4/('[3]Revenues Summary'!D3*15*1000)</f>
        <v>3.8669904857520754E-2</v>
      </c>
      <c r="E24" s="35">
        <f>'[3]Costs Summary'!$E4/('[3]Revenues Summary'!E3*15*1000)</f>
        <v>0.13745103552845175</v>
      </c>
      <c r="F24" s="35">
        <f>'[3]Costs Summary'!$E4/('[3]Revenues Summary'!F3*15*1000)</f>
        <v>0.14189193217788165</v>
      </c>
      <c r="G24" s="35">
        <f>'[3]Costs Summary'!$E4/('[3]Revenues Summary'!G3*15*1000)</f>
        <v>0.10555883428016062</v>
      </c>
      <c r="H24" s="35">
        <f>'[3]Costs Summary'!$E4/('[3]Revenues Summary'!H3*15*1000)</f>
        <v>7.9977286463882469E-2</v>
      </c>
      <c r="I24" s="35">
        <f>'[3]Costs Summary'!$E4/('[3]Revenues Summary'!I3*15*1000)</f>
        <v>8.5658341457099996E-2</v>
      </c>
      <c r="J24" s="35">
        <f>'[3]Costs Summary'!$E4/('[3]Revenues Summary'!J3*15*1000)</f>
        <v>2.9977296797787524E-2</v>
      </c>
      <c r="K24" s="35">
        <f>'[3]Costs Summary'!$E4/('[3]Revenues Summary'!K3*15*1000)</f>
        <v>0.10645943032179328</v>
      </c>
      <c r="L24" s="35">
        <f>'[3]Costs Summary'!$E4/('[3]Revenues Summary'!L3*15*1000)</f>
        <v>0.10989598179465909</v>
      </c>
      <c r="M24" s="35">
        <f>'[3]Costs Summary'!$E4/('[3]Revenues Summary'!M3*15*1000)</f>
        <v>8.1776180825899741E-2</v>
      </c>
      <c r="N24" s="35">
        <f>'[3]Costs Summary'!$E4/('[3]Revenues Summary'!N3*15*1000)</f>
        <v>1.7016305948096642E-2</v>
      </c>
      <c r="O24" s="35">
        <f>'[3]Costs Summary'!$E4/('[3]Revenues Summary'!O3*15*1000)</f>
        <v>1.8221263319487511E-2</v>
      </c>
      <c r="P24" s="35">
        <f>'[3]Costs Summary'!$E4/('[3]Revenues Summary'!P3*15*1000)</f>
        <v>6.3932985026310066E-3</v>
      </c>
      <c r="Q24" s="35">
        <f>'[3]Costs Summary'!$E4/('[3]Revenues Summary'!Q3*15*1000)</f>
        <v>2.2630234985594789E-2</v>
      </c>
      <c r="R24" s="35">
        <f>'[3]Costs Summary'!$E4/('[3]Revenues Summary'!R3*15*1000)</f>
        <v>2.3358232816419879E-2</v>
      </c>
      <c r="S24" s="35">
        <f>'[3]Costs Summary'!$E4/('[3]Revenues Summary'!S3*15*1000)</f>
        <v>1.7397894522085025E-2</v>
      </c>
      <c r="T24" s="35">
        <f>'[3]Costs Summary'!$E4/('[3]Revenues Summary'!T3*15*1000)</f>
        <v>8.1516246154363259E-2</v>
      </c>
      <c r="U24" s="35">
        <f>'[3]Costs Summary'!$E4/('[3]Revenues Summary'!U3*15*1000)</f>
        <v>8.7501968210851475E-2</v>
      </c>
      <c r="V24" s="35">
        <f>'[3]Costs Summary'!$E4/('[3]Revenues Summary'!V3*15*1000)</f>
        <v>2.9919065124625811E-2</v>
      </c>
      <c r="W24" s="35">
        <f>'[3]Costs Summary'!$E4/('[3]Revenues Summary'!W3*15*1000)</f>
        <v>0.10962693191478907</v>
      </c>
      <c r="X24" s="35">
        <f>'[3]Costs Summary'!$E4/('[3]Revenues Summary'!X3*15*1000)</f>
        <v>0.11331336363478721</v>
      </c>
      <c r="Y24" s="35">
        <f>'[3]Costs Summary'!$E4/('[3]Revenues Summary'!Y3*15*1000)</f>
        <v>8.3408938235803018E-2</v>
      </c>
    </row>
    <row r="25" spans="1:25" x14ac:dyDescent="0.25">
      <c r="A25" s="9" t="s">
        <v>387</v>
      </c>
      <c r="B25" s="35">
        <f>'[3]Costs Summary'!$E5/('[3]Revenues Summary'!B4*15*1000)</f>
        <v>0.32939474565843152</v>
      </c>
      <c r="C25" s="35">
        <f>'[3]Costs Summary'!$E5/('[3]Revenues Summary'!C4*15*1000)</f>
        <v>0.35281211857858141</v>
      </c>
      <c r="D25" s="35">
        <f>'[3]Costs Summary'!$E5/('[3]Revenues Summary'!D4*15*1000)</f>
        <v>0.123385141483688</v>
      </c>
      <c r="E25" s="35">
        <f>'[3]Costs Summary'!$E5/('[3]Revenues Summary'!E4*15*1000)</f>
        <v>0.43856857457863779</v>
      </c>
      <c r="F25" s="35">
        <f>'[3]Costs Summary'!$E5/('[3]Revenues Summary'!F4*15*1000)</f>
        <v>0.45273855219613401</v>
      </c>
      <c r="G25" s="35">
        <f>'[3]Costs Summary'!$E5/('[3]Revenues Summary'!G4*15*1000)</f>
        <v>0.33680892057049</v>
      </c>
      <c r="H25" s="35">
        <f>'[3]Costs Summary'!$E5/('[3]Revenues Summary'!H4*15*1000)</f>
        <v>0.19976865099799812</v>
      </c>
      <c r="I25" s="35">
        <f>'[3]Costs Summary'!$E5/('[3]Revenues Summary'!I4*15*1000)</f>
        <v>0.21412834109618381</v>
      </c>
      <c r="J25" s="35">
        <f>'[3]Costs Summary'!$E5/('[3]Revenues Summary'!J4*15*1000)</f>
        <v>7.4199442120782666E-2</v>
      </c>
      <c r="K25" s="35">
        <f>'[3]Costs Summary'!$E5/('[3]Revenues Summary'!K4*15*1000)</f>
        <v>0.26683882363142086</v>
      </c>
      <c r="L25" s="35">
        <f>'[3]Costs Summary'!$E5/('[3]Revenues Summary'!L4*15*1000)</f>
        <v>0.27556627470008005</v>
      </c>
      <c r="M25" s="35">
        <f>'[3]Costs Summary'!$E5/('[3]Revenues Summary'!M4*15*1000)</f>
        <v>0.20431373887491741</v>
      </c>
      <c r="N25" s="35">
        <f>'[3]Costs Summary'!$E5/('[3]Revenues Summary'!N4*15*1000)</f>
        <v>0.13440233685989308</v>
      </c>
      <c r="O25" s="35">
        <f>'[3]Costs Summary'!$E5/('[3]Revenues Summary'!O4*15*1000)</f>
        <v>0.14394017174120008</v>
      </c>
      <c r="P25" s="35">
        <f>'[3]Costs Summary'!$E5/('[3]Revenues Summary'!P4*15*1000)</f>
        <v>5.0412782651919404E-2</v>
      </c>
      <c r="Q25" s="35">
        <f>'[3]Costs Summary'!$E5/('[3]Revenues Summary'!Q4*15*1000)</f>
        <v>0.17885485223787712</v>
      </c>
      <c r="R25" s="35">
        <f>'[3]Costs Summary'!$E5/('[3]Revenues Summary'!R4*15*1000)</f>
        <v>0.18462207526829838</v>
      </c>
      <c r="S25" s="35">
        <f>'[3]Costs Summary'!$E5/('[3]Revenues Summary'!S4*15*1000)</f>
        <v>0.13742259232702961</v>
      </c>
      <c r="T25" s="35">
        <f>'[3]Costs Summary'!$E5/('[3]Revenues Summary'!T4*15*1000)</f>
        <v>0.2600961297518809</v>
      </c>
      <c r="U25" s="35">
        <f>'[3]Costs Summary'!$E5/('[3]Revenues Summary'!U4*15*1000)</f>
        <v>0.27919512922940581</v>
      </c>
      <c r="V25" s="35">
        <f>'[3]Costs Summary'!$E5/('[3]Revenues Summary'!V4*15*1000)</f>
        <v>9.5463594565693435E-2</v>
      </c>
      <c r="W25" s="35">
        <f>'[3]Costs Summary'!$E5/('[3]Revenues Summary'!W4*15*1000)</f>
        <v>0.34978948791253656</v>
      </c>
      <c r="X25" s="35">
        <f>'[3]Costs Summary'!$E5/('[3]Revenues Summary'!X4*15*1000)</f>
        <v>0.36155212537046644</v>
      </c>
      <c r="Y25" s="35">
        <f>'[3]Costs Summary'!$E5/('[3]Revenues Summary'!Y4*15*1000)</f>
        <v>0.2661347455199386</v>
      </c>
    </row>
    <row r="26" spans="1:25" x14ac:dyDescent="0.25">
      <c r="A26" s="9" t="s">
        <v>527</v>
      </c>
      <c r="B26" s="35">
        <f>'[3]Costs Summary'!$E6/('[3]Revenues Summary'!B5*15*1000)</f>
        <v>7.1607802310292741E-3</v>
      </c>
      <c r="C26" s="35">
        <f>'[3]Costs Summary'!$E6/('[3]Revenues Summary'!C5*15*1000)</f>
        <v>7.6698608252979208E-3</v>
      </c>
      <c r="D26" s="35">
        <f>'[3]Costs Summary'!$E6/('[3]Revenues Summary'!D5*15*1000)</f>
        <v>2.6822819457621157E-3</v>
      </c>
      <c r="E26" s="35">
        <f>'[3]Costs Summary'!$E6/('[3]Revenues Summary'!E5*15*1000)</f>
        <v>9.5341505654164237E-3</v>
      </c>
      <c r="F26" s="35">
        <f>'[3]Costs Summary'!$E6/('[3]Revenues Summary'!F5*15*1000)</f>
        <v>9.8421998489855306E-3</v>
      </c>
      <c r="G26" s="35">
        <f>'[3]Costs Summary'!$E6/('[3]Revenues Summary'!G5*15*1000)</f>
        <v>7.3219788427036116E-3</v>
      </c>
      <c r="H26" s="35">
        <f>'[3]Costs Summary'!$E6/('[3]Revenues Summary'!H5*15*1000)</f>
        <v>1.0370028950503105E-2</v>
      </c>
      <c r="I26" s="35">
        <f>'[3]Costs Summary'!$E6/('[3]Revenues Summary'!I5*15*1000)</f>
        <v>1.1105586905604741E-2</v>
      </c>
      <c r="J26" s="35">
        <f>'[3]Costs Summary'!$E6/('[3]Revenues Summary'!J5*15*1000)</f>
        <v>3.8911523631513876E-3</v>
      </c>
      <c r="K26" s="35">
        <f>'[3]Costs Summary'!$E6/('[3]Revenues Summary'!K5*15*1000)</f>
        <v>1.3797952656275651E-2</v>
      </c>
      <c r="L26" s="35">
        <f>'[3]Costs Summary'!$E6/('[3]Revenues Summary'!L5*15*1000)</f>
        <v>1.4242644281941516E-2</v>
      </c>
      <c r="M26" s="35">
        <f>'[3]Costs Summary'!$E6/('[3]Revenues Summary'!M5*15*1000)</f>
        <v>1.0602957166606775E-2</v>
      </c>
      <c r="N26" s="35">
        <f>'[3]Costs Summary'!$E6/('[3]Revenues Summary'!N5*15*1000)</f>
        <v>2.5952670591316677E-2</v>
      </c>
      <c r="O26" s="35">
        <f>'[3]Costs Summary'!$E6/('[3]Revenues Summary'!O5*15*1000)</f>
        <v>2.781016627979464E-2</v>
      </c>
      <c r="P26" s="35">
        <f>'[3]Costs Summary'!$E6/('[3]Revenues Summary'!P5*15*1000)</f>
        <v>9.6712838979166466E-3</v>
      </c>
      <c r="Q26" s="35">
        <f>'[3]Costs Summary'!$E6/('[3]Revenues Summary'!Q5*15*1000)</f>
        <v>3.4622156489643639E-2</v>
      </c>
      <c r="R26" s="35">
        <f>'[3]Costs Summary'!$E6/('[3]Revenues Summary'!R5*15*1000)</f>
        <v>3.574913118215528E-2</v>
      </c>
      <c r="S26" s="35">
        <f>'[3]Costs Summary'!$E6/('[3]Revenues Summary'!S5*15*1000)</f>
        <v>2.6540701723644221E-2</v>
      </c>
      <c r="T26" s="35">
        <f>'[3]Costs Summary'!$E6/('[3]Revenues Summary'!T5*15*1000)</f>
        <v>5.6542838382618553E-3</v>
      </c>
      <c r="U26" s="35">
        <f>'[3]Costs Summary'!$E6/('[3]Revenues Summary'!U5*15*1000)</f>
        <v>6.069485493458553E-3</v>
      </c>
      <c r="V26" s="35">
        <f>'[3]Costs Summary'!$E6/('[3]Revenues Summary'!V5*15*1000)</f>
        <v>2.0752925772397901E-3</v>
      </c>
      <c r="W26" s="35">
        <f>'[3]Costs Summary'!$E6/('[3]Revenues Summary'!W5*15*1000)</f>
        <v>7.604161539444875E-3</v>
      </c>
      <c r="X26" s="35">
        <f>'[3]Costs Summary'!$E6/('[3]Revenues Summary'!X5*15*1000)</f>
        <v>7.8598763770224862E-3</v>
      </c>
      <c r="Y26" s="35">
        <f>'[3]Costs Summary'!$E6/('[3]Revenues Summary'!Y5*15*1000)</f>
        <v>5.7855751509207033E-3</v>
      </c>
    </row>
    <row r="27" spans="1:25" x14ac:dyDescent="0.25">
      <c r="A27" s="9" t="s">
        <v>526</v>
      </c>
      <c r="B27" s="35">
        <f>'[3]Costs Summary'!$E7/('[3]Revenues Summary'!B6*15*1000)</f>
        <v>2.3396907579078405E-2</v>
      </c>
      <c r="C27" s="35">
        <f>'[3]Costs Summary'!$E7/('[3]Revenues Summary'!C6*15*1000)</f>
        <v>2.5060258595875268E-2</v>
      </c>
      <c r="D27" s="35">
        <f>'[3]Costs Summary'!$E7/('[3]Revenues Summary'!D6*15*1000)</f>
        <v>8.7640159253262479E-3</v>
      </c>
      <c r="E27" s="35">
        <f>'[3]Costs Summary'!$E7/('[3]Revenues Summary'!E6*15*1000)</f>
        <v>3.1151568682426096E-2</v>
      </c>
      <c r="F27" s="35">
        <f>'[3]Costs Summary'!$E7/('[3]Revenues Summary'!F6*15*1000)</f>
        <v>3.2158075070805307E-2</v>
      </c>
      <c r="G27" s="35">
        <f>'[3]Costs Summary'!$E7/('[3]Revenues Summary'!G6*15*1000)</f>
        <v>2.3923595000486582E-2</v>
      </c>
      <c r="H27" s="35">
        <f>'[3]Costs Summary'!$E7/('[3]Revenues Summary'!H6*15*1000)</f>
        <v>3.202899068962569E-2</v>
      </c>
      <c r="I27" s="35">
        <f>'[3]Costs Summary'!$E7/('[3]Revenues Summary'!I6*15*1000)</f>
        <v>3.4295090655657737E-2</v>
      </c>
      <c r="J27" s="35">
        <f>'[3]Costs Summary'!$E7/('[3]Revenues Summary'!J6*15*1000)</f>
        <v>1.2041299210086459E-2</v>
      </c>
      <c r="K27" s="35">
        <f>'[3]Costs Summary'!$E7/('[3]Revenues Summary'!K6*15*1000)</f>
        <v>4.258519882767859E-2</v>
      </c>
      <c r="L27" s="35">
        <f>'[3]Costs Summary'!$E7/('[3]Revenues Summary'!L6*15*1000)</f>
        <v>4.3953809404817863E-2</v>
      </c>
      <c r="M27" s="35">
        <f>'[3]Costs Summary'!$E7/('[3]Revenues Summary'!M6*15*1000)</f>
        <v>3.2746646809861744E-2</v>
      </c>
      <c r="N27" s="35">
        <f>'[3]Costs Summary'!$E7/('[3]Revenues Summary'!N6*15*1000)</f>
        <v>2.9367236481748528E-2</v>
      </c>
      <c r="O27" s="35">
        <f>'[3]Costs Summary'!$E7/('[3]Revenues Summary'!O6*15*1000)</f>
        <v>3.1467344185264985E-2</v>
      </c>
      <c r="P27" s="35">
        <f>'[3]Costs Summary'!$E7/('[3]Revenues Summary'!P6*15*1000)</f>
        <v>1.0951141158189787E-2</v>
      </c>
      <c r="Q27" s="35">
        <f>'[3]Costs Summary'!$E7/('[3]Revenues Summary'!Q6*15*1000)</f>
        <v>3.9167777216969138E-2</v>
      </c>
      <c r="R27" s="35">
        <f>'[3]Costs Summary'!$E7/('[3]Revenues Summary'!R6*15*1000)</f>
        <v>4.0441553659419177E-2</v>
      </c>
      <c r="S27" s="35">
        <f>'[3]Costs Summary'!$E7/('[3]Revenues Summary'!S6*15*1000)</f>
        <v>3.0032089075487274E-2</v>
      </c>
      <c r="T27" s="35">
        <f>'[3]Costs Summary'!$E7/('[3]Revenues Summary'!T6*15*1000)</f>
        <v>1.8474629046326962E-2</v>
      </c>
      <c r="U27" s="35">
        <f>'[3]Costs Summary'!$E7/('[3]Revenues Summary'!U6*15*1000)</f>
        <v>1.9831243490165643E-2</v>
      </c>
      <c r="V27" s="35">
        <f>'[3]Costs Summary'!$E7/('[3]Revenues Summary'!V6*15*1000)</f>
        <v>6.7807553433717601E-3</v>
      </c>
      <c r="W27" s="35">
        <f>'[3]Costs Summary'!$E7/('[3]Revenues Summary'!W6*15*1000)</f>
        <v>2.4845586231328626E-2</v>
      </c>
      <c r="X27" s="35">
        <f>'[3]Costs Summary'!$E7/('[3]Revenues Summary'!X6*15*1000)</f>
        <v>2.5681097393923134E-2</v>
      </c>
      <c r="Y27" s="35">
        <f>'[3]Costs Summary'!$E7/('[3]Revenues Summary'!Y6*15*1000)</f>
        <v>1.8903599726304496E-2</v>
      </c>
    </row>
    <row r="29" spans="1:25" x14ac:dyDescent="0.25">
      <c r="A29" s="24" t="s">
        <v>570</v>
      </c>
      <c r="B29" s="26" t="s">
        <v>533</v>
      </c>
      <c r="C29" s="26" t="s">
        <v>534</v>
      </c>
      <c r="D29" s="26" t="s">
        <v>535</v>
      </c>
      <c r="E29" s="26" t="s">
        <v>536</v>
      </c>
      <c r="F29" s="26" t="s">
        <v>537</v>
      </c>
      <c r="G29" s="26" t="s">
        <v>538</v>
      </c>
      <c r="H29" s="27" t="s">
        <v>539</v>
      </c>
      <c r="I29" s="27" t="s">
        <v>540</v>
      </c>
      <c r="J29" s="27" t="s">
        <v>541</v>
      </c>
      <c r="K29" s="27" t="s">
        <v>542</v>
      </c>
      <c r="L29" s="27" t="s">
        <v>543</v>
      </c>
      <c r="M29" s="27" t="s">
        <v>544</v>
      </c>
      <c r="N29" s="28" t="s">
        <v>545</v>
      </c>
      <c r="O29" s="28" t="s">
        <v>546</v>
      </c>
      <c r="P29" s="28" t="s">
        <v>547</v>
      </c>
      <c r="Q29" s="28" t="s">
        <v>548</v>
      </c>
      <c r="R29" s="28" t="s">
        <v>549</v>
      </c>
      <c r="S29" s="28" t="s">
        <v>550</v>
      </c>
      <c r="T29" s="29" t="s">
        <v>551</v>
      </c>
      <c r="U29" s="29" t="s">
        <v>552</v>
      </c>
      <c r="V29" s="29" t="s">
        <v>553</v>
      </c>
      <c r="W29" s="29" t="s">
        <v>554</v>
      </c>
      <c r="X29" s="29" t="s">
        <v>555</v>
      </c>
      <c r="Y29" s="29" t="s">
        <v>556</v>
      </c>
    </row>
    <row r="30" spans="1:25" x14ac:dyDescent="0.25">
      <c r="A30" s="9" t="s">
        <v>524</v>
      </c>
      <c r="B30" s="35">
        <f>'[3]Costs Summary'!$F3/('[3]Revenues Summary'!B2*15*1000)</f>
        <v>0.51633428034334972</v>
      </c>
      <c r="C30" s="35">
        <f>'[3]Costs Summary'!$F3/('[3]Revenues Summary'!C2*15*1000)</f>
        <v>0.55304194457481948</v>
      </c>
      <c r="D30" s="35">
        <f>'[3]Costs Summary'!$F3/('[3]Revenues Summary'!D2*15*1000)</f>
        <v>0.19340829936104328</v>
      </c>
      <c r="E30" s="35">
        <f>'[3]Costs Summary'!$F3/('[3]Revenues Summary'!E2*15*1000)</f>
        <v>0.68746810000792424</v>
      </c>
      <c r="F30" s="35">
        <f>'[3]Costs Summary'!$F3/('[3]Revenues Summary'!F2*15*1000)</f>
        <v>0.7096802548550788</v>
      </c>
      <c r="G30" s="35">
        <f>'[3]Costs Summary'!$F3/('[3]Revenues Summary'!G2*15*1000)</f>
        <v>0.52795757597047444</v>
      </c>
      <c r="H30" s="35">
        <f>'[3]Costs Summary'!$F3/('[3]Revenues Summary'!H2*15*1000)</f>
        <v>0.44959194700348332</v>
      </c>
      <c r="I30" s="35">
        <f>'[3]Costs Summary'!$F3/('[3]Revenues Summary'!I2*15*1000)</f>
        <v>0.48150116797467973</v>
      </c>
      <c r="J30" s="35">
        <f>'[3]Costs Summary'!$F3/('[3]Revenues Summary'!J2*15*1000)</f>
        <v>0.16862535122040556</v>
      </c>
      <c r="K30" s="35">
        <f>'[3]Costs Summary'!$F3/('[3]Revenues Summary'!K2*15*1000)</f>
        <v>0.59831421638737758</v>
      </c>
      <c r="L30" s="35">
        <f>'[3]Costs Summary'!$F3/('[3]Revenues Summary'!L2*15*1000)</f>
        <v>0.61761016551636405</v>
      </c>
      <c r="M30" s="35">
        <f>'[3]Costs Summary'!$F3/('[3]Revenues Summary'!M2*15*1000)</f>
        <v>0.45969632509737829</v>
      </c>
      <c r="N30" s="35">
        <f>'[3]Costs Summary'!$F3/('[3]Revenues Summary'!N2*15*1000)</f>
        <v>0.79118822605398254</v>
      </c>
      <c r="O30" s="35">
        <f>'[3]Costs Summary'!$F3/('[3]Revenues Summary'!O2*15*1000)</f>
        <v>0.84754117321769507</v>
      </c>
      <c r="P30" s="35">
        <f>'[3]Costs Summary'!$F3/('[3]Revenues Summary'!P2*15*1000)</f>
        <v>0.29594509158762144</v>
      </c>
      <c r="Q30" s="35">
        <f>'[3]Costs Summary'!$F3/('[3]Revenues Summary'!Q2*15*1000)</f>
        <v>1.0539935611234765</v>
      </c>
      <c r="R30" s="35">
        <f>'[3]Costs Summary'!$F3/('[3]Revenues Summary'!R2*15*1000)</f>
        <v>1.0881189640338</v>
      </c>
      <c r="S30" s="35">
        <f>'[3]Costs Summary'!$F3/('[3]Revenues Summary'!S2*15*1000)</f>
        <v>0.80903079903618591</v>
      </c>
      <c r="T30" s="35">
        <f>'[3]Costs Summary'!$F3/('[3]Revenues Summary'!T2*15*1000)</f>
        <v>0.40770704069656144</v>
      </c>
      <c r="U30" s="35">
        <f>'[3]Costs Summary'!$F3/('[3]Revenues Summary'!U2*15*1000)</f>
        <v>0.43764548824202704</v>
      </c>
      <c r="V30" s="35">
        <f>'[3]Costs Summary'!$F3/('[3]Revenues Summary'!V2*15*1000)</f>
        <v>0.14964079607423311</v>
      </c>
      <c r="W30" s="35">
        <f>'[3]Costs Summary'!$F3/('[3]Revenues Summary'!W2*15*1000)</f>
        <v>0.54830456987461529</v>
      </c>
      <c r="X30" s="35">
        <f>'[3]Costs Summary'!$F3/('[3]Revenues Summary'!X2*15*1000)</f>
        <v>0.56674310395310246</v>
      </c>
      <c r="Y30" s="35">
        <f>'[3]Costs Summary'!$F3/('[3]Revenues Summary'!Y2*15*1000)</f>
        <v>0.41717385770530191</v>
      </c>
    </row>
    <row r="31" spans="1:25" x14ac:dyDescent="0.25">
      <c r="A31" s="9" t="s">
        <v>525</v>
      </c>
      <c r="B31" s="35">
        <f>'[3]Costs Summary'!$F4/('[3]Revenues Summary'!B3*15*1000)</f>
        <v>1.9261025587580605</v>
      </c>
      <c r="C31" s="35">
        <f>'[3]Costs Summary'!$F4/('[3]Revenues Summary'!C3*15*1000)</f>
        <v>2.0630319141681062</v>
      </c>
      <c r="D31" s="35">
        <f>'[3]Costs Summary'!$F4/('[3]Revenues Summary'!D3*15*1000)</f>
        <v>0.72148208884853637</v>
      </c>
      <c r="E31" s="35">
        <f>'[3]Costs Summary'!$F4/('[3]Revenues Summary'!E3*15*1000)</f>
        <v>2.5644867912876412</v>
      </c>
      <c r="F31" s="35">
        <f>'[3]Costs Summary'!$F4/('[3]Revenues Summary'!F3*15*1000)</f>
        <v>2.6473426297696956</v>
      </c>
      <c r="G31" s="35">
        <f>'[3]Costs Summary'!$F4/('[3]Revenues Summary'!G3*15*1000)</f>
        <v>1.9694594163982007</v>
      </c>
      <c r="H31" s="35">
        <f>'[3]Costs Summary'!$F4/('[3]Revenues Summary'!H3*15*1000)</f>
        <v>1.4921727868481538</v>
      </c>
      <c r="I31" s="35">
        <f>'[3]Costs Summary'!$F4/('[3]Revenues Summary'!I3*15*1000)</f>
        <v>1.5981668263595499</v>
      </c>
      <c r="J31" s="35">
        <f>'[3]Costs Summary'!$F4/('[3]Revenues Summary'!J3*15*1000)</f>
        <v>0.5593001273571514</v>
      </c>
      <c r="K31" s="35">
        <f>'[3]Costs Summary'!$F4/('[3]Revenues Summary'!K3*15*1000)</f>
        <v>1.9862622483606767</v>
      </c>
      <c r="L31" s="35">
        <f>'[3]Costs Summary'!$F4/('[3]Revenues Summary'!L3*15*1000)</f>
        <v>2.0503795598517218</v>
      </c>
      <c r="M31" s="35">
        <f>'[3]Costs Summary'!$F4/('[3]Revenues Summary'!M3*15*1000)</f>
        <v>1.5257355811376168</v>
      </c>
      <c r="N31" s="35">
        <f>'[3]Costs Summary'!$F4/('[3]Revenues Summary'!N3*15*1000)</f>
        <v>0.3174809973066392</v>
      </c>
      <c r="O31" s="35">
        <f>'[3]Costs Summary'!$F4/('[3]Revenues Summary'!O3*15*1000)</f>
        <v>0.33996243770551432</v>
      </c>
      <c r="P31" s="35">
        <f>'[3]Costs Summary'!$F4/('[3]Revenues Summary'!P3*15*1000)</f>
        <v>0.11928269219450492</v>
      </c>
      <c r="Q31" s="35">
        <f>'[3]Costs Summary'!$F4/('[3]Revenues Summary'!Q3*15*1000)</f>
        <v>0.42222263718253561</v>
      </c>
      <c r="R31" s="35">
        <f>'[3]Costs Summary'!$F4/('[3]Revenues Summary'!R3*15*1000)</f>
        <v>0.4358052254406688</v>
      </c>
      <c r="S31" s="35">
        <f>'[3]Costs Summary'!$F4/('[3]Revenues Summary'!S3*15*1000)</f>
        <v>0.3246004697350367</v>
      </c>
      <c r="T31" s="35">
        <f>'[3]Costs Summary'!$F4/('[3]Revenues Summary'!T3*15*1000)</f>
        <v>1.5208858611686826</v>
      </c>
      <c r="U31" s="35">
        <f>'[3]Costs Summary'!$F4/('[3]Revenues Summary'!U3*15*1000)</f>
        <v>1.6325642133263547</v>
      </c>
      <c r="V31" s="35">
        <f>'[3]Costs Summary'!$F4/('[3]Revenues Summary'!V3*15*1000)</f>
        <v>0.55821367241642539</v>
      </c>
      <c r="W31" s="35">
        <f>'[3]Costs Summary'!$F4/('[3]Revenues Summary'!W3*15*1000)</f>
        <v>2.0453597732748405</v>
      </c>
      <c r="X31" s="35">
        <f>'[3]Costs Summary'!$F4/('[3]Revenues Summary'!X3*15*1000)</f>
        <v>2.114139214743378</v>
      </c>
      <c r="Y31" s="35">
        <f>'[3]Costs Summary'!$F4/('[3]Revenues Summary'!Y3*15*1000)</f>
        <v>1.5561986823792748</v>
      </c>
    </row>
    <row r="32" spans="1:25" x14ac:dyDescent="0.25">
      <c r="A32" s="9" t="s">
        <v>387</v>
      </c>
      <c r="B32" s="35">
        <f>'[3]Costs Summary'!$F5/('[3]Revenues Summary'!B4*15*1000)</f>
        <v>0.26323471396559317</v>
      </c>
      <c r="C32" s="35">
        <f>'[3]Costs Summary'!$F5/('[3]Revenues Summary'!C4*15*1000)</f>
        <v>0.28194862954472438</v>
      </c>
      <c r="D32" s="35">
        <f>'[3]Costs Summary'!$F5/('[3]Revenues Summary'!D4*15*1000)</f>
        <v>9.8602824890663174E-2</v>
      </c>
      <c r="E32" s="35">
        <f>'[3]Costs Summary'!$F5/('[3]Revenues Summary'!E4*15*1000)</f>
        <v>0.35048061575098338</v>
      </c>
      <c r="F32" s="35">
        <f>'[3]Costs Summary'!$F5/('[3]Revenues Summary'!F4*15*1000)</f>
        <v>0.36180450617183535</v>
      </c>
      <c r="G32" s="35">
        <f>'[3]Costs Summary'!$F5/('[3]Revenues Summary'!G4*15*1000)</f>
        <v>0.26915972715414715</v>
      </c>
      <c r="H32" s="35">
        <f>'[3]Costs Summary'!$F5/('[3]Revenues Summary'!H4*15*1000)</f>
        <v>0.15964445212881434</v>
      </c>
      <c r="I32" s="35">
        <f>'[3]Costs Summary'!$F5/('[3]Revenues Summary'!I4*15*1000)</f>
        <v>0.17111995064678445</v>
      </c>
      <c r="J32" s="35">
        <f>'[3]Costs Summary'!$F5/('[3]Revenues Summary'!J4*15*1000)</f>
        <v>5.9296237054505221E-2</v>
      </c>
      <c r="K32" s="35">
        <f>'[3]Costs Summary'!$F5/('[3]Revenues Summary'!K4*15*1000)</f>
        <v>0.21324335721605481</v>
      </c>
      <c r="L32" s="35">
        <f>'[3]Costs Summary'!$F5/('[3]Revenues Summary'!L4*15*1000)</f>
        <v>0.22021787067137719</v>
      </c>
      <c r="M32" s="35">
        <f>'[3]Costs Summary'!$F5/('[3]Revenues Summary'!M4*15*1000)</f>
        <v>0.1632766439685408</v>
      </c>
      <c r="N32" s="35">
        <f>'[3]Costs Summary'!$F5/('[3]Revenues Summary'!N4*15*1000)</f>
        <v>0.10740717988351935</v>
      </c>
      <c r="O32" s="35">
        <f>'[3]Costs Summary'!$F5/('[3]Revenues Summary'!O4*15*1000)</f>
        <v>0.11502930886378966</v>
      </c>
      <c r="P32" s="35">
        <f>'[3]Costs Summary'!$F5/('[3]Revenues Summary'!P4*15*1000)</f>
        <v>4.0287207359854076E-2</v>
      </c>
      <c r="Q32" s="35">
        <f>'[3]Costs Summary'!$F5/('[3]Revenues Summary'!Q4*15*1000)</f>
        <v>0.14293125950168262</v>
      </c>
      <c r="R32" s="35">
        <f>'[3]Costs Summary'!$F5/('[3]Revenues Summary'!R4*15*1000)</f>
        <v>0.14754011657909016</v>
      </c>
      <c r="S32" s="35">
        <f>'[3]Costs Summary'!$F5/('[3]Revenues Summary'!S4*15*1000)</f>
        <v>0.10982080698132109</v>
      </c>
      <c r="T32" s="35">
        <f>'[3]Costs Summary'!$F5/('[3]Revenues Summary'!T4*15*1000)</f>
        <v>0.20785495585831498</v>
      </c>
      <c r="U32" s="35">
        <f>'[3]Costs Summary'!$F5/('[3]Revenues Summary'!U4*15*1000)</f>
        <v>0.22311785768282866</v>
      </c>
      <c r="V32" s="35">
        <f>'[3]Costs Summary'!$F5/('[3]Revenues Summary'!V4*15*1000)</f>
        <v>7.6289413662007005E-2</v>
      </c>
      <c r="W32" s="35">
        <f>'[3]Costs Summary'!$F5/('[3]Revenues Summary'!W4*15*1000)</f>
        <v>0.27953310431462552</v>
      </c>
      <c r="X32" s="35">
        <f>'[3]Costs Summary'!$F5/('[3]Revenues Summary'!X4*15*1000)</f>
        <v>0.28893317686444669</v>
      </c>
      <c r="Y32" s="35">
        <f>'[3]Costs Summary'!$F5/('[3]Revenues Summary'!Y4*15*1000)</f>
        <v>0.21268069553814922</v>
      </c>
    </row>
    <row r="33" spans="1:25" x14ac:dyDescent="0.25">
      <c r="A33" s="9" t="s">
        <v>527</v>
      </c>
      <c r="B33" s="35">
        <f>'[3]Costs Summary'!$F6/('[3]Revenues Summary'!B5*15*1000)</f>
        <v>4.3075649104820105E-2</v>
      </c>
      <c r="C33" s="35">
        <f>'[3]Costs Summary'!$F6/('[3]Revenues Summary'!C5*15*1000)</f>
        <v>4.613802168675836E-2</v>
      </c>
      <c r="D33" s="35">
        <f>'[3]Costs Summary'!$F6/('[3]Revenues Summary'!D5*15*1000)</f>
        <v>1.6135257914378892E-2</v>
      </c>
      <c r="E33" s="35">
        <f>'[3]Costs Summary'!$F6/('[3]Revenues Summary'!E5*15*1000)</f>
        <v>5.7352650272492513E-2</v>
      </c>
      <c r="F33" s="35">
        <f>'[3]Costs Summary'!$F6/('[3]Revenues Summary'!F5*15*1000)</f>
        <v>5.9205719689218173E-2</v>
      </c>
      <c r="G33" s="35">
        <f>'[3]Costs Summary'!$F6/('[3]Revenues Summary'!G5*15*1000)</f>
        <v>4.4045338804635098E-2</v>
      </c>
      <c r="H33" s="35">
        <f>'[3]Costs Summary'!$F6/('[3]Revenues Summary'!H5*15*1000)</f>
        <v>6.2380873852693378E-2</v>
      </c>
      <c r="I33" s="35">
        <f>'[3]Costs Summary'!$F6/('[3]Revenues Summary'!I5*15*1000)</f>
        <v>6.680562022780491E-2</v>
      </c>
      <c r="J33" s="35">
        <f>'[3]Costs Summary'!$F6/('[3]Revenues Summary'!J5*15*1000)</f>
        <v>2.3407213795249831E-2</v>
      </c>
      <c r="K33" s="35">
        <f>'[3]Costs Summary'!$F6/('[3]Revenues Summary'!K5*15*1000)</f>
        <v>8.3001537236287878E-2</v>
      </c>
      <c r="L33" s="35">
        <f>'[3]Costs Summary'!$F6/('[3]Revenues Summary'!L5*15*1000)</f>
        <v>8.5676578196772921E-2</v>
      </c>
      <c r="M33" s="35">
        <f>'[3]Costs Summary'!$F6/('[3]Revenues Summary'!M5*15*1000)</f>
        <v>6.3782052743789036E-2</v>
      </c>
      <c r="N33" s="35">
        <f>'[3]Costs Summary'!$F6/('[3]Revenues Summary'!N5*15*1000)</f>
        <v>0.15611820160047737</v>
      </c>
      <c r="O33" s="35">
        <f>'[3]Costs Summary'!$F6/('[3]Revenues Summary'!O5*15*1000)</f>
        <v>0.16729196059169449</v>
      </c>
      <c r="P33" s="35">
        <f>'[3]Costs Summary'!$F6/('[3]Revenues Summary'!P5*15*1000)</f>
        <v>5.8177575367352616E-2</v>
      </c>
      <c r="Q33" s="35">
        <f>'[3]Costs Summary'!$F6/('[3]Revenues Summary'!Q5*15*1000)</f>
        <v>0.20826946451136838</v>
      </c>
      <c r="R33" s="35">
        <f>'[3]Costs Summary'!$F6/('[3]Revenues Summary'!R5*15*1000)</f>
        <v>0.21504877693800686</v>
      </c>
      <c r="S33" s="35">
        <f>'[3]Costs Summary'!$F6/('[3]Revenues Summary'!S5*15*1000)</f>
        <v>0.15965550087536526</v>
      </c>
      <c r="T33" s="35">
        <f>'[3]Costs Summary'!$F6/('[3]Revenues Summary'!T5*15*1000)</f>
        <v>3.40133251821658E-2</v>
      </c>
      <c r="U33" s="35">
        <f>'[3]Costs Summary'!$F6/('[3]Revenues Summary'!U5*15*1000)</f>
        <v>3.6510969325675949E-2</v>
      </c>
      <c r="V33" s="35">
        <f>'[3]Costs Summary'!$F6/('[3]Revenues Summary'!V5*15*1000)</f>
        <v>1.2483915434194186E-2</v>
      </c>
      <c r="W33" s="35">
        <f>'[3]Costs Summary'!$F6/('[3]Revenues Summary'!W5*15*1000)</f>
        <v>4.5742807856346428E-2</v>
      </c>
      <c r="X33" s="35">
        <f>'[3]Costs Summary'!$F6/('[3]Revenues Summary'!X5*15*1000)</f>
        <v>4.7281059591354084E-2</v>
      </c>
      <c r="Y33" s="35">
        <f>'[3]Costs Summary'!$F6/('[3]Revenues Summary'!Y5*15*1000)</f>
        <v>3.4803107626556071E-2</v>
      </c>
    </row>
    <row r="34" spans="1:25" x14ac:dyDescent="0.25">
      <c r="A34" s="9" t="s">
        <v>526</v>
      </c>
      <c r="B34" s="35">
        <f>'[3]Costs Summary'!$F7/('[3]Revenues Summary'!B6*15*1000)</f>
        <v>0.19692755570889156</v>
      </c>
      <c r="C34" s="35">
        <f>'[3]Costs Summary'!$F7/('[3]Revenues Summary'!C6*15*1000)</f>
        <v>0.21092768153392202</v>
      </c>
      <c r="D34" s="35">
        <f>'[3]Costs Summary'!$F7/('[3]Revenues Summary'!D6*15*1000)</f>
        <v>7.3765143044441567E-2</v>
      </c>
      <c r="E34" s="35">
        <f>'[3]Costs Summary'!$F7/('[3]Revenues Summary'!E6*15*1000)</f>
        <v>0.26219714107061781</v>
      </c>
      <c r="F34" s="35">
        <f>'[3]Costs Summary'!$F7/('[3]Revenues Summary'!F6*15*1000)</f>
        <v>0.27066872400092529</v>
      </c>
      <c r="G34" s="35">
        <f>'[3]Costs Summary'!$F7/('[3]Revenues Summary'!G6*15*1000)</f>
        <v>0.20136058884243599</v>
      </c>
      <c r="H34" s="35">
        <f>'[3]Costs Summary'!$F7/('[3]Revenues Summary'!H6*15*1000)</f>
        <v>0.2695822440214673</v>
      </c>
      <c r="I34" s="35">
        <f>'[3]Costs Summary'!$F7/('[3]Revenues Summary'!I6*15*1000)</f>
        <v>0.28865559915587569</v>
      </c>
      <c r="J34" s="35">
        <f>'[3]Costs Summary'!$F7/('[3]Revenues Summary'!J6*15*1000)</f>
        <v>0.10134944598926934</v>
      </c>
      <c r="K34" s="35">
        <f>'[3]Costs Summary'!$F7/('[3]Revenues Summary'!K6*15*1000)</f>
        <v>0.35843194602396378</v>
      </c>
      <c r="L34" s="35">
        <f>'[3]Costs Summary'!$F7/('[3]Revenues Summary'!L6*15*1000)</f>
        <v>0.36995129467131987</v>
      </c>
      <c r="M34" s="35">
        <f>'[3]Costs Summary'!$F7/('[3]Revenues Summary'!M6*15*1000)</f>
        <v>0.27562262628651446</v>
      </c>
      <c r="N34" s="35">
        <f>'[3]Costs Summary'!$F7/('[3]Revenues Summary'!N6*15*1000)</f>
        <v>0.24717873841785398</v>
      </c>
      <c r="O34" s="35">
        <f>'[3]Costs Summary'!$F7/('[3]Revenues Summary'!O6*15*1000)</f>
        <v>0.26485496658523472</v>
      </c>
      <c r="P34" s="35">
        <f>'[3]Costs Summary'!$F7/('[3]Revenues Summary'!P6*15*1000)</f>
        <v>9.2173782078524655E-2</v>
      </c>
      <c r="Q34" s="35">
        <f>'[3]Costs Summary'!$F7/('[3]Revenues Summary'!Q6*15*1000)</f>
        <v>0.32966812403812401</v>
      </c>
      <c r="R34" s="35">
        <f>'[3]Costs Summary'!$F7/('[3]Revenues Summary'!R6*15*1000)</f>
        <v>0.34038927085991844</v>
      </c>
      <c r="S34" s="35">
        <f>'[3]Costs Summary'!$F7/('[3]Revenues Summary'!S6*15*1000)</f>
        <v>0.25277468291390198</v>
      </c>
      <c r="T34" s="35">
        <f>'[3]Costs Summary'!$F7/('[3]Revenues Summary'!T6*15*1000)</f>
        <v>0.15549762413794027</v>
      </c>
      <c r="U34" s="35">
        <f>'[3]Costs Summary'!$F7/('[3]Revenues Summary'!U6*15*1000)</f>
        <v>0.16691600349262981</v>
      </c>
      <c r="V34" s="35">
        <f>'[3]Costs Summary'!$F7/('[3]Revenues Summary'!V6*15*1000)</f>
        <v>5.7072396047084965E-2</v>
      </c>
      <c r="W34" s="35">
        <f>'[3]Costs Summary'!$F7/('[3]Revenues Summary'!W6*15*1000)</f>
        <v>0.20912082291871678</v>
      </c>
      <c r="X34" s="35">
        <f>'[3]Costs Summary'!$F7/('[3]Revenues Summary'!X6*15*1000)</f>
        <v>0.21615316984153654</v>
      </c>
      <c r="Y34" s="35">
        <f>'[3]Costs Summary'!$F7/('[3]Revenues Summary'!Y6*15*1000)</f>
        <v>0.1591081930643353</v>
      </c>
    </row>
  </sheetData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6"/>
  <sheetViews>
    <sheetView workbookViewId="0">
      <selection activeCell="E15" sqref="E15"/>
    </sheetView>
  </sheetViews>
  <sheetFormatPr baseColWidth="10" defaultRowHeight="15" x14ac:dyDescent="0.25"/>
  <cols>
    <col min="1" max="1" width="22.7109375" customWidth="1"/>
    <col min="2" max="2" width="21.42578125" style="13" bestFit="1" customWidth="1"/>
    <col min="3" max="3" width="24.140625" style="13" bestFit="1" customWidth="1"/>
    <col min="4" max="4" width="19.140625" bestFit="1" customWidth="1"/>
    <col min="5" max="5" width="17.7109375" customWidth="1"/>
    <col min="6" max="6" width="18.28515625" bestFit="1" customWidth="1"/>
    <col min="7" max="7" width="14.42578125" bestFit="1" customWidth="1"/>
    <col min="8" max="8" width="12.28515625" style="25" bestFit="1" customWidth="1"/>
    <col min="9" max="9" width="12.7109375" bestFit="1" customWidth="1"/>
    <col min="10" max="10" width="15.5703125" style="13" bestFit="1" customWidth="1"/>
    <col min="11" max="11" width="12" bestFit="1" customWidth="1"/>
    <col min="14" max="14" width="19.42578125" style="13" bestFit="1" customWidth="1"/>
    <col min="18" max="18" width="16.42578125" style="13" bestFit="1" customWidth="1"/>
    <col min="22" max="22" width="15.28515625" style="13" bestFit="1" customWidth="1"/>
    <col min="24" max="24" width="16.85546875" customWidth="1"/>
  </cols>
  <sheetData>
    <row r="1" spans="1:22" x14ac:dyDescent="0.25">
      <c r="A1" s="24"/>
    </row>
    <row r="2" spans="1:22" x14ac:dyDescent="0.25">
      <c r="A2" s="24" t="s">
        <v>532</v>
      </c>
      <c r="B2" t="s">
        <v>524</v>
      </c>
      <c r="C2" s="13" t="s">
        <v>525</v>
      </c>
      <c r="D2" t="s">
        <v>387</v>
      </c>
      <c r="E2" t="s">
        <v>527</v>
      </c>
      <c r="F2" t="s">
        <v>526</v>
      </c>
      <c r="J2"/>
    </row>
    <row r="3" spans="1:22" x14ac:dyDescent="0.25">
      <c r="A3" s="26" t="s">
        <v>533</v>
      </c>
      <c r="B3">
        <v>6.2460164501764405E-3</v>
      </c>
      <c r="C3">
        <v>1.0872743410738999E-2</v>
      </c>
      <c r="D3">
        <v>0.16080356715955293</v>
      </c>
      <c r="E3">
        <v>0</v>
      </c>
      <c r="F3">
        <v>0</v>
      </c>
      <c r="J3"/>
    </row>
    <row r="4" spans="1:22" x14ac:dyDescent="0.25">
      <c r="A4" s="26" t="s">
        <v>534</v>
      </c>
      <c r="B4">
        <v>6.6900634239408984E-3</v>
      </c>
      <c r="C4">
        <v>1.1645702119506451E-2</v>
      </c>
      <c r="D4">
        <v>0.17223543469447222</v>
      </c>
      <c r="E4">
        <v>0</v>
      </c>
      <c r="F4">
        <v>0</v>
      </c>
      <c r="J4"/>
    </row>
    <row r="5" spans="1:22" x14ac:dyDescent="0.25">
      <c r="A5" s="26" t="s">
        <v>535</v>
      </c>
      <c r="B5">
        <v>2.3396304785466004E-3</v>
      </c>
      <c r="C5">
        <v>4.0727268606881523E-3</v>
      </c>
      <c r="D5">
        <v>6.0234023604120293E-2</v>
      </c>
      <c r="E5">
        <v>0</v>
      </c>
      <c r="F5">
        <v>0</v>
      </c>
      <c r="H5"/>
      <c r="J5"/>
      <c r="V5"/>
    </row>
    <row r="6" spans="1:22" x14ac:dyDescent="0.25">
      <c r="A6" s="26" t="s">
        <v>536</v>
      </c>
      <c r="B6">
        <v>8.3161959704973944E-3</v>
      </c>
      <c r="C6">
        <v>1.4476387425537038E-2</v>
      </c>
      <c r="D6">
        <v>0.21409992771850456</v>
      </c>
      <c r="E6">
        <v>0</v>
      </c>
      <c r="F6">
        <v>0</v>
      </c>
      <c r="H6"/>
      <c r="J6"/>
      <c r="V6"/>
    </row>
    <row r="7" spans="1:22" x14ac:dyDescent="0.25">
      <c r="A7" s="26" t="s">
        <v>537</v>
      </c>
      <c r="B7">
        <v>8.5848929945976284E-3</v>
      </c>
      <c r="C7">
        <v>1.494410409399829E-2</v>
      </c>
      <c r="D7">
        <v>0.22101741191488944</v>
      </c>
      <c r="E7">
        <v>0</v>
      </c>
      <c r="F7">
        <v>0</v>
      </c>
      <c r="H7"/>
      <c r="J7"/>
      <c r="V7"/>
    </row>
    <row r="8" spans="1:22" x14ac:dyDescent="0.25">
      <c r="A8" s="26" t="s">
        <v>538</v>
      </c>
      <c r="B8">
        <v>6.3866216713599116E-3</v>
      </c>
      <c r="C8">
        <v>1.1117490496543789E-2</v>
      </c>
      <c r="D8">
        <v>0.16442301097011133</v>
      </c>
      <c r="E8">
        <v>0</v>
      </c>
      <c r="F8">
        <v>0</v>
      </c>
      <c r="H8"/>
      <c r="J8"/>
      <c r="V8"/>
    </row>
    <row r="9" spans="1:22" x14ac:dyDescent="0.25">
      <c r="A9" s="27" t="s">
        <v>539</v>
      </c>
      <c r="B9">
        <v>5.4386446992891E-3</v>
      </c>
      <c r="C9">
        <v>8.4232336238359296E-3</v>
      </c>
      <c r="D9">
        <v>9.7522841850187281E-2</v>
      </c>
      <c r="E9">
        <v>0</v>
      </c>
      <c r="F9">
        <v>0</v>
      </c>
      <c r="H9"/>
      <c r="J9"/>
      <c r="V9"/>
    </row>
    <row r="10" spans="1:22" x14ac:dyDescent="0.25">
      <c r="A10" s="27" t="s">
        <v>540</v>
      </c>
      <c r="B10">
        <v>5.8246456422554951E-3</v>
      </c>
      <c r="C10">
        <v>9.021564169338258E-3</v>
      </c>
      <c r="D10">
        <v>0.10453293967818482</v>
      </c>
      <c r="E10">
        <v>0</v>
      </c>
      <c r="F10">
        <v>0</v>
      </c>
      <c r="H10"/>
      <c r="J10"/>
      <c r="V10"/>
    </row>
    <row r="11" spans="1:22" x14ac:dyDescent="0.25">
      <c r="A11" s="27" t="s">
        <v>541</v>
      </c>
      <c r="B11">
        <v>2.0398349629992731E-3</v>
      </c>
      <c r="C11">
        <v>3.1572185742118663E-3</v>
      </c>
      <c r="D11">
        <v>3.6222602611406363E-2</v>
      </c>
      <c r="E11">
        <v>0</v>
      </c>
      <c r="F11">
        <v>0</v>
      </c>
      <c r="H11"/>
      <c r="J11"/>
      <c r="V11"/>
    </row>
    <row r="12" spans="1:22" x14ac:dyDescent="0.25">
      <c r="A12" s="27" t="s">
        <v>542</v>
      </c>
      <c r="B12">
        <v>7.237715139589259E-3</v>
      </c>
      <c r="C12">
        <v>1.1212341562324816E-2</v>
      </c>
      <c r="D12">
        <v>0.13026508547008134</v>
      </c>
      <c r="E12">
        <v>0</v>
      </c>
      <c r="F12">
        <v>0</v>
      </c>
      <c r="H12"/>
      <c r="J12"/>
      <c r="V12"/>
    </row>
    <row r="13" spans="1:22" x14ac:dyDescent="0.25">
      <c r="A13" s="27" t="s">
        <v>543</v>
      </c>
      <c r="B13">
        <v>7.4711352712165304E-3</v>
      </c>
      <c r="C13">
        <v>1.1574280272628005E-2</v>
      </c>
      <c r="D13">
        <v>0.13452564300036485</v>
      </c>
      <c r="E13">
        <v>0</v>
      </c>
      <c r="F13">
        <v>0</v>
      </c>
      <c r="H13"/>
      <c r="J13"/>
      <c r="V13"/>
    </row>
    <row r="14" spans="1:22" x14ac:dyDescent="0.25">
      <c r="A14" s="27" t="s">
        <v>544</v>
      </c>
      <c r="B14">
        <v>5.5608758084676399E-3</v>
      </c>
      <c r="C14">
        <v>8.6126937586545275E-3</v>
      </c>
      <c r="D14">
        <v>9.9741657885644444E-2</v>
      </c>
      <c r="E14">
        <v>0</v>
      </c>
      <c r="F14">
        <v>0</v>
      </c>
      <c r="H14"/>
      <c r="J14"/>
      <c r="V14"/>
    </row>
    <row r="15" spans="1:22" x14ac:dyDescent="0.25">
      <c r="A15" s="28" t="s">
        <v>545</v>
      </c>
      <c r="B15">
        <v>9.570882397800377E-3</v>
      </c>
      <c r="C15">
        <v>1.792162834634499E-3</v>
      </c>
      <c r="D15">
        <v>6.5612386009526083E-2</v>
      </c>
      <c r="E15">
        <v>0</v>
      </c>
      <c r="F15">
        <v>0</v>
      </c>
      <c r="H15"/>
      <c r="J15"/>
      <c r="V15"/>
    </row>
    <row r="16" spans="1:22" x14ac:dyDescent="0.25">
      <c r="A16" s="28" t="s">
        <v>546</v>
      </c>
      <c r="B16">
        <v>1.0252575340531998E-2</v>
      </c>
      <c r="C16">
        <v>1.9190693339012884E-3</v>
      </c>
      <c r="D16">
        <v>7.0268555824339635E-2</v>
      </c>
      <c r="E16">
        <v>0</v>
      </c>
      <c r="F16">
        <v>0</v>
      </c>
      <c r="H16"/>
      <c r="J16"/>
      <c r="V16"/>
    </row>
    <row r="17" spans="1:22" x14ac:dyDescent="0.25">
      <c r="A17" s="28" t="s">
        <v>547</v>
      </c>
      <c r="B17">
        <v>3.5800022984645991E-3</v>
      </c>
      <c r="C17">
        <v>6.7334426179739071E-4</v>
      </c>
      <c r="D17">
        <v>2.4610457172483328E-2</v>
      </c>
      <c r="E17">
        <v>0</v>
      </c>
      <c r="F17">
        <v>0</v>
      </c>
      <c r="H17"/>
      <c r="J17"/>
      <c r="V17"/>
    </row>
    <row r="18" spans="1:22" x14ac:dyDescent="0.25">
      <c r="A18" s="28" t="s">
        <v>548</v>
      </c>
      <c r="B18">
        <v>1.274999815386957E-2</v>
      </c>
      <c r="C18">
        <v>2.3834236528148976E-3</v>
      </c>
      <c r="D18">
        <v>8.7313166414223306E-2</v>
      </c>
      <c r="E18">
        <v>0</v>
      </c>
      <c r="F18">
        <v>0</v>
      </c>
      <c r="H18"/>
      <c r="J18"/>
      <c r="V18"/>
    </row>
    <row r="19" spans="1:22" x14ac:dyDescent="0.25">
      <c r="A19" s="28" t="s">
        <v>549</v>
      </c>
      <c r="B19">
        <v>1.3162807909218453E-2</v>
      </c>
      <c r="C19">
        <v>2.4600966193258924E-3</v>
      </c>
      <c r="D19">
        <v>9.0128603054060091E-2</v>
      </c>
      <c r="E19">
        <v>0</v>
      </c>
      <c r="F19">
        <v>0</v>
      </c>
      <c r="H19"/>
      <c r="J19"/>
      <c r="V19"/>
    </row>
    <row r="20" spans="1:22" x14ac:dyDescent="0.25">
      <c r="A20" s="28" t="s">
        <v>550</v>
      </c>
      <c r="B20">
        <v>9.7867212615035722E-3</v>
      </c>
      <c r="C20">
        <v>1.8323518664084401E-3</v>
      </c>
      <c r="D20">
        <v>6.7086811024648557E-2</v>
      </c>
      <c r="E20">
        <v>0</v>
      </c>
      <c r="F20">
        <v>0</v>
      </c>
      <c r="H20"/>
      <c r="J20"/>
      <c r="V20"/>
    </row>
    <row r="21" spans="1:22" x14ac:dyDescent="0.25">
      <c r="A21" s="29" t="s">
        <v>551</v>
      </c>
      <c r="B21">
        <v>4.9319694236650098E-3</v>
      </c>
      <c r="C21">
        <v>8.5853173551518197E-3</v>
      </c>
      <c r="D21">
        <v>0.12697344453656373</v>
      </c>
      <c r="E21">
        <v>0</v>
      </c>
      <c r="F21">
        <v>0</v>
      </c>
      <c r="H21"/>
      <c r="J21"/>
      <c r="V21"/>
    </row>
    <row r="22" spans="1:22" x14ac:dyDescent="0.25">
      <c r="A22" s="29" t="s">
        <v>552</v>
      </c>
      <c r="B22">
        <v>5.2941302233263741E-3</v>
      </c>
      <c r="C22">
        <v>9.2157355340921239E-3</v>
      </c>
      <c r="D22">
        <v>0.13629717324093457</v>
      </c>
      <c r="E22">
        <v>0</v>
      </c>
      <c r="F22">
        <v>0</v>
      </c>
      <c r="H22"/>
      <c r="J22"/>
      <c r="V22"/>
    </row>
    <row r="23" spans="1:22" x14ac:dyDescent="0.25">
      <c r="A23" s="29" t="s">
        <v>553</v>
      </c>
      <c r="B23">
        <v>1.8101817165337786E-3</v>
      </c>
      <c r="C23">
        <v>3.1510855955996266E-3</v>
      </c>
      <c r="D23">
        <v>4.6603313326542987E-2</v>
      </c>
      <c r="E23">
        <v>0</v>
      </c>
      <c r="F23">
        <v>0</v>
      </c>
      <c r="H23"/>
      <c r="J23"/>
      <c r="V23"/>
    </row>
    <row r="24" spans="1:22" x14ac:dyDescent="0.25">
      <c r="A24" s="29" t="s">
        <v>554</v>
      </c>
      <c r="B24">
        <v>6.6327561301302903E-3</v>
      </c>
      <c r="C24">
        <v>1.1545943852441586E-2</v>
      </c>
      <c r="D24">
        <v>0.17075985015734096</v>
      </c>
      <c r="E24">
        <v>0</v>
      </c>
      <c r="F24">
        <v>0</v>
      </c>
      <c r="H24"/>
      <c r="J24"/>
      <c r="V24"/>
    </row>
    <row r="25" spans="1:22" x14ac:dyDescent="0.25">
      <c r="A25" s="29" t="s">
        <v>555</v>
      </c>
      <c r="B25">
        <v>6.8558042436407595E-3</v>
      </c>
      <c r="C25">
        <v>1.1934200031024069E-2</v>
      </c>
      <c r="D25">
        <v>0.17650212166400636</v>
      </c>
      <c r="E25">
        <v>0</v>
      </c>
      <c r="F25">
        <v>0</v>
      </c>
      <c r="H25"/>
      <c r="J25"/>
      <c r="V25"/>
    </row>
    <row r="26" spans="1:22" x14ac:dyDescent="0.25">
      <c r="A26" s="29" t="s">
        <v>556</v>
      </c>
      <c r="B26">
        <v>5.0464880543630974E-3</v>
      </c>
      <c r="C26">
        <v>8.7846562960541344E-3</v>
      </c>
      <c r="D26">
        <v>0.12992136938663565</v>
      </c>
      <c r="E26">
        <v>0</v>
      </c>
      <c r="F26">
        <v>0</v>
      </c>
      <c r="H26"/>
      <c r="J26"/>
      <c r="V26"/>
    </row>
    <row r="27" spans="1:22" x14ac:dyDescent="0.25">
      <c r="H27"/>
      <c r="J27"/>
      <c r="V27"/>
    </row>
    <row r="28" spans="1:22" x14ac:dyDescent="0.25">
      <c r="B28" t="s">
        <v>524</v>
      </c>
      <c r="C28" s="13" t="s">
        <v>525</v>
      </c>
      <c r="D28" t="s">
        <v>557</v>
      </c>
      <c r="E28" t="s">
        <v>527</v>
      </c>
      <c r="F28" t="s">
        <v>526</v>
      </c>
      <c r="H28"/>
      <c r="J28"/>
      <c r="V28"/>
    </row>
    <row r="29" spans="1:22" x14ac:dyDescent="0.25">
      <c r="A29" s="13" t="s">
        <v>558</v>
      </c>
      <c r="B29">
        <f>MIN(B3:B26)</f>
        <v>1.8101817165337786E-3</v>
      </c>
      <c r="C29">
        <f t="shared" ref="C29:F29" si="0">MIN(C3:C26)</f>
        <v>6.7334426179739071E-4</v>
      </c>
      <c r="D29">
        <f t="shared" si="0"/>
        <v>2.4610457172483328E-2</v>
      </c>
      <c r="E29">
        <f t="shared" si="0"/>
        <v>0</v>
      </c>
      <c r="F29">
        <f t="shared" si="0"/>
        <v>0</v>
      </c>
      <c r="H29"/>
      <c r="V29"/>
    </row>
    <row r="30" spans="1:22" x14ac:dyDescent="0.25">
      <c r="A30" s="13" t="s">
        <v>559</v>
      </c>
      <c r="B30">
        <f>_xlfn.QUARTILE.INC(B3:B26,1)</f>
        <v>5.2322196810855549E-3</v>
      </c>
      <c r="C30">
        <f t="shared" ref="C30:F30" si="1">_xlfn.QUARTILE.INC(C3:C26,1)</f>
        <v>2.9783383515311931E-3</v>
      </c>
      <c r="D30">
        <f t="shared" si="1"/>
        <v>6.9473119624416865E-2</v>
      </c>
      <c r="E30">
        <f t="shared" si="1"/>
        <v>0</v>
      </c>
      <c r="F30">
        <f t="shared" si="1"/>
        <v>0</v>
      </c>
      <c r="H30"/>
      <c r="V30"/>
    </row>
    <row r="31" spans="1:22" x14ac:dyDescent="0.25">
      <c r="A31" t="s">
        <v>560</v>
      </c>
      <c r="B31">
        <f>_xlfn.QUARTILE.INC(B3:B26,2)</f>
        <v>6.5096889007451014E-3</v>
      </c>
      <c r="C31">
        <f t="shared" ref="C31:F31" si="2">_xlfn.QUARTILE.INC(C3:C26,2)</f>
        <v>8.6986750273543301E-3</v>
      </c>
      <c r="D31">
        <f t="shared" si="2"/>
        <v>0.11575319210737428</v>
      </c>
      <c r="E31">
        <f t="shared" si="2"/>
        <v>0</v>
      </c>
      <c r="F31">
        <f t="shared" si="2"/>
        <v>0</v>
      </c>
      <c r="H31"/>
      <c r="V31"/>
    </row>
    <row r="32" spans="1:22" x14ac:dyDescent="0.25">
      <c r="A32" t="s">
        <v>561</v>
      </c>
      <c r="B32">
        <f>_xlfn.QUARTILE.INC(B3:B26,3)</f>
        <v>8.3833702265224529E-3</v>
      </c>
      <c r="C32">
        <f t="shared" ref="C32:F32" si="3">_xlfn.QUARTILE.INC(C3:C26,3)</f>
        <v>1.1295742134854007E-2</v>
      </c>
      <c r="D32">
        <f t="shared" si="3"/>
        <v>0.16170842811219255</v>
      </c>
      <c r="E32">
        <f t="shared" si="3"/>
        <v>0</v>
      </c>
      <c r="F32">
        <f t="shared" si="3"/>
        <v>0</v>
      </c>
      <c r="H32"/>
      <c r="V32"/>
    </row>
    <row r="33" spans="1:24" x14ac:dyDescent="0.25">
      <c r="A33" t="s">
        <v>562</v>
      </c>
      <c r="B33">
        <f>MAX(B3:B26)</f>
        <v>1.3162807909218453E-2</v>
      </c>
      <c r="C33">
        <f t="shared" ref="C33:F33" si="4">MAX(C3:C26)</f>
        <v>1.494410409399829E-2</v>
      </c>
      <c r="D33">
        <f t="shared" si="4"/>
        <v>0.22101741191488944</v>
      </c>
      <c r="E33">
        <f t="shared" si="4"/>
        <v>0</v>
      </c>
      <c r="F33">
        <f t="shared" si="4"/>
        <v>0</v>
      </c>
      <c r="H33"/>
      <c r="V33"/>
    </row>
    <row r="34" spans="1:24" x14ac:dyDescent="0.25">
      <c r="A34" t="s">
        <v>563</v>
      </c>
      <c r="B34">
        <f t="shared" ref="B34:F34" si="5">B30</f>
        <v>5.2322196810855549E-3</v>
      </c>
      <c r="C34">
        <f t="shared" si="5"/>
        <v>2.9783383515311931E-3</v>
      </c>
      <c r="D34">
        <f t="shared" si="5"/>
        <v>6.9473119624416865E-2</v>
      </c>
      <c r="E34" s="25">
        <f t="shared" si="5"/>
        <v>0</v>
      </c>
      <c r="F34">
        <f t="shared" si="5"/>
        <v>0</v>
      </c>
      <c r="H34"/>
      <c r="V34"/>
    </row>
    <row r="35" spans="1:24" x14ac:dyDescent="0.25">
      <c r="A35" t="s">
        <v>564</v>
      </c>
      <c r="B35">
        <f t="shared" ref="B35:F36" si="6">B31-B30</f>
        <v>1.2774692196595465E-3</v>
      </c>
      <c r="C35">
        <f t="shared" si="6"/>
        <v>5.7203366758231365E-3</v>
      </c>
      <c r="D35">
        <f t="shared" si="6"/>
        <v>4.6280072482957416E-2</v>
      </c>
      <c r="E35" s="25">
        <f t="shared" si="6"/>
        <v>0</v>
      </c>
      <c r="F35">
        <f t="shared" si="6"/>
        <v>0</v>
      </c>
      <c r="H35"/>
      <c r="V35"/>
    </row>
    <row r="36" spans="1:24" x14ac:dyDescent="0.25">
      <c r="A36" t="s">
        <v>565</v>
      </c>
      <c r="B36">
        <f t="shared" si="6"/>
        <v>1.8736813257773516E-3</v>
      </c>
      <c r="C36">
        <f t="shared" si="6"/>
        <v>2.5970671074996773E-3</v>
      </c>
      <c r="D36">
        <f t="shared" si="6"/>
        <v>4.5955236004818267E-2</v>
      </c>
      <c r="E36" s="25">
        <f t="shared" si="6"/>
        <v>0</v>
      </c>
      <c r="F36">
        <f t="shared" si="6"/>
        <v>0</v>
      </c>
      <c r="G36" s="13"/>
      <c r="H36"/>
      <c r="J36"/>
      <c r="K36" s="13"/>
      <c r="N36"/>
      <c r="O36" s="13"/>
      <c r="R36"/>
      <c r="V36"/>
    </row>
    <row r="37" spans="1:24" x14ac:dyDescent="0.25">
      <c r="A37" t="s">
        <v>566</v>
      </c>
      <c r="B37">
        <f t="shared" ref="B37:F37" si="7">B31-B29</f>
        <v>4.6995071842113227E-3</v>
      </c>
      <c r="C37">
        <f t="shared" si="7"/>
        <v>8.0253307655569397E-3</v>
      </c>
      <c r="D37">
        <f t="shared" si="7"/>
        <v>9.1142734934890945E-2</v>
      </c>
      <c r="E37">
        <f t="shared" si="7"/>
        <v>0</v>
      </c>
      <c r="F37">
        <f t="shared" si="7"/>
        <v>0</v>
      </c>
      <c r="H37"/>
      <c r="V37"/>
    </row>
    <row r="38" spans="1:24" x14ac:dyDescent="0.25">
      <c r="A38" t="s">
        <v>567</v>
      </c>
      <c r="B38">
        <f t="shared" ref="B38:F38" si="8">B33-B31</f>
        <v>6.6531190084733512E-3</v>
      </c>
      <c r="C38">
        <f t="shared" si="8"/>
        <v>6.2454290666439597E-3</v>
      </c>
      <c r="D38">
        <f t="shared" si="8"/>
        <v>0.10526421980751516</v>
      </c>
      <c r="E38" s="25">
        <f t="shared" si="8"/>
        <v>0</v>
      </c>
      <c r="F38">
        <f t="shared" si="8"/>
        <v>0</v>
      </c>
    </row>
    <row r="40" spans="1:24" x14ac:dyDescent="0.25">
      <c r="B40"/>
      <c r="C40"/>
      <c r="H40" s="13"/>
      <c r="J40"/>
      <c r="L40" s="13"/>
      <c r="N40"/>
      <c r="P40" s="13"/>
      <c r="R40"/>
      <c r="T40" s="13"/>
      <c r="V40"/>
    </row>
    <row r="41" spans="1:24" x14ac:dyDescent="0.25">
      <c r="A41" s="30"/>
      <c r="B41"/>
      <c r="H41" s="13"/>
      <c r="J41"/>
      <c r="L41" s="13"/>
      <c r="N41"/>
      <c r="P41" s="13"/>
      <c r="R41"/>
      <c r="T41" s="13"/>
      <c r="V41"/>
    </row>
    <row r="42" spans="1:24" x14ac:dyDescent="0.25">
      <c r="A42" s="31"/>
      <c r="B42"/>
      <c r="C42"/>
      <c r="H42" s="13"/>
      <c r="J42"/>
      <c r="L42" s="13"/>
      <c r="N42"/>
      <c r="P42" s="13"/>
      <c r="R42"/>
      <c r="T42" s="13"/>
      <c r="V42">
        <v>2.8806047683350419E-4</v>
      </c>
      <c r="W42">
        <v>9.6020158944501406E-5</v>
      </c>
      <c r="X42">
        <v>8.6418143050051262E-4</v>
      </c>
    </row>
    <row r="43" spans="1:24" x14ac:dyDescent="0.25">
      <c r="A43" s="31"/>
      <c r="B43"/>
      <c r="C43"/>
      <c r="V43">
        <v>8.7965907057427543E-5</v>
      </c>
      <c r="W43">
        <v>2.9321969019142514E-5</v>
      </c>
      <c r="X43">
        <v>2.6389772117228262E-4</v>
      </c>
    </row>
    <row r="44" spans="1:24" x14ac:dyDescent="0.25">
      <c r="A44" s="31"/>
      <c r="B44"/>
      <c r="C44"/>
      <c r="V44">
        <v>4.3530427106179082E-4</v>
      </c>
      <c r="W44">
        <v>1.451014236872636E-4</v>
      </c>
      <c r="X44">
        <v>1.3059128131853723E-3</v>
      </c>
    </row>
    <row r="45" spans="1:24" x14ac:dyDescent="0.25">
      <c r="A45" s="31"/>
      <c r="B45"/>
      <c r="C45"/>
      <c r="V45">
        <v>1.9373326384080745E-5</v>
      </c>
      <c r="W45">
        <v>6.4577754613602491E-6</v>
      </c>
      <c r="X45">
        <v>5.8119979152242241E-5</v>
      </c>
    </row>
    <row r="46" spans="1:24" x14ac:dyDescent="0.25">
      <c r="A46" s="31"/>
      <c r="B46"/>
      <c r="C46"/>
      <c r="V46">
        <v>1.5777228258740238E-3</v>
      </c>
      <c r="W46">
        <v>5.2590760862467458E-4</v>
      </c>
      <c r="X46">
        <v>4.7331684776220706E-3</v>
      </c>
    </row>
    <row r="47" spans="1:24" x14ac:dyDescent="0.25">
      <c r="A47" s="31"/>
      <c r="B47"/>
      <c r="C47"/>
      <c r="V47">
        <v>1.2192552684716742E-4</v>
      </c>
      <c r="W47">
        <v>4.0641842282389139E-5</v>
      </c>
      <c r="X47">
        <v>3.6577658054150224E-4</v>
      </c>
    </row>
    <row r="48" spans="1:24" x14ac:dyDescent="0.25">
      <c r="A48" s="31"/>
      <c r="B48"/>
      <c r="C48"/>
    </row>
    <row r="49" spans="1:25" x14ac:dyDescent="0.25">
      <c r="A49" s="31"/>
      <c r="B49"/>
      <c r="C49"/>
    </row>
    <row r="50" spans="1:25" x14ac:dyDescent="0.25">
      <c r="A50" s="31"/>
      <c r="B50"/>
      <c r="C50"/>
    </row>
    <row r="51" spans="1:25" x14ac:dyDescent="0.25">
      <c r="A51" s="31"/>
      <c r="B51"/>
      <c r="C51"/>
    </row>
    <row r="52" spans="1:25" x14ac:dyDescent="0.25">
      <c r="A52" s="31"/>
      <c r="B52"/>
      <c r="C52"/>
    </row>
    <row r="53" spans="1:25" x14ac:dyDescent="0.25">
      <c r="A53" s="31"/>
      <c r="B53"/>
      <c r="C53"/>
    </row>
    <row r="54" spans="1:25" x14ac:dyDescent="0.25">
      <c r="A54" s="31"/>
      <c r="B54"/>
      <c r="C54"/>
    </row>
    <row r="55" spans="1:25" x14ac:dyDescent="0.25">
      <c r="A55" s="31"/>
      <c r="B55"/>
      <c r="C55"/>
    </row>
    <row r="56" spans="1:25" x14ac:dyDescent="0.25">
      <c r="A56" s="31"/>
      <c r="B56"/>
      <c r="C56"/>
    </row>
    <row r="57" spans="1:25" x14ac:dyDescent="0.25">
      <c r="A57" s="31"/>
      <c r="B57"/>
      <c r="C57"/>
    </row>
    <row r="58" spans="1:25" x14ac:dyDescent="0.25">
      <c r="A58" s="31"/>
      <c r="B58"/>
      <c r="C58"/>
    </row>
    <row r="59" spans="1:25" x14ac:dyDescent="0.25">
      <c r="A59" s="31"/>
      <c r="B59"/>
      <c r="C59"/>
    </row>
    <row r="60" spans="1:25" x14ac:dyDescent="0.25">
      <c r="A60" s="31"/>
      <c r="B60"/>
      <c r="C60"/>
    </row>
    <row r="61" spans="1:25" x14ac:dyDescent="0.25">
      <c r="A61" s="31"/>
      <c r="B61"/>
      <c r="C61"/>
    </row>
    <row r="62" spans="1:25" s="25" customFormat="1" x14ac:dyDescent="0.25">
      <c r="A62" s="31"/>
      <c r="B62"/>
      <c r="C62"/>
      <c r="D62"/>
      <c r="E62"/>
      <c r="F62"/>
      <c r="G62"/>
      <c r="I62"/>
      <c r="J62" s="13"/>
      <c r="K62"/>
      <c r="L62"/>
      <c r="M62"/>
      <c r="N62" s="13"/>
      <c r="O62"/>
      <c r="P62"/>
      <c r="Q62"/>
      <c r="R62" s="13"/>
      <c r="S62"/>
      <c r="T62"/>
      <c r="U62"/>
      <c r="V62" s="13"/>
      <c r="W62"/>
      <c r="X62"/>
      <c r="Y62"/>
    </row>
    <row r="63" spans="1:25" s="25" customFormat="1" x14ac:dyDescent="0.25">
      <c r="A63" s="31"/>
      <c r="B63"/>
      <c r="C63"/>
      <c r="D63"/>
      <c r="E63"/>
      <c r="F63"/>
      <c r="G63"/>
      <c r="I63"/>
      <c r="J63" s="13"/>
      <c r="K63"/>
      <c r="L63"/>
      <c r="M63"/>
      <c r="N63" s="13"/>
      <c r="O63"/>
      <c r="P63"/>
      <c r="Q63"/>
      <c r="R63" s="13"/>
      <c r="S63"/>
      <c r="T63"/>
      <c r="U63"/>
      <c r="V63" s="13"/>
      <c r="W63"/>
      <c r="X63"/>
      <c r="Y63"/>
    </row>
    <row r="64" spans="1:25" s="25" customFormat="1" x14ac:dyDescent="0.25">
      <c r="A64" s="31"/>
      <c r="B64"/>
      <c r="C64"/>
      <c r="D64"/>
      <c r="E64"/>
      <c r="F64"/>
      <c r="G64"/>
      <c r="I64"/>
      <c r="J64" s="13"/>
      <c r="K64"/>
      <c r="L64"/>
      <c r="M64"/>
      <c r="N64" s="13"/>
      <c r="O64"/>
      <c r="P64"/>
      <c r="Q64"/>
      <c r="R64" s="13"/>
      <c r="S64"/>
      <c r="T64"/>
      <c r="U64"/>
      <c r="V64" s="13"/>
      <c r="W64"/>
      <c r="X64"/>
      <c r="Y64"/>
    </row>
    <row r="65" spans="1:25" s="25" customFormat="1" x14ac:dyDescent="0.25">
      <c r="A65" s="31"/>
      <c r="B65"/>
      <c r="C65"/>
      <c r="D65"/>
      <c r="E65"/>
      <c r="F65"/>
      <c r="G65"/>
      <c r="I65"/>
      <c r="J65" s="13"/>
      <c r="K65"/>
      <c r="L65"/>
      <c r="M65"/>
      <c r="N65" s="13"/>
      <c r="O65"/>
      <c r="P65"/>
      <c r="Q65"/>
      <c r="R65" s="13"/>
      <c r="S65"/>
      <c r="T65"/>
      <c r="U65"/>
      <c r="V65" s="13"/>
      <c r="W65"/>
      <c r="X65"/>
      <c r="Y65"/>
    </row>
    <row r="66" spans="1:25" s="25" customFormat="1" x14ac:dyDescent="0.25">
      <c r="A66" s="31"/>
      <c r="B66" s="13"/>
      <c r="C66" s="13"/>
      <c r="D66"/>
      <c r="E66"/>
      <c r="F66"/>
      <c r="G66"/>
      <c r="I66"/>
      <c r="J66" s="13"/>
      <c r="K66"/>
      <c r="L66"/>
      <c r="M66"/>
      <c r="N66" s="13"/>
      <c r="O66"/>
      <c r="P66"/>
      <c r="Q66"/>
      <c r="R66" s="13"/>
      <c r="S66"/>
      <c r="T66"/>
      <c r="U66"/>
      <c r="V66" s="13"/>
      <c r="W66"/>
      <c r="X66"/>
      <c r="Y66"/>
    </row>
    <row r="67" spans="1:25" s="25" customFormat="1" x14ac:dyDescent="0.25">
      <c r="A67" s="31"/>
      <c r="B67"/>
      <c r="C67" s="13"/>
      <c r="D67"/>
      <c r="E67"/>
      <c r="F67"/>
      <c r="G67"/>
      <c r="I67"/>
      <c r="J67" s="13"/>
      <c r="K67"/>
      <c r="L67"/>
      <c r="M67"/>
      <c r="N67" s="13"/>
      <c r="O67"/>
      <c r="P67"/>
      <c r="Q67"/>
      <c r="R67" s="13"/>
      <c r="S67"/>
      <c r="T67"/>
      <c r="U67"/>
      <c r="V67" s="13"/>
      <c r="W67"/>
      <c r="X67"/>
      <c r="Y67"/>
    </row>
    <row r="68" spans="1:25" s="25" customFormat="1" x14ac:dyDescent="0.25">
      <c r="A68" s="32"/>
      <c r="B68"/>
      <c r="C68"/>
      <c r="D68"/>
      <c r="E68"/>
      <c r="F68"/>
      <c r="G68"/>
      <c r="I68"/>
      <c r="J68" s="13"/>
      <c r="K68"/>
      <c r="L68"/>
      <c r="M68"/>
      <c r="N68" s="13"/>
      <c r="O68"/>
      <c r="P68"/>
      <c r="Q68"/>
      <c r="R68" s="13"/>
      <c r="S68"/>
      <c r="T68"/>
      <c r="U68"/>
      <c r="V68" s="13"/>
      <c r="W68"/>
      <c r="X68"/>
      <c r="Y68"/>
    </row>
    <row r="69" spans="1:25" s="25" customFormat="1" x14ac:dyDescent="0.25">
      <c r="A69" s="32"/>
      <c r="B69"/>
      <c r="C69"/>
      <c r="D69"/>
      <c r="E69"/>
      <c r="F69"/>
      <c r="G69"/>
      <c r="I69"/>
      <c r="J69" s="13"/>
      <c r="K69"/>
      <c r="L69"/>
      <c r="M69"/>
      <c r="N69" s="13"/>
      <c r="O69"/>
      <c r="P69"/>
      <c r="Q69"/>
      <c r="R69" s="13"/>
      <c r="S69"/>
      <c r="T69"/>
      <c r="U69"/>
      <c r="V69" s="13"/>
      <c r="W69"/>
      <c r="X69"/>
      <c r="Y69"/>
    </row>
    <row r="70" spans="1:25" s="25" customFormat="1" x14ac:dyDescent="0.25">
      <c r="A70" s="31"/>
      <c r="B70"/>
      <c r="C70"/>
      <c r="D70"/>
      <c r="E70"/>
      <c r="F70"/>
      <c r="G70"/>
      <c r="I70"/>
      <c r="J70" s="13"/>
      <c r="K70"/>
      <c r="L70"/>
      <c r="M70"/>
      <c r="N70" s="13"/>
      <c r="O70"/>
      <c r="P70"/>
      <c r="Q70"/>
      <c r="R70" s="13"/>
      <c r="S70"/>
      <c r="T70"/>
      <c r="U70"/>
      <c r="V70" s="13"/>
      <c r="W70"/>
      <c r="X70"/>
      <c r="Y70"/>
    </row>
    <row r="71" spans="1:25" s="25" customFormat="1" x14ac:dyDescent="0.25">
      <c r="A71" s="31"/>
      <c r="B71"/>
      <c r="C71"/>
      <c r="D71"/>
      <c r="E71"/>
      <c r="F71"/>
      <c r="G71"/>
      <c r="I71"/>
      <c r="J71" s="13"/>
      <c r="K71"/>
      <c r="L71"/>
      <c r="M71"/>
      <c r="N71" s="13"/>
      <c r="O71"/>
      <c r="P71"/>
      <c r="Q71"/>
      <c r="R71" s="13"/>
      <c r="S71"/>
      <c r="T71"/>
      <c r="U71"/>
      <c r="V71" s="13"/>
      <c r="W71"/>
      <c r="X71"/>
      <c r="Y71"/>
    </row>
    <row r="72" spans="1:25" s="25" customFormat="1" x14ac:dyDescent="0.25">
      <c r="A72" s="31"/>
      <c r="B72"/>
      <c r="C72"/>
      <c r="D72"/>
      <c r="E72"/>
      <c r="F72"/>
      <c r="G72"/>
      <c r="I72"/>
      <c r="J72" s="13"/>
      <c r="K72"/>
      <c r="L72"/>
      <c r="M72"/>
      <c r="N72" s="13"/>
      <c r="O72"/>
      <c r="P72"/>
      <c r="Q72"/>
      <c r="R72" s="13"/>
      <c r="S72"/>
      <c r="T72"/>
      <c r="U72"/>
      <c r="V72" s="13"/>
      <c r="W72"/>
      <c r="X72"/>
      <c r="Y72"/>
    </row>
    <row r="73" spans="1:25" x14ac:dyDescent="0.25">
      <c r="A73" s="31"/>
      <c r="B73"/>
      <c r="C73"/>
      <c r="E73" s="25"/>
    </row>
    <row r="74" spans="1:25" s="25" customFormat="1" x14ac:dyDescent="0.25">
      <c r="A74" s="31"/>
      <c r="B74"/>
      <c r="C74"/>
      <c r="D74"/>
      <c r="F74"/>
      <c r="G74"/>
      <c r="I74"/>
      <c r="J74" s="13"/>
      <c r="K74"/>
      <c r="L74"/>
      <c r="M74"/>
      <c r="N74" s="13"/>
      <c r="O74"/>
      <c r="P74"/>
      <c r="Q74"/>
      <c r="R74" s="13"/>
      <c r="S74"/>
      <c r="T74"/>
      <c r="U74"/>
      <c r="V74" s="13"/>
      <c r="W74"/>
      <c r="X74"/>
      <c r="Y74"/>
    </row>
    <row r="75" spans="1:25" s="25" customFormat="1" x14ac:dyDescent="0.25">
      <c r="A75" s="31"/>
      <c r="B75"/>
      <c r="C75"/>
      <c r="D75"/>
      <c r="F75"/>
      <c r="G75"/>
      <c r="I75"/>
      <c r="J75" s="13"/>
      <c r="K75"/>
      <c r="L75"/>
      <c r="M75"/>
      <c r="N75" s="13"/>
      <c r="O75"/>
      <c r="P75"/>
      <c r="Q75"/>
      <c r="R75" s="13"/>
      <c r="S75"/>
      <c r="T75"/>
      <c r="U75"/>
      <c r="V75" s="13"/>
      <c r="W75"/>
      <c r="X75"/>
      <c r="Y75"/>
    </row>
    <row r="76" spans="1:25" s="25" customFormat="1" x14ac:dyDescent="0.25">
      <c r="A76" s="31"/>
      <c r="B76"/>
      <c r="C76"/>
      <c r="D76"/>
      <c r="E76"/>
      <c r="F76"/>
      <c r="G76"/>
      <c r="I76"/>
      <c r="J76" s="13"/>
      <c r="K76"/>
      <c r="L76"/>
      <c r="M76"/>
      <c r="N76" s="13"/>
      <c r="O76"/>
      <c r="P76"/>
      <c r="Q76"/>
      <c r="R76" s="13"/>
      <c r="S76"/>
      <c r="T76"/>
      <c r="U76"/>
      <c r="V76" s="13"/>
      <c r="W76"/>
      <c r="X76"/>
      <c r="Y76"/>
    </row>
    <row r="77" spans="1:25" s="25" customFormat="1" x14ac:dyDescent="0.25">
      <c r="A77" s="31"/>
      <c r="B77"/>
      <c r="C77"/>
      <c r="D77"/>
      <c r="F77"/>
      <c r="G77"/>
      <c r="I77"/>
      <c r="J77" s="13"/>
      <c r="K77"/>
      <c r="L77"/>
      <c r="M77"/>
      <c r="N77" s="13"/>
      <c r="O77"/>
      <c r="P77"/>
      <c r="Q77"/>
      <c r="R77" s="13"/>
      <c r="S77"/>
      <c r="T77"/>
      <c r="U77"/>
      <c r="V77" s="13"/>
      <c r="W77"/>
      <c r="X77"/>
      <c r="Y77"/>
    </row>
    <row r="78" spans="1:25" s="25" customFormat="1" x14ac:dyDescent="0.25">
      <c r="A78" s="31"/>
      <c r="B78"/>
      <c r="C78"/>
      <c r="D78"/>
      <c r="E78"/>
      <c r="F78"/>
      <c r="G78"/>
      <c r="I78"/>
      <c r="J78" s="13"/>
      <c r="K78"/>
      <c r="L78"/>
      <c r="M78"/>
      <c r="N78" s="13"/>
      <c r="O78"/>
      <c r="P78"/>
      <c r="Q78"/>
      <c r="R78" s="13"/>
      <c r="S78"/>
      <c r="T78"/>
      <c r="U78"/>
      <c r="V78" s="13"/>
      <c r="W78"/>
      <c r="X78"/>
      <c r="Y78"/>
    </row>
    <row r="79" spans="1:25" s="25" customFormat="1" x14ac:dyDescent="0.25">
      <c r="A79" s="31"/>
      <c r="B79"/>
      <c r="C79" s="13"/>
      <c r="D79"/>
      <c r="E79"/>
      <c r="F79"/>
      <c r="G79"/>
      <c r="I79"/>
      <c r="J79" s="13"/>
      <c r="K79"/>
      <c r="L79"/>
      <c r="M79"/>
      <c r="N79" s="13"/>
      <c r="O79"/>
      <c r="P79"/>
      <c r="Q79"/>
      <c r="R79" s="13"/>
      <c r="S79"/>
      <c r="T79"/>
      <c r="U79"/>
      <c r="V79" s="13"/>
      <c r="W79"/>
      <c r="X79"/>
      <c r="Y79"/>
    </row>
    <row r="80" spans="1:25" s="25" customFormat="1" x14ac:dyDescent="0.25">
      <c r="A80" s="32"/>
      <c r="B80"/>
      <c r="C80"/>
      <c r="D80"/>
      <c r="F80"/>
      <c r="G80" s="33"/>
      <c r="I80"/>
      <c r="J80" s="13"/>
      <c r="K80"/>
      <c r="L80"/>
      <c r="M80"/>
      <c r="N80" s="13"/>
      <c r="O80"/>
      <c r="P80"/>
      <c r="Q80"/>
      <c r="R80" s="13"/>
      <c r="S80"/>
      <c r="T80"/>
      <c r="U80"/>
      <c r="V80" s="13"/>
      <c r="W80"/>
      <c r="X80"/>
      <c r="Y80"/>
    </row>
    <row r="81" spans="1:25" s="25" customFormat="1" x14ac:dyDescent="0.25">
      <c r="A81" s="32"/>
      <c r="B81"/>
      <c r="C81"/>
      <c r="D81"/>
      <c r="F81"/>
      <c r="G81" s="33"/>
      <c r="I81"/>
      <c r="J81" s="13"/>
      <c r="K81"/>
      <c r="L81"/>
      <c r="M81"/>
      <c r="N81" s="13"/>
      <c r="O81"/>
      <c r="P81"/>
      <c r="Q81"/>
      <c r="R81" s="13"/>
      <c r="S81"/>
      <c r="T81"/>
      <c r="U81"/>
      <c r="V81" s="13"/>
      <c r="W81"/>
      <c r="X81"/>
      <c r="Y81"/>
    </row>
    <row r="82" spans="1:25" s="25" customFormat="1" x14ac:dyDescent="0.25">
      <c r="A82" s="31"/>
      <c r="B82"/>
      <c r="C82"/>
      <c r="D82"/>
      <c r="F82"/>
      <c r="G82" s="33"/>
      <c r="I82"/>
      <c r="J82" s="13"/>
      <c r="K82"/>
      <c r="L82"/>
      <c r="M82"/>
      <c r="N82" s="13"/>
      <c r="O82"/>
      <c r="P82"/>
      <c r="Q82"/>
      <c r="R82" s="13"/>
      <c r="S82"/>
      <c r="T82"/>
      <c r="U82"/>
      <c r="V82" s="13"/>
      <c r="W82"/>
      <c r="X82"/>
      <c r="Y82"/>
    </row>
    <row r="83" spans="1:25" s="25" customFormat="1" x14ac:dyDescent="0.25">
      <c r="A83" s="31"/>
      <c r="B83"/>
      <c r="C83"/>
      <c r="D83"/>
      <c r="F83"/>
      <c r="G83" s="33"/>
      <c r="I83"/>
      <c r="J83" s="13"/>
      <c r="K83"/>
      <c r="L83"/>
      <c r="M83"/>
      <c r="N83" s="13"/>
      <c r="O83"/>
      <c r="P83"/>
      <c r="Q83"/>
      <c r="R83" s="13"/>
      <c r="S83"/>
      <c r="T83"/>
      <c r="U83"/>
      <c r="V83" s="13"/>
      <c r="W83"/>
      <c r="X83"/>
      <c r="Y83"/>
    </row>
    <row r="84" spans="1:25" s="25" customFormat="1" x14ac:dyDescent="0.25">
      <c r="A84" s="31"/>
      <c r="B84"/>
      <c r="C84"/>
      <c r="D84"/>
      <c r="F84"/>
      <c r="G84" s="33"/>
      <c r="I84"/>
      <c r="J84" s="13"/>
      <c r="K84"/>
      <c r="L84"/>
      <c r="M84"/>
      <c r="N84" s="13"/>
      <c r="O84"/>
      <c r="P84"/>
      <c r="Q84"/>
      <c r="R84" s="13"/>
      <c r="S84"/>
      <c r="T84"/>
      <c r="U84"/>
      <c r="V84" s="13"/>
      <c r="W84"/>
      <c r="X84"/>
      <c r="Y84"/>
    </row>
    <row r="85" spans="1:25" s="25" customFormat="1" x14ac:dyDescent="0.25">
      <c r="A85" s="31"/>
      <c r="B85"/>
      <c r="C85"/>
      <c r="D85"/>
      <c r="F85"/>
      <c r="G85" s="33"/>
      <c r="I85"/>
      <c r="J85" s="13"/>
      <c r="K85"/>
      <c r="L85"/>
      <c r="M85"/>
      <c r="N85" s="13"/>
      <c r="O85"/>
      <c r="P85"/>
      <c r="Q85"/>
      <c r="R85" s="13"/>
      <c r="S85"/>
      <c r="T85"/>
      <c r="U85"/>
      <c r="V85" s="13"/>
      <c r="W85"/>
      <c r="X85"/>
      <c r="Y85"/>
    </row>
    <row r="86" spans="1:25" s="25" customFormat="1" x14ac:dyDescent="0.25">
      <c r="A86" s="31"/>
      <c r="B86"/>
      <c r="C86"/>
      <c r="D86"/>
      <c r="F86"/>
      <c r="G86" s="33"/>
      <c r="I86"/>
      <c r="J86" s="13"/>
      <c r="K86"/>
      <c r="L86"/>
      <c r="M86"/>
      <c r="N86" s="13"/>
      <c r="O86"/>
      <c r="P86"/>
      <c r="Q86"/>
      <c r="R86" s="13"/>
      <c r="S86"/>
      <c r="T86"/>
      <c r="U86"/>
      <c r="V86" s="13"/>
      <c r="W86"/>
      <c r="X86"/>
      <c r="Y86"/>
    </row>
    <row r="87" spans="1:25" s="25" customFormat="1" x14ac:dyDescent="0.25">
      <c r="A87" s="31"/>
      <c r="B87"/>
      <c r="C87"/>
      <c r="D87"/>
      <c r="F87"/>
      <c r="G87" s="33"/>
      <c r="I87"/>
      <c r="J87" s="13"/>
      <c r="K87"/>
      <c r="L87"/>
      <c r="M87"/>
      <c r="N87" s="13"/>
      <c r="O87"/>
      <c r="P87"/>
      <c r="Q87"/>
      <c r="R87" s="13"/>
      <c r="S87"/>
      <c r="T87"/>
      <c r="U87"/>
      <c r="V87" s="13"/>
      <c r="W87"/>
      <c r="X87"/>
      <c r="Y87"/>
    </row>
    <row r="88" spans="1:25" s="25" customFormat="1" x14ac:dyDescent="0.25">
      <c r="A88" s="31"/>
      <c r="B88"/>
      <c r="C88"/>
      <c r="D88"/>
      <c r="E88"/>
      <c r="F88"/>
      <c r="G88" s="33"/>
      <c r="I88"/>
      <c r="J88" s="13"/>
      <c r="K88"/>
      <c r="L88"/>
      <c r="M88"/>
      <c r="N88" s="13"/>
      <c r="O88"/>
      <c r="P88"/>
      <c r="Q88"/>
      <c r="R88" s="13"/>
      <c r="S88"/>
      <c r="T88"/>
      <c r="U88"/>
      <c r="V88" s="13"/>
      <c r="W88"/>
      <c r="X88"/>
      <c r="Y88"/>
    </row>
    <row r="89" spans="1:25" s="25" customFormat="1" x14ac:dyDescent="0.25">
      <c r="A89" s="31"/>
      <c r="B89"/>
      <c r="C89"/>
      <c r="D89"/>
      <c r="F89"/>
      <c r="G89" s="33"/>
      <c r="I89"/>
      <c r="J89" s="13"/>
      <c r="K89"/>
      <c r="L89"/>
      <c r="M89"/>
      <c r="N89" s="13"/>
      <c r="O89"/>
      <c r="P89"/>
      <c r="Q89"/>
      <c r="R89" s="13"/>
      <c r="S89"/>
      <c r="T89"/>
      <c r="U89"/>
      <c r="V89" s="13"/>
      <c r="W89"/>
      <c r="X89"/>
      <c r="Y89"/>
    </row>
    <row r="90" spans="1:25" x14ac:dyDescent="0.25">
      <c r="A90" s="31"/>
    </row>
    <row r="91" spans="1:25" s="25" customFormat="1" x14ac:dyDescent="0.25">
      <c r="A91" s="31"/>
      <c r="B91" s="13"/>
      <c r="C91" s="13"/>
      <c r="D91"/>
      <c r="E91"/>
      <c r="F91"/>
      <c r="G91"/>
      <c r="I91"/>
      <c r="J91" s="13"/>
      <c r="K91"/>
      <c r="L91"/>
      <c r="M91"/>
      <c r="N91" s="13"/>
      <c r="O91"/>
      <c r="P91"/>
      <c r="Q91"/>
      <c r="R91" s="13"/>
      <c r="S91"/>
      <c r="T91"/>
      <c r="U91"/>
      <c r="V91" s="13"/>
      <c r="W91"/>
      <c r="X91"/>
      <c r="Y91"/>
    </row>
    <row r="92" spans="1:25" s="25" customFormat="1" x14ac:dyDescent="0.25">
      <c r="A92" s="31"/>
      <c r="B92"/>
      <c r="C92"/>
      <c r="D92"/>
      <c r="E92"/>
      <c r="F92"/>
      <c r="G92"/>
      <c r="I92"/>
      <c r="J92" s="13"/>
      <c r="K92"/>
      <c r="L92"/>
      <c r="M92"/>
      <c r="N92" s="13"/>
      <c r="O92"/>
      <c r="P92"/>
      <c r="Q92"/>
      <c r="R92" s="13"/>
      <c r="S92"/>
      <c r="T92"/>
      <c r="U92"/>
      <c r="V92" s="13"/>
      <c r="W92"/>
      <c r="X92"/>
      <c r="Y92"/>
    </row>
    <row r="93" spans="1:25" s="25" customFormat="1" x14ac:dyDescent="0.25">
      <c r="A93" s="31"/>
      <c r="B93"/>
      <c r="C93"/>
      <c r="D93"/>
      <c r="E93"/>
      <c r="F93"/>
      <c r="G93"/>
      <c r="I93"/>
      <c r="J93" s="13"/>
      <c r="K93"/>
      <c r="L93"/>
      <c r="M93"/>
      <c r="N93" s="13"/>
      <c r="O93"/>
      <c r="P93"/>
      <c r="Q93"/>
      <c r="R93" s="13"/>
      <c r="S93"/>
      <c r="T93"/>
      <c r="U93"/>
      <c r="V93" s="13"/>
      <c r="W93"/>
      <c r="X93"/>
      <c r="Y93"/>
    </row>
    <row r="94" spans="1:25" s="25" customFormat="1" x14ac:dyDescent="0.25">
      <c r="A94" s="31"/>
      <c r="B94"/>
      <c r="C94"/>
      <c r="D94"/>
      <c r="E94"/>
      <c r="F94"/>
      <c r="G94"/>
      <c r="I94"/>
      <c r="J94" s="13"/>
      <c r="K94"/>
      <c r="L94"/>
      <c r="M94"/>
      <c r="N94" s="13"/>
      <c r="O94"/>
      <c r="P94"/>
      <c r="Q94"/>
      <c r="R94" s="13"/>
      <c r="S94"/>
      <c r="T94"/>
      <c r="U94"/>
      <c r="V94" s="13"/>
      <c r="W94"/>
      <c r="X94"/>
      <c r="Y94"/>
    </row>
    <row r="95" spans="1:25" x14ac:dyDescent="0.25">
      <c r="A95" s="31"/>
    </row>
    <row r="96" spans="1:25" s="25" customFormat="1" x14ac:dyDescent="0.25">
      <c r="A96" s="31"/>
      <c r="B96" s="13"/>
      <c r="C96" s="13"/>
      <c r="D96"/>
      <c r="E96"/>
      <c r="F96"/>
      <c r="G96"/>
      <c r="I96"/>
      <c r="J96" s="13"/>
      <c r="K96"/>
      <c r="L96"/>
      <c r="M96"/>
      <c r="N96" s="13"/>
      <c r="O96"/>
      <c r="P96"/>
      <c r="Q96"/>
      <c r="R96" s="13"/>
      <c r="S96"/>
      <c r="T96"/>
      <c r="U96"/>
      <c r="V96" s="13"/>
      <c r="W96"/>
      <c r="X96"/>
      <c r="Y96"/>
    </row>
    <row r="97" spans="1:25" s="25" customFormat="1" x14ac:dyDescent="0.25">
      <c r="A97" s="31"/>
      <c r="B97" s="34"/>
      <c r="C97" s="34"/>
      <c r="D97" s="34"/>
      <c r="E97" s="34"/>
      <c r="F97" s="34"/>
      <c r="G97" s="33"/>
      <c r="I97"/>
      <c r="J97" s="13"/>
      <c r="K97"/>
      <c r="L97"/>
      <c r="M97"/>
      <c r="N97" s="13"/>
      <c r="O97"/>
      <c r="P97"/>
      <c r="Q97"/>
      <c r="R97" s="13"/>
      <c r="S97"/>
      <c r="T97"/>
      <c r="U97"/>
      <c r="V97" s="13"/>
      <c r="W97"/>
      <c r="X97"/>
      <c r="Y97"/>
    </row>
    <row r="98" spans="1:25" s="25" customFormat="1" x14ac:dyDescent="0.25">
      <c r="A98" s="31"/>
      <c r="B98" s="34"/>
      <c r="C98" s="34"/>
      <c r="D98" s="34"/>
      <c r="E98" s="34"/>
      <c r="F98" s="34"/>
      <c r="G98" s="33"/>
      <c r="I98"/>
      <c r="J98" s="13"/>
      <c r="K98"/>
      <c r="L98"/>
      <c r="M98"/>
      <c r="N98" s="13"/>
      <c r="O98"/>
      <c r="P98"/>
      <c r="Q98"/>
      <c r="R98" s="13"/>
      <c r="S98"/>
      <c r="T98"/>
      <c r="U98"/>
      <c r="V98" s="13"/>
      <c r="W98"/>
      <c r="X98"/>
      <c r="Y98"/>
    </row>
    <row r="99" spans="1:25" s="25" customFormat="1" x14ac:dyDescent="0.25">
      <c r="A99" s="31"/>
      <c r="B99" s="34"/>
      <c r="C99" s="34"/>
      <c r="D99" s="34"/>
      <c r="E99" s="34"/>
      <c r="F99" s="34"/>
      <c r="G99" s="33"/>
      <c r="I99"/>
      <c r="J99" s="13"/>
      <c r="K99"/>
      <c r="L99"/>
      <c r="M99"/>
      <c r="N99" s="13"/>
      <c r="O99"/>
      <c r="P99"/>
      <c r="Q99"/>
      <c r="R99" s="13"/>
      <c r="S99"/>
      <c r="T99"/>
      <c r="U99"/>
      <c r="V99" s="13"/>
      <c r="W99"/>
      <c r="X99"/>
      <c r="Y99"/>
    </row>
    <row r="100" spans="1:25" s="25" customFormat="1" x14ac:dyDescent="0.25">
      <c r="A100" s="31"/>
      <c r="B100" s="34"/>
      <c r="C100" s="34"/>
      <c r="D100" s="34"/>
      <c r="E100" s="34"/>
      <c r="F100" s="34"/>
      <c r="G100" s="33"/>
      <c r="I100"/>
      <c r="J100" s="13"/>
      <c r="K100"/>
      <c r="L100"/>
      <c r="M100"/>
      <c r="N100" s="13"/>
      <c r="O100"/>
      <c r="P100"/>
      <c r="Q100"/>
      <c r="R100" s="13"/>
      <c r="S100"/>
      <c r="T100"/>
      <c r="U100"/>
      <c r="V100" s="13"/>
      <c r="W100"/>
      <c r="X100"/>
      <c r="Y100"/>
    </row>
    <row r="101" spans="1:25" s="25" customFormat="1" x14ac:dyDescent="0.25">
      <c r="A101" s="31"/>
      <c r="B101" s="34"/>
      <c r="C101" s="34"/>
      <c r="D101" s="34"/>
      <c r="E101" s="34"/>
      <c r="F101" s="34"/>
      <c r="G101" s="33"/>
      <c r="I101"/>
      <c r="J101" s="13"/>
      <c r="K101"/>
      <c r="L101"/>
      <c r="M101"/>
      <c r="N101" s="13"/>
      <c r="O101"/>
      <c r="P101"/>
      <c r="Q101"/>
      <c r="R101" s="13"/>
      <c r="S101"/>
      <c r="T101"/>
      <c r="U101"/>
      <c r="V101" s="13"/>
      <c r="W101"/>
      <c r="X101"/>
      <c r="Y101"/>
    </row>
    <row r="102" spans="1:25" s="25" customFormat="1" x14ac:dyDescent="0.25">
      <c r="A102" s="31"/>
      <c r="B102" s="34"/>
      <c r="C102" s="34"/>
      <c r="D102" s="34"/>
      <c r="E102" s="34"/>
      <c r="F102" s="34"/>
      <c r="G102" s="33"/>
      <c r="I102"/>
      <c r="J102" s="13"/>
      <c r="K102"/>
      <c r="L102"/>
      <c r="M102"/>
      <c r="N102" s="13"/>
      <c r="O102"/>
      <c r="P102"/>
      <c r="Q102"/>
      <c r="R102" s="13"/>
      <c r="S102"/>
      <c r="T102"/>
      <c r="U102"/>
      <c r="V102" s="13"/>
      <c r="W102"/>
      <c r="X102"/>
      <c r="Y102"/>
    </row>
    <row r="103" spans="1:25" s="25" customFormat="1" x14ac:dyDescent="0.25">
      <c r="A103"/>
      <c r="B103" s="34"/>
      <c r="C103" s="34"/>
      <c r="D103" s="34"/>
      <c r="E103" s="34"/>
      <c r="F103" s="34"/>
      <c r="G103" s="33"/>
      <c r="I103"/>
      <c r="J103" s="13"/>
      <c r="K103"/>
      <c r="L103"/>
      <c r="M103"/>
      <c r="N103" s="13"/>
      <c r="O103"/>
      <c r="P103"/>
      <c r="Q103"/>
      <c r="R103" s="13"/>
      <c r="S103"/>
      <c r="T103"/>
      <c r="U103"/>
      <c r="V103" s="13"/>
      <c r="W103"/>
      <c r="X103"/>
      <c r="Y103"/>
    </row>
    <row r="104" spans="1:25" s="25" customFormat="1" x14ac:dyDescent="0.25">
      <c r="A104"/>
      <c r="B104" s="34"/>
      <c r="C104" s="34"/>
      <c r="D104" s="34"/>
      <c r="E104" s="34"/>
      <c r="F104" s="34"/>
      <c r="G104" s="33"/>
      <c r="I104"/>
      <c r="J104" s="13"/>
      <c r="K104"/>
      <c r="L104"/>
      <c r="M104"/>
      <c r="N104" s="13"/>
      <c r="O104"/>
      <c r="P104"/>
      <c r="Q104"/>
      <c r="R104" s="13"/>
      <c r="S104"/>
      <c r="T104"/>
      <c r="U104"/>
      <c r="V104" s="13"/>
      <c r="W104"/>
      <c r="X104"/>
      <c r="Y104"/>
    </row>
    <row r="105" spans="1:25" s="25" customFormat="1" x14ac:dyDescent="0.25">
      <c r="A105"/>
      <c r="B105" s="34"/>
      <c r="C105" s="34"/>
      <c r="D105" s="34"/>
      <c r="E105" s="34"/>
      <c r="F105" s="34"/>
      <c r="G105" s="33"/>
      <c r="I105"/>
      <c r="J105" s="13"/>
      <c r="K105"/>
      <c r="L105"/>
      <c r="M105"/>
      <c r="N105" s="13"/>
      <c r="O105"/>
      <c r="P105"/>
      <c r="Q105"/>
      <c r="R105" s="13"/>
      <c r="S105"/>
      <c r="T105"/>
      <c r="U105"/>
      <c r="V105" s="13"/>
      <c r="W105"/>
      <c r="X105"/>
      <c r="Y105"/>
    </row>
    <row r="106" spans="1:25" s="25" customFormat="1" x14ac:dyDescent="0.25">
      <c r="A106"/>
      <c r="B106" s="34"/>
      <c r="C106" s="34"/>
      <c r="D106" s="34"/>
      <c r="E106" s="34"/>
      <c r="F106" s="34"/>
      <c r="G106" s="33"/>
      <c r="I106"/>
      <c r="J106" s="13"/>
      <c r="K106"/>
      <c r="L106"/>
      <c r="M106"/>
      <c r="N106" s="13"/>
      <c r="O106"/>
      <c r="P106"/>
      <c r="Q106"/>
      <c r="R106" s="13"/>
      <c r="S106"/>
      <c r="T106"/>
      <c r="U106"/>
      <c r="V106" s="13"/>
      <c r="W106"/>
      <c r="X106"/>
      <c r="Y106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6"/>
  <sheetViews>
    <sheetView workbookViewId="0">
      <selection activeCell="E15" sqref="E15"/>
    </sheetView>
  </sheetViews>
  <sheetFormatPr baseColWidth="10" defaultRowHeight="15" x14ac:dyDescent="0.25"/>
  <cols>
    <col min="1" max="1" width="22.7109375" customWidth="1"/>
    <col min="2" max="2" width="21.42578125" style="13" bestFit="1" customWidth="1"/>
    <col min="3" max="3" width="24.140625" style="13" bestFit="1" customWidth="1"/>
    <col min="4" max="4" width="19.140625" bestFit="1" customWidth="1"/>
    <col min="5" max="5" width="17.7109375" customWidth="1"/>
    <col min="6" max="6" width="18.28515625" bestFit="1" customWidth="1"/>
    <col min="7" max="7" width="14.42578125" bestFit="1" customWidth="1"/>
    <col min="8" max="8" width="12.28515625" style="25" bestFit="1" customWidth="1"/>
    <col min="9" max="9" width="12.7109375" bestFit="1" customWidth="1"/>
    <col min="10" max="10" width="15.5703125" style="13" bestFit="1" customWidth="1"/>
    <col min="11" max="11" width="12" bestFit="1" customWidth="1"/>
    <col min="14" max="14" width="19.42578125" style="13" bestFit="1" customWidth="1"/>
    <col min="18" max="18" width="16.42578125" style="13" bestFit="1" customWidth="1"/>
    <col min="22" max="22" width="15.28515625" style="13" bestFit="1" customWidth="1"/>
    <col min="24" max="24" width="16.85546875" customWidth="1"/>
  </cols>
  <sheetData>
    <row r="1" spans="1:22" x14ac:dyDescent="0.25">
      <c r="A1" s="24"/>
    </row>
    <row r="2" spans="1:22" x14ac:dyDescent="0.25">
      <c r="A2" s="24" t="s">
        <v>568</v>
      </c>
      <c r="B2" t="s">
        <v>524</v>
      </c>
      <c r="C2" s="13" t="s">
        <v>525</v>
      </c>
      <c r="D2" t="s">
        <v>387</v>
      </c>
      <c r="E2" t="s">
        <v>527</v>
      </c>
      <c r="F2" t="s">
        <v>526</v>
      </c>
      <c r="J2"/>
    </row>
    <row r="3" spans="1:22" x14ac:dyDescent="0.25">
      <c r="A3" s="26" t="s">
        <v>533</v>
      </c>
      <c r="B3">
        <v>1.0516326700424192E-2</v>
      </c>
      <c r="C3">
        <v>2.2971343294660527E-2</v>
      </c>
      <c r="D3">
        <v>2.5120294833325289E-2</v>
      </c>
      <c r="E3">
        <v>4.2402900370088773E-5</v>
      </c>
      <c r="F3">
        <v>2.1272082843391883E-3</v>
      </c>
      <c r="J3"/>
    </row>
    <row r="4" spans="1:22" x14ac:dyDescent="0.25">
      <c r="A4" s="26" t="s">
        <v>534</v>
      </c>
      <c r="B4">
        <v>1.1263962106717401E-2</v>
      </c>
      <c r="C4">
        <v>2.4604408582870784E-2</v>
      </c>
      <c r="D4">
        <v>2.6906150010827374E-2</v>
      </c>
      <c r="E4">
        <v>4.5417445297131758E-5</v>
      </c>
      <c r="F4">
        <v>2.2784374179644481E-3</v>
      </c>
      <c r="J4"/>
    </row>
    <row r="5" spans="1:22" x14ac:dyDescent="0.25">
      <c r="A5" s="26" t="s">
        <v>535</v>
      </c>
      <c r="B5">
        <v>3.9392016762893429E-3</v>
      </c>
      <c r="C5">
        <v>8.6046366890114804E-3</v>
      </c>
      <c r="D5">
        <v>9.4095949403389043E-3</v>
      </c>
      <c r="E5">
        <v>1.5883259985803336E-5</v>
      </c>
      <c r="F5">
        <v>7.9680988683757104E-4</v>
      </c>
      <c r="H5"/>
      <c r="J5"/>
      <c r="V5"/>
    </row>
    <row r="6" spans="1:22" x14ac:dyDescent="0.25">
      <c r="A6" s="26" t="s">
        <v>536</v>
      </c>
      <c r="B6">
        <v>1.400185773254429E-2</v>
      </c>
      <c r="C6">
        <v>3.0584927157396788E-2</v>
      </c>
      <c r="D6">
        <v>3.3446106968174676E-2</v>
      </c>
      <c r="E6">
        <v>5.6456925571735991E-5</v>
      </c>
      <c r="F6">
        <v>2.8322492939482813E-3</v>
      </c>
      <c r="H6"/>
      <c r="J6"/>
      <c r="V6"/>
    </row>
    <row r="7" spans="1:22" x14ac:dyDescent="0.25">
      <c r="A7" s="26" t="s">
        <v>537</v>
      </c>
      <c r="B7">
        <v>1.4454258988834607E-2</v>
      </c>
      <c r="C7">
        <v>3.1573093598007022E-2</v>
      </c>
      <c r="D7">
        <v>3.4526737488924493E-2</v>
      </c>
      <c r="E7">
        <v>5.8281054040817705E-5</v>
      </c>
      <c r="F7">
        <v>2.9237591962874739E-3</v>
      </c>
      <c r="H7"/>
      <c r="J7"/>
      <c r="V7"/>
    </row>
    <row r="8" spans="1:22" x14ac:dyDescent="0.25">
      <c r="A8" s="26" t="s">
        <v>538</v>
      </c>
      <c r="B8">
        <v>1.0753061658384321E-2</v>
      </c>
      <c r="C8">
        <v>2.3488431679440817E-2</v>
      </c>
      <c r="D8">
        <v>2.5685714477055373E-2</v>
      </c>
      <c r="E8">
        <v>4.3357445608190719E-5</v>
      </c>
      <c r="F8">
        <v>2.1750938368332523E-3</v>
      </c>
      <c r="H8"/>
      <c r="J8"/>
      <c r="V8"/>
    </row>
    <row r="9" spans="1:22" x14ac:dyDescent="0.25">
      <c r="A9" s="27" t="s">
        <v>539</v>
      </c>
      <c r="B9">
        <v>9.1569666717158278E-3</v>
      </c>
      <c r="C9">
        <v>1.7796151708422522E-2</v>
      </c>
      <c r="D9">
        <v>1.5234752459376161E-2</v>
      </c>
      <c r="E9">
        <v>6.1406619144338014E-5</v>
      </c>
      <c r="F9">
        <v>2.9120230570521492E-3</v>
      </c>
      <c r="H9"/>
      <c r="J9"/>
      <c r="V9"/>
    </row>
    <row r="10" spans="1:22" x14ac:dyDescent="0.25">
      <c r="A10" s="27" t="s">
        <v>540</v>
      </c>
      <c r="B10">
        <v>9.806870823471904E-3</v>
      </c>
      <c r="C10">
        <v>1.9060272073006874E-2</v>
      </c>
      <c r="D10">
        <v>1.6329850829146935E-2</v>
      </c>
      <c r="E10">
        <v>6.5762260524232421E-5</v>
      </c>
      <c r="F10">
        <v>3.118053131949509E-3</v>
      </c>
      <c r="H10"/>
      <c r="J10"/>
      <c r="V10"/>
    </row>
    <row r="11" spans="1:22" x14ac:dyDescent="0.25">
      <c r="A11" s="27" t="s">
        <v>541</v>
      </c>
      <c r="B11">
        <v>3.4344403440119144E-3</v>
      </c>
      <c r="C11">
        <v>6.670400375020898E-3</v>
      </c>
      <c r="D11">
        <v>5.6585962196103561E-3</v>
      </c>
      <c r="E11">
        <v>2.3041643599754435E-5</v>
      </c>
      <c r="F11">
        <v>1.0947750828749386E-3</v>
      </c>
      <c r="H11"/>
      <c r="J11"/>
      <c r="V11"/>
    </row>
    <row r="12" spans="1:22" x14ac:dyDescent="0.25">
      <c r="A12" s="27" t="s">
        <v>542</v>
      </c>
      <c r="B12">
        <v>1.2186035304210066E-2</v>
      </c>
      <c r="C12">
        <v>2.3688827873079337E-2</v>
      </c>
      <c r="D12">
        <v>2.0349656486475288E-2</v>
      </c>
      <c r="E12">
        <v>8.1705232239917677E-5</v>
      </c>
      <c r="F12">
        <v>3.8717761067481034E-3</v>
      </c>
      <c r="H12"/>
      <c r="J12"/>
      <c r="V12"/>
    </row>
    <row r="13" spans="1:22" x14ac:dyDescent="0.25">
      <c r="A13" s="27" t="s">
        <v>543</v>
      </c>
      <c r="B13">
        <v>1.2579041371713949E-2</v>
      </c>
      <c r="C13">
        <v>2.4453512373753681E-2</v>
      </c>
      <c r="D13">
        <v>2.1015229167514585E-2</v>
      </c>
      <c r="E13">
        <v>8.433849483004916E-5</v>
      </c>
      <c r="F13">
        <v>3.9962079252645047E-3</v>
      </c>
      <c r="H13"/>
      <c r="J13"/>
      <c r="V13"/>
    </row>
    <row r="14" spans="1:22" x14ac:dyDescent="0.25">
      <c r="A14" s="27" t="s">
        <v>544</v>
      </c>
      <c r="B14">
        <v>9.3627654055696945E-3</v>
      </c>
      <c r="C14">
        <v>1.8196432818089109E-2</v>
      </c>
      <c r="D14">
        <v>1.5581369850869038E-2</v>
      </c>
      <c r="E14">
        <v>6.2785914643175952E-5</v>
      </c>
      <c r="F14">
        <v>2.9772711689709207E-3</v>
      </c>
      <c r="H14"/>
      <c r="J14"/>
      <c r="V14"/>
    </row>
    <row r="15" spans="1:22" x14ac:dyDescent="0.25">
      <c r="A15" s="28" t="s">
        <v>545</v>
      </c>
      <c r="B15">
        <v>1.611435495078864E-2</v>
      </c>
      <c r="C15">
        <v>3.7863845543948936E-3</v>
      </c>
      <c r="D15">
        <v>1.0249788051292784E-2</v>
      </c>
      <c r="E15">
        <v>1.5367997200259768E-4</v>
      </c>
      <c r="F15">
        <v>2.6700207504338994E-3</v>
      </c>
      <c r="H15"/>
      <c r="J15"/>
      <c r="V15"/>
    </row>
    <row r="16" spans="1:22" x14ac:dyDescent="0.25">
      <c r="A16" s="28" t="s">
        <v>546</v>
      </c>
      <c r="B16">
        <v>1.7262111405214373E-2</v>
      </c>
      <c r="C16">
        <v>4.0545057314385503E-3</v>
      </c>
      <c r="D16">
        <v>1.0977162204790831E-2</v>
      </c>
      <c r="E16">
        <v>1.6467922097760491E-4</v>
      </c>
      <c r="F16">
        <v>2.8609590823406119E-3</v>
      </c>
      <c r="H16"/>
      <c r="J16"/>
      <c r="V16"/>
    </row>
    <row r="17" spans="1:22" x14ac:dyDescent="0.25">
      <c r="A17" s="28" t="s">
        <v>547</v>
      </c>
      <c r="B17">
        <v>6.0275975990840905E-3</v>
      </c>
      <c r="C17">
        <v>1.4226052808309886E-3</v>
      </c>
      <c r="D17">
        <v>3.844578519469611E-3</v>
      </c>
      <c r="E17">
        <v>5.7268967115788428E-5</v>
      </c>
      <c r="F17">
        <v>9.9565970912754128E-4</v>
      </c>
      <c r="H17"/>
      <c r="J17"/>
      <c r="V17"/>
    </row>
    <row r="18" spans="1:22" x14ac:dyDescent="0.25">
      <c r="A18" s="28" t="s">
        <v>548</v>
      </c>
      <c r="B18">
        <v>2.1466985731699455E-2</v>
      </c>
      <c r="C18">
        <v>5.0355683820651771E-3</v>
      </c>
      <c r="D18">
        <v>1.3639824799285768E-2</v>
      </c>
      <c r="E18">
        <v>2.0501674466512197E-4</v>
      </c>
      <c r="F18">
        <v>3.5610697650313296E-3</v>
      </c>
      <c r="H18"/>
      <c r="J18"/>
      <c r="V18"/>
    </row>
    <row r="19" spans="1:22" x14ac:dyDescent="0.25">
      <c r="A19" s="28" t="s">
        <v>549</v>
      </c>
      <c r="B19">
        <v>2.216202748943424E-2</v>
      </c>
      <c r="C19">
        <v>5.197558872285379E-3</v>
      </c>
      <c r="D19">
        <v>1.4079644634918346E-2</v>
      </c>
      <c r="E19">
        <v>2.1169017885307688E-4</v>
      </c>
      <c r="F19">
        <v>3.6768794202867421E-3</v>
      </c>
      <c r="H19"/>
      <c r="J19"/>
      <c r="V19"/>
    </row>
    <row r="20" spans="1:22" x14ac:dyDescent="0.25">
      <c r="A20" s="28" t="s">
        <v>550</v>
      </c>
      <c r="B20">
        <v>1.6477759694189055E-2</v>
      </c>
      <c r="C20">
        <v>3.8712937636610095E-3</v>
      </c>
      <c r="D20">
        <v>1.0480118707159123E-2</v>
      </c>
      <c r="E20">
        <v>1.5716202629195429E-4</v>
      </c>
      <c r="F20">
        <v>2.730468052731666E-3</v>
      </c>
      <c r="H20"/>
      <c r="J20"/>
      <c r="V20"/>
    </row>
    <row r="21" spans="1:22" x14ac:dyDescent="0.25">
      <c r="A21" s="29" t="s">
        <v>551</v>
      </c>
      <c r="B21">
        <v>8.3038849080038727E-3</v>
      </c>
      <c r="C21">
        <v>1.8138593435766088E-2</v>
      </c>
      <c r="D21">
        <v>1.9835445314447243E-2</v>
      </c>
      <c r="E21">
        <v>3.3482110401754127E-5</v>
      </c>
      <c r="F21">
        <v>1.6796828309302619E-3</v>
      </c>
      <c r="H21"/>
      <c r="J21"/>
      <c r="V21"/>
    </row>
    <row r="22" spans="1:22" x14ac:dyDescent="0.25">
      <c r="A22" s="29" t="s">
        <v>552</v>
      </c>
      <c r="B22">
        <v>8.9136497585620526E-3</v>
      </c>
      <c r="C22">
        <v>1.947050681407032E-2</v>
      </c>
      <c r="D22">
        <v>2.1291972791647674E-2</v>
      </c>
      <c r="E22">
        <v>3.5940746730587661E-5</v>
      </c>
      <c r="F22">
        <v>1.8030239807738562E-3</v>
      </c>
      <c r="H22"/>
      <c r="J22"/>
      <c r="V22"/>
    </row>
    <row r="23" spans="1:22" x14ac:dyDescent="0.25">
      <c r="A23" s="29" t="s">
        <v>553</v>
      </c>
      <c r="B23">
        <v>3.0477765260554382E-3</v>
      </c>
      <c r="C23">
        <v>6.6574429500363798E-3</v>
      </c>
      <c r="D23">
        <v>7.280242544688161E-3</v>
      </c>
      <c r="E23">
        <v>1.2288943600051649E-5</v>
      </c>
      <c r="F23">
        <v>6.1649510268595013E-4</v>
      </c>
      <c r="H23"/>
      <c r="J23"/>
      <c r="V23"/>
    </row>
    <row r="24" spans="1:22" x14ac:dyDescent="0.25">
      <c r="A24" s="29" t="s">
        <v>554</v>
      </c>
      <c r="B24">
        <v>1.1167474652859907E-2</v>
      </c>
      <c r="C24">
        <v>2.4393644720186038E-2</v>
      </c>
      <c r="D24">
        <v>2.6675638217594239E-2</v>
      </c>
      <c r="E24">
        <v>4.5028403854365365E-5</v>
      </c>
      <c r="F24">
        <v>2.2589197603108085E-3</v>
      </c>
      <c r="H24"/>
      <c r="J24"/>
      <c r="V24"/>
    </row>
    <row r="25" spans="1:22" x14ac:dyDescent="0.25">
      <c r="A25" s="29" t="s">
        <v>555</v>
      </c>
      <c r="B25">
        <v>1.1543017504900126E-2</v>
      </c>
      <c r="C25">
        <v>2.5213931342206588E-2</v>
      </c>
      <c r="D25">
        <v>2.7572680216154583E-2</v>
      </c>
      <c r="E25">
        <v>4.6542631414928043E-5</v>
      </c>
      <c r="F25">
        <v>2.3348830584826652E-3</v>
      </c>
      <c r="H25"/>
      <c r="J25"/>
      <c r="V25"/>
    </row>
    <row r="26" spans="1:22" x14ac:dyDescent="0.25">
      <c r="A26" s="29" t="s">
        <v>556</v>
      </c>
      <c r="B26">
        <v>8.4966982544484367E-3</v>
      </c>
      <c r="C26">
        <v>1.8559745951785032E-2</v>
      </c>
      <c r="D26">
        <v>2.0295962097055777E-2</v>
      </c>
      <c r="E26">
        <v>3.4259558147742433E-5</v>
      </c>
      <c r="F26">
        <v>1.7186841383082846E-3</v>
      </c>
      <c r="H26"/>
      <c r="J26"/>
      <c r="V26"/>
    </row>
    <row r="27" spans="1:22" x14ac:dyDescent="0.25">
      <c r="H27"/>
      <c r="J27"/>
      <c r="V27"/>
    </row>
    <row r="28" spans="1:22" x14ac:dyDescent="0.25">
      <c r="B28" t="s">
        <v>524</v>
      </c>
      <c r="C28" s="13" t="s">
        <v>525</v>
      </c>
      <c r="D28" t="s">
        <v>557</v>
      </c>
      <c r="E28" t="s">
        <v>527</v>
      </c>
      <c r="F28" t="s">
        <v>526</v>
      </c>
      <c r="H28"/>
      <c r="J28"/>
      <c r="V28"/>
    </row>
    <row r="29" spans="1:22" x14ac:dyDescent="0.25">
      <c r="A29" s="13" t="s">
        <v>558</v>
      </c>
      <c r="B29">
        <f>MIN(B3:B26)</f>
        <v>3.0477765260554382E-3</v>
      </c>
      <c r="C29">
        <f t="shared" ref="C29:F29" si="0">MIN(C3:C26)</f>
        <v>1.4226052808309886E-3</v>
      </c>
      <c r="D29">
        <f t="shared" si="0"/>
        <v>3.844578519469611E-3</v>
      </c>
      <c r="E29">
        <f t="shared" si="0"/>
        <v>1.2288943600051649E-5</v>
      </c>
      <c r="F29">
        <f t="shared" si="0"/>
        <v>6.1649510268595013E-4</v>
      </c>
      <c r="H29"/>
      <c r="V29"/>
    </row>
    <row r="30" spans="1:22" x14ac:dyDescent="0.25">
      <c r="A30" s="13" t="s">
        <v>559</v>
      </c>
      <c r="B30">
        <f>_xlfn.QUARTILE.INC(B3:B26,1)</f>
        <v>8.8094118825336482E-3</v>
      </c>
      <c r="C30">
        <f t="shared" ref="C30:F30" si="1">_xlfn.QUARTILE.INC(C3:C26,1)</f>
        <v>6.2924719305986294E-3</v>
      </c>
      <c r="D30">
        <f t="shared" si="1"/>
        <v>1.0852901330382903E-2</v>
      </c>
      <c r="E30">
        <f t="shared" si="1"/>
        <v>4.0787361960213498E-5</v>
      </c>
      <c r="F30">
        <f t="shared" si="1"/>
        <v>1.7819390201574633E-3</v>
      </c>
      <c r="H30"/>
      <c r="V30"/>
    </row>
    <row r="31" spans="1:22" x14ac:dyDescent="0.25">
      <c r="A31" t="s">
        <v>560</v>
      </c>
      <c r="B31">
        <f>_xlfn.QUARTILE.INC(B3:B26,2)</f>
        <v>1.0960268155622115E-2</v>
      </c>
      <c r="C31">
        <f t="shared" ref="C31:F31" si="2">_xlfn.QUARTILE.INC(C3:C26,2)</f>
        <v>1.8378089384937069E-2</v>
      </c>
      <c r="D31">
        <f t="shared" si="2"/>
        <v>1.8082648071797089E-2</v>
      </c>
      <c r="E31">
        <f t="shared" si="2"/>
        <v>5.6862946343762209E-5</v>
      </c>
      <c r="F31">
        <f t="shared" si="2"/>
        <v>2.5024519044582823E-3</v>
      </c>
      <c r="H31"/>
      <c r="V31"/>
    </row>
    <row r="32" spans="1:22" x14ac:dyDescent="0.25">
      <c r="A32" t="s">
        <v>561</v>
      </c>
      <c r="B32">
        <f>_xlfn.QUARTILE.INC(B3:B26,3)</f>
        <v>1.411495804661687E-2</v>
      </c>
      <c r="C32">
        <f t="shared" ref="C32:F32" si="3">_xlfn.QUARTILE.INC(C3:C26,3)</f>
        <v>2.3865032084856012E-2</v>
      </c>
      <c r="D32">
        <f t="shared" si="3"/>
        <v>2.5261649744257809E-2</v>
      </c>
      <c r="E32">
        <f t="shared" si="3"/>
        <v>8.2363547887450548E-5</v>
      </c>
      <c r="F32">
        <f t="shared" si="3"/>
        <v>2.9371371894583356E-3</v>
      </c>
      <c r="H32"/>
      <c r="V32"/>
    </row>
    <row r="33" spans="1:24" x14ac:dyDescent="0.25">
      <c r="A33" t="s">
        <v>562</v>
      </c>
      <c r="B33">
        <f>MAX(B3:B26)</f>
        <v>2.216202748943424E-2</v>
      </c>
      <c r="C33">
        <f t="shared" ref="C33:F33" si="4">MAX(C3:C26)</f>
        <v>3.1573093598007022E-2</v>
      </c>
      <c r="D33">
        <f t="shared" si="4"/>
        <v>3.4526737488924493E-2</v>
      </c>
      <c r="E33">
        <f t="shared" si="4"/>
        <v>2.1169017885307688E-4</v>
      </c>
      <c r="F33">
        <f t="shared" si="4"/>
        <v>3.9962079252645047E-3</v>
      </c>
      <c r="H33"/>
      <c r="V33"/>
    </row>
    <row r="34" spans="1:24" x14ac:dyDescent="0.25">
      <c r="A34" t="s">
        <v>563</v>
      </c>
      <c r="B34">
        <f t="shared" ref="B34:F34" si="5">B30</f>
        <v>8.8094118825336482E-3</v>
      </c>
      <c r="C34">
        <f t="shared" si="5"/>
        <v>6.2924719305986294E-3</v>
      </c>
      <c r="D34">
        <f t="shared" si="5"/>
        <v>1.0852901330382903E-2</v>
      </c>
      <c r="E34" s="25">
        <f t="shared" si="5"/>
        <v>4.0787361960213498E-5</v>
      </c>
      <c r="F34">
        <f t="shared" si="5"/>
        <v>1.7819390201574633E-3</v>
      </c>
      <c r="H34"/>
      <c r="V34"/>
    </row>
    <row r="35" spans="1:24" x14ac:dyDescent="0.25">
      <c r="A35" t="s">
        <v>564</v>
      </c>
      <c r="B35">
        <f t="shared" ref="B35:F36" si="6">B31-B30</f>
        <v>2.1508562730884664E-3</v>
      </c>
      <c r="C35">
        <f t="shared" si="6"/>
        <v>1.2085617454338438E-2</v>
      </c>
      <c r="D35">
        <f t="shared" si="6"/>
        <v>7.2297467414141857E-3</v>
      </c>
      <c r="E35" s="25">
        <f t="shared" si="6"/>
        <v>1.6075584383548711E-5</v>
      </c>
      <c r="F35">
        <f t="shared" si="6"/>
        <v>7.2051288430081896E-4</v>
      </c>
      <c r="H35"/>
      <c r="V35"/>
    </row>
    <row r="36" spans="1:24" x14ac:dyDescent="0.25">
      <c r="A36" t="s">
        <v>565</v>
      </c>
      <c r="B36">
        <f t="shared" si="6"/>
        <v>3.1546898909947559E-3</v>
      </c>
      <c r="C36">
        <f t="shared" si="6"/>
        <v>5.4869426999189438E-3</v>
      </c>
      <c r="D36">
        <f t="shared" si="6"/>
        <v>7.1790016724607199E-3</v>
      </c>
      <c r="E36" s="25">
        <f t="shared" si="6"/>
        <v>2.5500601543688338E-5</v>
      </c>
      <c r="F36">
        <f t="shared" si="6"/>
        <v>4.3468528500005326E-4</v>
      </c>
      <c r="G36" s="13"/>
      <c r="H36"/>
      <c r="J36"/>
      <c r="K36" s="13"/>
      <c r="N36"/>
      <c r="O36" s="13"/>
      <c r="R36"/>
      <c r="V36"/>
    </row>
    <row r="37" spans="1:24" x14ac:dyDescent="0.25">
      <c r="A37" t="s">
        <v>566</v>
      </c>
      <c r="B37">
        <f t="shared" ref="B37:F37" si="7">B31-B29</f>
        <v>7.9124916295666772E-3</v>
      </c>
      <c r="C37">
        <f t="shared" si="7"/>
        <v>1.6955484104106081E-2</v>
      </c>
      <c r="D37">
        <f t="shared" si="7"/>
        <v>1.4238069552327478E-2</v>
      </c>
      <c r="E37">
        <f t="shared" si="7"/>
        <v>4.4574002743710556E-5</v>
      </c>
      <c r="F37">
        <f t="shared" si="7"/>
        <v>1.8859568017723322E-3</v>
      </c>
      <c r="H37"/>
      <c r="V37"/>
    </row>
    <row r="38" spans="1:24" x14ac:dyDescent="0.25">
      <c r="A38" t="s">
        <v>567</v>
      </c>
      <c r="B38">
        <f t="shared" ref="B38:F38" si="8">B33-B31</f>
        <v>1.1201759333812126E-2</v>
      </c>
      <c r="C38">
        <f t="shared" si="8"/>
        <v>1.3195004213069954E-2</v>
      </c>
      <c r="D38">
        <f t="shared" si="8"/>
        <v>1.6444089417127404E-2</v>
      </c>
      <c r="E38" s="25">
        <f t="shared" si="8"/>
        <v>1.5482723250931466E-4</v>
      </c>
      <c r="F38">
        <f t="shared" si="8"/>
        <v>1.4937560208062224E-3</v>
      </c>
    </row>
    <row r="40" spans="1:24" x14ac:dyDescent="0.25">
      <c r="B40"/>
      <c r="C40"/>
      <c r="H40" s="13"/>
      <c r="J40"/>
      <c r="L40" s="13"/>
      <c r="N40"/>
      <c r="P40" s="13"/>
      <c r="R40"/>
      <c r="T40" s="13"/>
      <c r="V40"/>
    </row>
    <row r="41" spans="1:24" x14ac:dyDescent="0.25">
      <c r="A41" s="24"/>
      <c r="B41"/>
      <c r="H41" s="13"/>
      <c r="J41"/>
      <c r="L41" s="13"/>
      <c r="N41"/>
      <c r="P41" s="13"/>
      <c r="R41"/>
      <c r="T41" s="13"/>
      <c r="V41"/>
    </row>
    <row r="42" spans="1:24" x14ac:dyDescent="0.25">
      <c r="A42" s="26"/>
      <c r="B42"/>
      <c r="C42"/>
      <c r="H42" s="13"/>
      <c r="J42"/>
      <c r="L42" s="13"/>
      <c r="N42"/>
      <c r="P42" s="13"/>
      <c r="R42"/>
      <c r="T42" s="13"/>
      <c r="V42">
        <v>2.8806047683350419E-4</v>
      </c>
      <c r="W42">
        <v>9.6020158944501406E-5</v>
      </c>
      <c r="X42">
        <v>8.6418143050051262E-4</v>
      </c>
    </row>
    <row r="43" spans="1:24" x14ac:dyDescent="0.25">
      <c r="A43" s="26"/>
      <c r="B43"/>
      <c r="C43"/>
      <c r="V43">
        <v>8.7965907057427543E-5</v>
      </c>
      <c r="W43">
        <v>2.9321969019142514E-5</v>
      </c>
      <c r="X43">
        <v>2.6389772117228262E-4</v>
      </c>
    </row>
    <row r="44" spans="1:24" x14ac:dyDescent="0.25">
      <c r="A44" s="26"/>
      <c r="B44"/>
      <c r="C44"/>
      <c r="V44">
        <v>4.3530427106179082E-4</v>
      </c>
      <c r="W44">
        <v>1.451014236872636E-4</v>
      </c>
      <c r="X44">
        <v>1.3059128131853723E-3</v>
      </c>
    </row>
    <row r="45" spans="1:24" x14ac:dyDescent="0.25">
      <c r="A45" s="26"/>
      <c r="B45"/>
      <c r="C45"/>
      <c r="V45">
        <v>1.9373326384080745E-5</v>
      </c>
      <c r="W45">
        <v>6.4577754613602491E-6</v>
      </c>
      <c r="X45">
        <v>5.8119979152242241E-5</v>
      </c>
    </row>
    <row r="46" spans="1:24" x14ac:dyDescent="0.25">
      <c r="A46" s="26"/>
      <c r="B46"/>
      <c r="C46"/>
      <c r="V46">
        <v>1.5777228258740238E-3</v>
      </c>
      <c r="W46">
        <v>5.2590760862467458E-4</v>
      </c>
      <c r="X46">
        <v>4.7331684776220706E-3</v>
      </c>
    </row>
    <row r="47" spans="1:24" x14ac:dyDescent="0.25">
      <c r="A47" s="26"/>
      <c r="B47"/>
      <c r="C47"/>
      <c r="V47">
        <v>1.2192552684716742E-4</v>
      </c>
      <c r="W47">
        <v>4.0641842282389139E-5</v>
      </c>
      <c r="X47">
        <v>3.6577658054150224E-4</v>
      </c>
    </row>
    <row r="48" spans="1:24" x14ac:dyDescent="0.25">
      <c r="A48" s="27"/>
      <c r="B48"/>
      <c r="C48"/>
    </row>
    <row r="49" spans="1:25" x14ac:dyDescent="0.25">
      <c r="A49" s="27"/>
      <c r="B49"/>
      <c r="C49"/>
    </row>
    <row r="50" spans="1:25" x14ac:dyDescent="0.25">
      <c r="A50" s="27"/>
      <c r="B50"/>
      <c r="C50"/>
    </row>
    <row r="51" spans="1:25" x14ac:dyDescent="0.25">
      <c r="A51" s="27"/>
      <c r="B51"/>
      <c r="C51"/>
    </row>
    <row r="52" spans="1:25" x14ac:dyDescent="0.25">
      <c r="A52" s="27"/>
      <c r="B52"/>
      <c r="C52"/>
    </row>
    <row r="53" spans="1:25" x14ac:dyDescent="0.25">
      <c r="A53" s="27"/>
      <c r="B53"/>
      <c r="C53"/>
    </row>
    <row r="54" spans="1:25" x14ac:dyDescent="0.25">
      <c r="A54" s="28"/>
      <c r="B54"/>
      <c r="C54"/>
    </row>
    <row r="55" spans="1:25" x14ac:dyDescent="0.25">
      <c r="A55" s="28"/>
      <c r="B55"/>
      <c r="C55"/>
    </row>
    <row r="56" spans="1:25" x14ac:dyDescent="0.25">
      <c r="A56" s="28"/>
      <c r="B56"/>
      <c r="C56"/>
    </row>
    <row r="57" spans="1:25" x14ac:dyDescent="0.25">
      <c r="A57" s="28"/>
      <c r="B57"/>
      <c r="C57"/>
    </row>
    <row r="58" spans="1:25" x14ac:dyDescent="0.25">
      <c r="A58" s="28"/>
      <c r="B58"/>
      <c r="C58"/>
    </row>
    <row r="59" spans="1:25" x14ac:dyDescent="0.25">
      <c r="A59" s="28"/>
      <c r="B59"/>
      <c r="C59"/>
    </row>
    <row r="60" spans="1:25" x14ac:dyDescent="0.25">
      <c r="A60" s="29"/>
      <c r="B60"/>
      <c r="C60"/>
    </row>
    <row r="61" spans="1:25" x14ac:dyDescent="0.25">
      <c r="A61" s="29"/>
      <c r="B61"/>
      <c r="C61"/>
    </row>
    <row r="62" spans="1:25" s="25" customFormat="1" x14ac:dyDescent="0.25">
      <c r="A62" s="29"/>
      <c r="B62"/>
      <c r="C62"/>
      <c r="D62"/>
      <c r="E62"/>
      <c r="F62"/>
      <c r="G62"/>
      <c r="I62"/>
      <c r="J62" s="13"/>
      <c r="K62"/>
      <c r="L62"/>
      <c r="M62"/>
      <c r="N62" s="13"/>
      <c r="O62"/>
      <c r="P62"/>
      <c r="Q62"/>
      <c r="R62" s="13"/>
      <c r="S62"/>
      <c r="T62"/>
      <c r="U62"/>
      <c r="V62" s="13"/>
      <c r="W62"/>
      <c r="X62"/>
      <c r="Y62"/>
    </row>
    <row r="63" spans="1:25" s="25" customFormat="1" x14ac:dyDescent="0.25">
      <c r="A63" s="29"/>
      <c r="B63"/>
      <c r="C63"/>
      <c r="D63"/>
      <c r="E63"/>
      <c r="F63"/>
      <c r="G63"/>
      <c r="I63"/>
      <c r="J63" s="13"/>
      <c r="K63"/>
      <c r="L63"/>
      <c r="M63"/>
      <c r="N63" s="13"/>
      <c r="O63"/>
      <c r="P63"/>
      <c r="Q63"/>
      <c r="R63" s="13"/>
      <c r="S63"/>
      <c r="T63"/>
      <c r="U63"/>
      <c r="V63" s="13"/>
      <c r="W63"/>
      <c r="X63"/>
      <c r="Y63"/>
    </row>
    <row r="64" spans="1:25" s="25" customFormat="1" x14ac:dyDescent="0.25">
      <c r="A64" s="29"/>
      <c r="B64"/>
      <c r="C64"/>
      <c r="D64"/>
      <c r="E64"/>
      <c r="F64"/>
      <c r="G64"/>
      <c r="I64"/>
      <c r="J64" s="13"/>
      <c r="K64"/>
      <c r="L64"/>
      <c r="M64"/>
      <c r="N64" s="13"/>
      <c r="O64"/>
      <c r="P64"/>
      <c r="Q64"/>
      <c r="R64" s="13"/>
      <c r="S64"/>
      <c r="T64"/>
      <c r="U64"/>
      <c r="V64" s="13"/>
      <c r="W64"/>
      <c r="X64"/>
      <c r="Y64"/>
    </row>
    <row r="65" spans="1:25" s="25" customFormat="1" x14ac:dyDescent="0.25">
      <c r="A65" s="29"/>
      <c r="B65"/>
      <c r="C65"/>
      <c r="D65"/>
      <c r="E65"/>
      <c r="F65"/>
      <c r="G65"/>
      <c r="I65"/>
      <c r="J65" s="13"/>
      <c r="K65"/>
      <c r="L65"/>
      <c r="M65"/>
      <c r="N65" s="13"/>
      <c r="O65"/>
      <c r="P65"/>
      <c r="Q65"/>
      <c r="R65" s="13"/>
      <c r="S65"/>
      <c r="T65"/>
      <c r="U65"/>
      <c r="V65" s="13"/>
      <c r="W65"/>
      <c r="X65"/>
      <c r="Y65"/>
    </row>
    <row r="66" spans="1:25" s="25" customFormat="1" x14ac:dyDescent="0.25">
      <c r="A66"/>
      <c r="B66" s="13"/>
      <c r="C66" s="13"/>
      <c r="D66"/>
      <c r="E66"/>
      <c r="F66"/>
      <c r="G66"/>
      <c r="I66"/>
      <c r="J66" s="13"/>
      <c r="K66"/>
      <c r="L66"/>
      <c r="M66"/>
      <c r="N66" s="13"/>
      <c r="O66"/>
      <c r="P66"/>
      <c r="Q66"/>
      <c r="R66" s="13"/>
      <c r="S66"/>
      <c r="T66"/>
      <c r="U66"/>
      <c r="V66" s="13"/>
      <c r="W66"/>
      <c r="X66"/>
      <c r="Y66"/>
    </row>
    <row r="67" spans="1:25" s="25" customFormat="1" x14ac:dyDescent="0.25">
      <c r="A67"/>
      <c r="B67"/>
      <c r="C67" s="13"/>
      <c r="D67"/>
      <c r="E67"/>
      <c r="F67"/>
      <c r="G67"/>
      <c r="I67"/>
      <c r="J67" s="13"/>
      <c r="K67"/>
      <c r="L67"/>
      <c r="M67"/>
      <c r="N67" s="13"/>
      <c r="O67"/>
      <c r="P67"/>
      <c r="Q67"/>
      <c r="R67" s="13"/>
      <c r="S67"/>
      <c r="T67"/>
      <c r="U67"/>
      <c r="V67" s="13"/>
      <c r="W67"/>
      <c r="X67"/>
      <c r="Y67"/>
    </row>
    <row r="68" spans="1:25" s="25" customFormat="1" x14ac:dyDescent="0.25">
      <c r="A68" s="13"/>
      <c r="B68"/>
      <c r="C68"/>
      <c r="D68"/>
      <c r="E68"/>
      <c r="F68"/>
      <c r="G68"/>
      <c r="I68"/>
      <c r="J68" s="13"/>
      <c r="K68"/>
      <c r="L68"/>
      <c r="M68"/>
      <c r="N68" s="13"/>
      <c r="O68"/>
      <c r="P68"/>
      <c r="Q68"/>
      <c r="R68" s="13"/>
      <c r="S68"/>
      <c r="T68"/>
      <c r="U68"/>
      <c r="V68" s="13"/>
      <c r="W68"/>
      <c r="X68"/>
      <c r="Y68"/>
    </row>
    <row r="69" spans="1:25" s="25" customFormat="1" x14ac:dyDescent="0.25">
      <c r="A69" s="13"/>
      <c r="B69"/>
      <c r="C69"/>
      <c r="D69"/>
      <c r="E69"/>
      <c r="F69"/>
      <c r="G69"/>
      <c r="I69"/>
      <c r="J69" s="13"/>
      <c r="K69"/>
      <c r="L69"/>
      <c r="M69"/>
      <c r="N69" s="13"/>
      <c r="O69"/>
      <c r="P69"/>
      <c r="Q69"/>
      <c r="R69" s="13"/>
      <c r="S69"/>
      <c r="T69"/>
      <c r="U69"/>
      <c r="V69" s="13"/>
      <c r="W69"/>
      <c r="X69"/>
      <c r="Y69"/>
    </row>
    <row r="70" spans="1:25" s="25" customFormat="1" x14ac:dyDescent="0.25">
      <c r="A70"/>
      <c r="B70"/>
      <c r="C70"/>
      <c r="D70"/>
      <c r="E70"/>
      <c r="F70"/>
      <c r="G70"/>
      <c r="I70"/>
      <c r="J70" s="13"/>
      <c r="K70"/>
      <c r="L70"/>
      <c r="M70"/>
      <c r="N70" s="13"/>
      <c r="O70"/>
      <c r="P70"/>
      <c r="Q70"/>
      <c r="R70" s="13"/>
      <c r="S70"/>
      <c r="T70"/>
      <c r="U70"/>
      <c r="V70" s="13"/>
      <c r="W70"/>
      <c r="X70"/>
      <c r="Y70"/>
    </row>
    <row r="71" spans="1:25" s="25" customFormat="1" x14ac:dyDescent="0.25">
      <c r="A71"/>
      <c r="B71"/>
      <c r="C71"/>
      <c r="D71"/>
      <c r="E71"/>
      <c r="F71"/>
      <c r="G71"/>
      <c r="I71"/>
      <c r="J71" s="13"/>
      <c r="K71"/>
      <c r="L71"/>
      <c r="M71"/>
      <c r="N71" s="13"/>
      <c r="O71"/>
      <c r="P71"/>
      <c r="Q71"/>
      <c r="R71" s="13"/>
      <c r="S71"/>
      <c r="T71"/>
      <c r="U71"/>
      <c r="V71" s="13"/>
      <c r="W71"/>
      <c r="X71"/>
      <c r="Y71"/>
    </row>
    <row r="72" spans="1:25" s="25" customFormat="1" x14ac:dyDescent="0.25">
      <c r="A72"/>
      <c r="B72"/>
      <c r="C72"/>
      <c r="D72"/>
      <c r="E72"/>
      <c r="F72"/>
      <c r="G72"/>
      <c r="I72"/>
      <c r="J72" s="13"/>
      <c r="K72"/>
      <c r="L72"/>
      <c r="M72"/>
      <c r="N72" s="13"/>
      <c r="O72"/>
      <c r="P72"/>
      <c r="Q72"/>
      <c r="R72" s="13"/>
      <c r="S72"/>
      <c r="T72"/>
      <c r="U72"/>
      <c r="V72" s="13"/>
      <c r="W72"/>
      <c r="X72"/>
      <c r="Y72"/>
    </row>
    <row r="73" spans="1:25" x14ac:dyDescent="0.25">
      <c r="B73"/>
      <c r="C73"/>
      <c r="E73" s="25"/>
    </row>
    <row r="74" spans="1:25" s="25" customFormat="1" x14ac:dyDescent="0.25">
      <c r="A74"/>
      <c r="B74"/>
      <c r="C74"/>
      <c r="D74"/>
      <c r="F74"/>
      <c r="G74"/>
      <c r="I74"/>
      <c r="J74" s="13"/>
      <c r="K74"/>
      <c r="L74"/>
      <c r="M74"/>
      <c r="N74" s="13"/>
      <c r="O74"/>
      <c r="P74"/>
      <c r="Q74"/>
      <c r="R74" s="13"/>
      <c r="S74"/>
      <c r="T74"/>
      <c r="U74"/>
      <c r="V74" s="13"/>
      <c r="W74"/>
      <c r="X74"/>
      <c r="Y74"/>
    </row>
    <row r="75" spans="1:25" s="25" customFormat="1" x14ac:dyDescent="0.25">
      <c r="A75"/>
      <c r="B75"/>
      <c r="C75"/>
      <c r="D75"/>
      <c r="F75"/>
      <c r="G75"/>
      <c r="I75"/>
      <c r="J75" s="13"/>
      <c r="K75"/>
      <c r="L75"/>
      <c r="M75"/>
      <c r="N75" s="13"/>
      <c r="O75"/>
      <c r="P75"/>
      <c r="Q75"/>
      <c r="R75" s="13"/>
      <c r="S75"/>
      <c r="T75"/>
      <c r="U75"/>
      <c r="V75" s="13"/>
      <c r="W75"/>
      <c r="X75"/>
      <c r="Y75"/>
    </row>
    <row r="76" spans="1:25" s="25" customFormat="1" x14ac:dyDescent="0.25">
      <c r="A76"/>
      <c r="B76"/>
      <c r="C76"/>
      <c r="D76"/>
      <c r="E76"/>
      <c r="F76"/>
      <c r="G76"/>
      <c r="I76"/>
      <c r="J76" s="13"/>
      <c r="K76"/>
      <c r="L76"/>
      <c r="M76"/>
      <c r="N76" s="13"/>
      <c r="O76"/>
      <c r="P76"/>
      <c r="Q76"/>
      <c r="R76" s="13"/>
      <c r="S76"/>
      <c r="T76"/>
      <c r="U76"/>
      <c r="V76" s="13"/>
      <c r="W76"/>
      <c r="X76"/>
      <c r="Y76"/>
    </row>
    <row r="77" spans="1:25" s="25" customFormat="1" x14ac:dyDescent="0.25">
      <c r="A77"/>
      <c r="B77"/>
      <c r="C77"/>
      <c r="D77"/>
      <c r="F77"/>
      <c r="G77"/>
      <c r="I77"/>
      <c r="J77" s="13"/>
      <c r="K77"/>
      <c r="L77"/>
      <c r="M77"/>
      <c r="N77" s="13"/>
      <c r="O77"/>
      <c r="P77"/>
      <c r="Q77"/>
      <c r="R77" s="13"/>
      <c r="S77"/>
      <c r="T77"/>
      <c r="U77"/>
      <c r="V77" s="13"/>
      <c r="W77"/>
      <c r="X77"/>
      <c r="Y77"/>
    </row>
    <row r="78" spans="1:25" s="25" customFormat="1" x14ac:dyDescent="0.25">
      <c r="A78"/>
      <c r="B78"/>
      <c r="C78"/>
      <c r="D78"/>
      <c r="E78"/>
      <c r="F78"/>
      <c r="G78"/>
      <c r="I78"/>
      <c r="J78" s="13"/>
      <c r="K78"/>
      <c r="L78"/>
      <c r="M78"/>
      <c r="N78" s="13"/>
      <c r="O78"/>
      <c r="P78"/>
      <c r="Q78"/>
      <c r="R78" s="13"/>
      <c r="S78"/>
      <c r="T78"/>
      <c r="U78"/>
      <c r="V78" s="13"/>
      <c r="W78"/>
      <c r="X78"/>
      <c r="Y78"/>
    </row>
    <row r="79" spans="1:25" s="25" customFormat="1" x14ac:dyDescent="0.25">
      <c r="A79"/>
      <c r="B79"/>
      <c r="C79" s="13"/>
      <c r="D79"/>
      <c r="E79"/>
      <c r="F79"/>
      <c r="G79"/>
      <c r="I79"/>
      <c r="J79" s="13"/>
      <c r="K79"/>
      <c r="L79"/>
      <c r="M79"/>
      <c r="N79" s="13"/>
      <c r="O79"/>
      <c r="P79"/>
      <c r="Q79"/>
      <c r="R79" s="13"/>
      <c r="S79"/>
      <c r="T79"/>
      <c r="U79"/>
      <c r="V79" s="13"/>
      <c r="W79"/>
      <c r="X79"/>
      <c r="Y79"/>
    </row>
    <row r="80" spans="1:25" s="25" customFormat="1" x14ac:dyDescent="0.25">
      <c r="A80" s="13"/>
      <c r="B80"/>
      <c r="C80"/>
      <c r="D80"/>
      <c r="F80"/>
      <c r="G80" s="33"/>
      <c r="I80"/>
      <c r="J80" s="13"/>
      <c r="K80"/>
      <c r="L80"/>
      <c r="M80"/>
      <c r="N80" s="13"/>
      <c r="O80"/>
      <c r="P80"/>
      <c r="Q80"/>
      <c r="R80" s="13"/>
      <c r="S80"/>
      <c r="T80"/>
      <c r="U80"/>
      <c r="V80" s="13"/>
      <c r="W80"/>
      <c r="X80"/>
      <c r="Y80"/>
    </row>
    <row r="81" spans="1:25" s="25" customFormat="1" x14ac:dyDescent="0.25">
      <c r="A81" s="13"/>
      <c r="B81"/>
      <c r="C81"/>
      <c r="D81"/>
      <c r="F81"/>
      <c r="G81" s="33"/>
      <c r="I81"/>
      <c r="J81" s="13"/>
      <c r="K81"/>
      <c r="L81"/>
      <c r="M81"/>
      <c r="N81" s="13"/>
      <c r="O81"/>
      <c r="P81"/>
      <c r="Q81"/>
      <c r="R81" s="13"/>
      <c r="S81"/>
      <c r="T81"/>
      <c r="U81"/>
      <c r="V81" s="13"/>
      <c r="W81"/>
      <c r="X81"/>
      <c r="Y81"/>
    </row>
    <row r="82" spans="1:25" s="25" customFormat="1" x14ac:dyDescent="0.25">
      <c r="A82"/>
      <c r="B82"/>
      <c r="C82"/>
      <c r="D82"/>
      <c r="F82"/>
      <c r="G82" s="33"/>
      <c r="I82"/>
      <c r="J82" s="13"/>
      <c r="K82"/>
      <c r="L82"/>
      <c r="M82"/>
      <c r="N82" s="13"/>
      <c r="O82"/>
      <c r="P82"/>
      <c r="Q82"/>
      <c r="R82" s="13"/>
      <c r="S82"/>
      <c r="T82"/>
      <c r="U82"/>
      <c r="V82" s="13"/>
      <c r="W82"/>
      <c r="X82"/>
      <c r="Y82"/>
    </row>
    <row r="83" spans="1:25" s="25" customFormat="1" x14ac:dyDescent="0.25">
      <c r="A83"/>
      <c r="B83"/>
      <c r="C83"/>
      <c r="D83"/>
      <c r="F83"/>
      <c r="G83" s="33"/>
      <c r="I83"/>
      <c r="J83" s="13"/>
      <c r="K83"/>
      <c r="L83"/>
      <c r="M83"/>
      <c r="N83" s="13"/>
      <c r="O83"/>
      <c r="P83"/>
      <c r="Q83"/>
      <c r="R83" s="13"/>
      <c r="S83"/>
      <c r="T83"/>
      <c r="U83"/>
      <c r="V83" s="13"/>
      <c r="W83"/>
      <c r="X83"/>
      <c r="Y83"/>
    </row>
    <row r="84" spans="1:25" s="25" customFormat="1" x14ac:dyDescent="0.25">
      <c r="A84"/>
      <c r="B84"/>
      <c r="C84"/>
      <c r="D84"/>
      <c r="F84"/>
      <c r="G84" s="33"/>
      <c r="I84"/>
      <c r="J84" s="13"/>
      <c r="K84"/>
      <c r="L84"/>
      <c r="M84"/>
      <c r="N84" s="13"/>
      <c r="O84"/>
      <c r="P84"/>
      <c r="Q84"/>
      <c r="R84" s="13"/>
      <c r="S84"/>
      <c r="T84"/>
      <c r="U84"/>
      <c r="V84" s="13"/>
      <c r="W84"/>
      <c r="X84"/>
      <c r="Y84"/>
    </row>
    <row r="85" spans="1:25" s="25" customFormat="1" x14ac:dyDescent="0.25">
      <c r="A85"/>
      <c r="B85"/>
      <c r="C85"/>
      <c r="D85"/>
      <c r="F85"/>
      <c r="G85" s="33"/>
      <c r="I85"/>
      <c r="J85" s="13"/>
      <c r="K85"/>
      <c r="L85"/>
      <c r="M85"/>
      <c r="N85" s="13"/>
      <c r="O85"/>
      <c r="P85"/>
      <c r="Q85"/>
      <c r="R85" s="13"/>
      <c r="S85"/>
      <c r="T85"/>
      <c r="U85"/>
      <c r="V85" s="13"/>
      <c r="W85"/>
      <c r="X85"/>
      <c r="Y85"/>
    </row>
    <row r="86" spans="1:25" s="25" customFormat="1" x14ac:dyDescent="0.25">
      <c r="A86"/>
      <c r="B86"/>
      <c r="C86"/>
      <c r="D86"/>
      <c r="F86"/>
      <c r="G86" s="33"/>
      <c r="I86"/>
      <c r="J86" s="13"/>
      <c r="K86"/>
      <c r="L86"/>
      <c r="M86"/>
      <c r="N86" s="13"/>
      <c r="O86"/>
      <c r="P86"/>
      <c r="Q86"/>
      <c r="R86" s="13"/>
      <c r="S86"/>
      <c r="T86"/>
      <c r="U86"/>
      <c r="V86" s="13"/>
      <c r="W86"/>
      <c r="X86"/>
      <c r="Y86"/>
    </row>
    <row r="87" spans="1:25" s="25" customFormat="1" x14ac:dyDescent="0.25">
      <c r="A87"/>
      <c r="B87"/>
      <c r="C87"/>
      <c r="D87"/>
      <c r="F87"/>
      <c r="G87" s="33"/>
      <c r="I87"/>
      <c r="J87" s="13"/>
      <c r="K87"/>
      <c r="L87"/>
      <c r="M87"/>
      <c r="N87" s="13"/>
      <c r="O87"/>
      <c r="P87"/>
      <c r="Q87"/>
      <c r="R87" s="13"/>
      <c r="S87"/>
      <c r="T87"/>
      <c r="U87"/>
      <c r="V87" s="13"/>
      <c r="W87"/>
      <c r="X87"/>
      <c r="Y87"/>
    </row>
    <row r="88" spans="1:25" s="25" customFormat="1" x14ac:dyDescent="0.25">
      <c r="A88"/>
      <c r="B88"/>
      <c r="C88"/>
      <c r="D88"/>
      <c r="E88"/>
      <c r="F88"/>
      <c r="G88" s="33"/>
      <c r="I88"/>
      <c r="J88" s="13"/>
      <c r="K88"/>
      <c r="L88"/>
      <c r="M88"/>
      <c r="N88" s="13"/>
      <c r="O88"/>
      <c r="P88"/>
      <c r="Q88"/>
      <c r="R88" s="13"/>
      <c r="S88"/>
      <c r="T88"/>
      <c r="U88"/>
      <c r="V88" s="13"/>
      <c r="W88"/>
      <c r="X88"/>
      <c r="Y88"/>
    </row>
    <row r="89" spans="1:25" s="25" customFormat="1" x14ac:dyDescent="0.25">
      <c r="A89"/>
      <c r="B89"/>
      <c r="C89"/>
      <c r="D89"/>
      <c r="F89"/>
      <c r="G89" s="33"/>
      <c r="I89"/>
      <c r="J89" s="13"/>
      <c r="K89"/>
      <c r="L89"/>
      <c r="M89"/>
      <c r="N89" s="13"/>
      <c r="O89"/>
      <c r="P89"/>
      <c r="Q89"/>
      <c r="R89" s="13"/>
      <c r="S89"/>
      <c r="T89"/>
      <c r="U89"/>
      <c r="V89" s="13"/>
      <c r="W89"/>
      <c r="X89"/>
      <c r="Y89"/>
    </row>
    <row r="91" spans="1:25" s="25" customFormat="1" x14ac:dyDescent="0.25">
      <c r="A91"/>
      <c r="B91" s="13"/>
      <c r="C91" s="13"/>
      <c r="D91"/>
      <c r="E91"/>
      <c r="F91"/>
      <c r="G91"/>
      <c r="I91"/>
      <c r="J91" s="13"/>
      <c r="K91"/>
      <c r="L91"/>
      <c r="M91"/>
      <c r="N91" s="13"/>
      <c r="O91"/>
      <c r="P91"/>
      <c r="Q91"/>
      <c r="R91" s="13"/>
      <c r="S91"/>
      <c r="T91"/>
      <c r="U91"/>
      <c r="V91" s="13"/>
      <c r="W91"/>
      <c r="X91"/>
      <c r="Y91"/>
    </row>
    <row r="92" spans="1:25" s="25" customFormat="1" x14ac:dyDescent="0.25">
      <c r="A92"/>
      <c r="B92"/>
      <c r="C92"/>
      <c r="D92"/>
      <c r="E92"/>
      <c r="F92"/>
      <c r="G92"/>
      <c r="I92"/>
      <c r="J92" s="13"/>
      <c r="K92"/>
      <c r="L92"/>
      <c r="M92"/>
      <c r="N92" s="13"/>
      <c r="O92"/>
      <c r="P92"/>
      <c r="Q92"/>
      <c r="R92" s="13"/>
      <c r="S92"/>
      <c r="T92"/>
      <c r="U92"/>
      <c r="V92" s="13"/>
      <c r="W92"/>
      <c r="X92"/>
      <c r="Y92"/>
    </row>
    <row r="93" spans="1:25" s="25" customFormat="1" x14ac:dyDescent="0.25">
      <c r="A93"/>
      <c r="B93"/>
      <c r="C93"/>
      <c r="D93"/>
      <c r="E93"/>
      <c r="F93"/>
      <c r="G93"/>
      <c r="I93"/>
      <c r="J93" s="13"/>
      <c r="K93"/>
      <c r="L93"/>
      <c r="M93"/>
      <c r="N93" s="13"/>
      <c r="O93"/>
      <c r="P93"/>
      <c r="Q93"/>
      <c r="R93" s="13"/>
      <c r="S93"/>
      <c r="T93"/>
      <c r="U93"/>
      <c r="V93" s="13"/>
      <c r="W93"/>
      <c r="X93"/>
      <c r="Y93"/>
    </row>
    <row r="94" spans="1:25" s="25" customFormat="1" x14ac:dyDescent="0.25">
      <c r="A94"/>
      <c r="B94"/>
      <c r="C94"/>
      <c r="D94"/>
      <c r="E94"/>
      <c r="F94"/>
      <c r="G94"/>
      <c r="I94"/>
      <c r="J94" s="13"/>
      <c r="K94"/>
      <c r="L94"/>
      <c r="M94"/>
      <c r="N94" s="13"/>
      <c r="O94"/>
      <c r="P94"/>
      <c r="Q94"/>
      <c r="R94" s="13"/>
      <c r="S94"/>
      <c r="T94"/>
      <c r="U94"/>
      <c r="V94" s="13"/>
      <c r="W94"/>
      <c r="X94"/>
      <c r="Y94"/>
    </row>
    <row r="96" spans="1:25" s="25" customFormat="1" x14ac:dyDescent="0.25">
      <c r="A96"/>
      <c r="B96" s="13"/>
      <c r="C96" s="13"/>
      <c r="D96"/>
      <c r="E96"/>
      <c r="F96"/>
      <c r="G96"/>
      <c r="I96"/>
      <c r="J96" s="13"/>
      <c r="K96"/>
      <c r="L96"/>
      <c r="M96"/>
      <c r="N96" s="13"/>
      <c r="O96"/>
      <c r="P96"/>
      <c r="Q96"/>
      <c r="R96" s="13"/>
      <c r="S96"/>
      <c r="T96"/>
      <c r="U96"/>
      <c r="V96" s="13"/>
      <c r="W96"/>
      <c r="X96"/>
      <c r="Y96"/>
    </row>
    <row r="97" spans="1:25" s="25" customFormat="1" x14ac:dyDescent="0.25">
      <c r="A97"/>
      <c r="B97" s="34"/>
      <c r="C97" s="34"/>
      <c r="D97" s="34"/>
      <c r="E97" s="34"/>
      <c r="F97" s="34"/>
      <c r="G97" s="33"/>
      <c r="I97"/>
      <c r="J97" s="13"/>
      <c r="K97"/>
      <c r="L97"/>
      <c r="M97"/>
      <c r="N97" s="13"/>
      <c r="O97"/>
      <c r="P97"/>
      <c r="Q97"/>
      <c r="R97" s="13"/>
      <c r="S97"/>
      <c r="T97"/>
      <c r="U97"/>
      <c r="V97" s="13"/>
      <c r="W97"/>
      <c r="X97"/>
      <c r="Y97"/>
    </row>
    <row r="98" spans="1:25" s="25" customFormat="1" x14ac:dyDescent="0.25">
      <c r="A98"/>
      <c r="B98" s="34"/>
      <c r="C98" s="34"/>
      <c r="D98" s="34"/>
      <c r="E98" s="34"/>
      <c r="F98" s="34"/>
      <c r="G98" s="33"/>
      <c r="I98"/>
      <c r="J98" s="13"/>
      <c r="K98"/>
      <c r="L98"/>
      <c r="M98"/>
      <c r="N98" s="13"/>
      <c r="O98"/>
      <c r="P98"/>
      <c r="Q98"/>
      <c r="R98" s="13"/>
      <c r="S98"/>
      <c r="T98"/>
      <c r="U98"/>
      <c r="V98" s="13"/>
      <c r="W98"/>
      <c r="X98"/>
      <c r="Y98"/>
    </row>
    <row r="99" spans="1:25" s="25" customFormat="1" x14ac:dyDescent="0.25">
      <c r="A99"/>
      <c r="B99" s="34"/>
      <c r="C99" s="34"/>
      <c r="D99" s="34"/>
      <c r="E99" s="34"/>
      <c r="F99" s="34"/>
      <c r="G99" s="33"/>
      <c r="I99"/>
      <c r="J99" s="13"/>
      <c r="K99"/>
      <c r="L99"/>
      <c r="M99"/>
      <c r="N99" s="13"/>
      <c r="O99"/>
      <c r="P99"/>
      <c r="Q99"/>
      <c r="R99" s="13"/>
      <c r="S99"/>
      <c r="T99"/>
      <c r="U99"/>
      <c r="V99" s="13"/>
      <c r="W99"/>
      <c r="X99"/>
      <c r="Y99"/>
    </row>
    <row r="100" spans="1:25" s="25" customFormat="1" x14ac:dyDescent="0.25">
      <c r="A100"/>
      <c r="B100" s="34"/>
      <c r="C100" s="34"/>
      <c r="D100" s="34"/>
      <c r="E100" s="34"/>
      <c r="F100" s="34"/>
      <c r="G100" s="33"/>
      <c r="I100"/>
      <c r="J100" s="13"/>
      <c r="K100"/>
      <c r="L100"/>
      <c r="M100"/>
      <c r="N100" s="13"/>
      <c r="O100"/>
      <c r="P100"/>
      <c r="Q100"/>
      <c r="R100" s="13"/>
      <c r="S100"/>
      <c r="T100"/>
      <c r="U100"/>
      <c r="V100" s="13"/>
      <c r="W100"/>
      <c r="X100"/>
      <c r="Y100"/>
    </row>
    <row r="101" spans="1:25" s="25" customFormat="1" x14ac:dyDescent="0.25">
      <c r="A101"/>
      <c r="B101" s="34"/>
      <c r="C101" s="34"/>
      <c r="D101" s="34"/>
      <c r="E101" s="34"/>
      <c r="F101" s="34"/>
      <c r="G101" s="33"/>
      <c r="I101"/>
      <c r="J101" s="13"/>
      <c r="K101"/>
      <c r="L101"/>
      <c r="M101"/>
      <c r="N101" s="13"/>
      <c r="O101"/>
      <c r="P101"/>
      <c r="Q101"/>
      <c r="R101" s="13"/>
      <c r="S101"/>
      <c r="T101"/>
      <c r="U101"/>
      <c r="V101" s="13"/>
      <c r="W101"/>
      <c r="X101"/>
      <c r="Y101"/>
    </row>
    <row r="102" spans="1:25" s="25" customFormat="1" x14ac:dyDescent="0.25">
      <c r="A102"/>
      <c r="B102" s="34"/>
      <c r="C102" s="34"/>
      <c r="D102" s="34"/>
      <c r="E102" s="34"/>
      <c r="F102" s="34"/>
      <c r="G102" s="33"/>
      <c r="I102"/>
      <c r="J102" s="13"/>
      <c r="K102"/>
      <c r="L102"/>
      <c r="M102"/>
      <c r="N102" s="13"/>
      <c r="O102"/>
      <c r="P102"/>
      <c r="Q102"/>
      <c r="R102" s="13"/>
      <c r="S102"/>
      <c r="T102"/>
      <c r="U102"/>
      <c r="V102" s="13"/>
      <c r="W102"/>
      <c r="X102"/>
      <c r="Y102"/>
    </row>
    <row r="103" spans="1:25" s="25" customFormat="1" x14ac:dyDescent="0.25">
      <c r="A103"/>
      <c r="B103" s="34"/>
      <c r="C103" s="34"/>
      <c r="D103" s="34"/>
      <c r="E103" s="34"/>
      <c r="F103" s="34"/>
      <c r="G103" s="33"/>
      <c r="I103"/>
      <c r="J103" s="13"/>
      <c r="K103"/>
      <c r="L103"/>
      <c r="M103"/>
      <c r="N103" s="13"/>
      <c r="O103"/>
      <c r="P103"/>
      <c r="Q103"/>
      <c r="R103" s="13"/>
      <c r="S103"/>
      <c r="T103"/>
      <c r="U103"/>
      <c r="V103" s="13"/>
      <c r="W103"/>
      <c r="X103"/>
      <c r="Y103"/>
    </row>
    <row r="104" spans="1:25" s="25" customFormat="1" x14ac:dyDescent="0.25">
      <c r="A104"/>
      <c r="B104" s="34"/>
      <c r="C104" s="34"/>
      <c r="D104" s="34"/>
      <c r="E104" s="34"/>
      <c r="F104" s="34"/>
      <c r="G104" s="33"/>
      <c r="I104"/>
      <c r="J104" s="13"/>
      <c r="K104"/>
      <c r="L104"/>
      <c r="M104"/>
      <c r="N104" s="13"/>
      <c r="O104"/>
      <c r="P104"/>
      <c r="Q104"/>
      <c r="R104" s="13"/>
      <c r="S104"/>
      <c r="T104"/>
      <c r="U104"/>
      <c r="V104" s="13"/>
      <c r="W104"/>
      <c r="X104"/>
      <c r="Y104"/>
    </row>
    <row r="105" spans="1:25" s="25" customFormat="1" x14ac:dyDescent="0.25">
      <c r="A105"/>
      <c r="B105" s="34"/>
      <c r="C105" s="34"/>
      <c r="D105" s="34"/>
      <c r="E105" s="34"/>
      <c r="F105" s="34"/>
      <c r="G105" s="33"/>
      <c r="I105"/>
      <c r="J105" s="13"/>
      <c r="K105"/>
      <c r="L105"/>
      <c r="M105"/>
      <c r="N105" s="13"/>
      <c r="O105"/>
      <c r="P105"/>
      <c r="Q105"/>
      <c r="R105" s="13"/>
      <c r="S105"/>
      <c r="T105"/>
      <c r="U105"/>
      <c r="V105" s="13"/>
      <c r="W105"/>
      <c r="X105"/>
      <c r="Y105"/>
    </row>
    <row r="106" spans="1:25" s="25" customFormat="1" x14ac:dyDescent="0.25">
      <c r="A106"/>
      <c r="B106" s="34"/>
      <c r="C106" s="34"/>
      <c r="D106" s="34"/>
      <c r="E106" s="34"/>
      <c r="F106" s="34"/>
      <c r="G106" s="33"/>
      <c r="I106"/>
      <c r="J106" s="13"/>
      <c r="K106"/>
      <c r="L106"/>
      <c r="M106"/>
      <c r="N106" s="13"/>
      <c r="O106"/>
      <c r="P106"/>
      <c r="Q106"/>
      <c r="R106" s="13"/>
      <c r="S106"/>
      <c r="T106"/>
      <c r="U106"/>
      <c r="V106" s="13"/>
      <c r="W106"/>
      <c r="X106"/>
      <c r="Y106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6"/>
  <sheetViews>
    <sheetView workbookViewId="0">
      <selection activeCell="E15" sqref="E15"/>
    </sheetView>
  </sheetViews>
  <sheetFormatPr baseColWidth="10" defaultRowHeight="15" x14ac:dyDescent="0.25"/>
  <cols>
    <col min="1" max="1" width="22.7109375" customWidth="1"/>
    <col min="2" max="2" width="21.42578125" style="13" bestFit="1" customWidth="1"/>
    <col min="3" max="3" width="24.140625" style="13" bestFit="1" customWidth="1"/>
    <col min="4" max="4" width="19.140625" bestFit="1" customWidth="1"/>
    <col min="5" max="5" width="17.7109375" customWidth="1"/>
    <col min="6" max="6" width="18.28515625" bestFit="1" customWidth="1"/>
    <col min="7" max="7" width="14.42578125" bestFit="1" customWidth="1"/>
    <col min="8" max="8" width="12.28515625" style="25" bestFit="1" customWidth="1"/>
    <col min="9" max="9" width="12.7109375" bestFit="1" customWidth="1"/>
    <col min="10" max="10" width="15.5703125" style="13" bestFit="1" customWidth="1"/>
    <col min="11" max="11" width="12" bestFit="1" customWidth="1"/>
    <col min="14" max="14" width="19.42578125" style="13" bestFit="1" customWidth="1"/>
    <col min="18" max="18" width="16.42578125" style="13" bestFit="1" customWidth="1"/>
    <col min="22" max="22" width="15.28515625" style="13" bestFit="1" customWidth="1"/>
    <col min="24" max="24" width="16.85546875" customWidth="1"/>
  </cols>
  <sheetData>
    <row r="1" spans="1:22" x14ac:dyDescent="0.25">
      <c r="A1" s="24"/>
    </row>
    <row r="2" spans="1:22" x14ac:dyDescent="0.25">
      <c r="A2" s="24" t="s">
        <v>569</v>
      </c>
      <c r="B2" t="s">
        <v>524</v>
      </c>
      <c r="C2" s="13" t="s">
        <v>525</v>
      </c>
      <c r="D2" t="s">
        <v>387</v>
      </c>
      <c r="E2" t="s">
        <v>527</v>
      </c>
      <c r="F2" t="s">
        <v>526</v>
      </c>
      <c r="J2"/>
    </row>
    <row r="3" spans="1:22" x14ac:dyDescent="0.25">
      <c r="A3" s="26" t="s">
        <v>533</v>
      </c>
      <c r="B3">
        <v>2.0814810209311887E-2</v>
      </c>
      <c r="C3">
        <v>3.2611717162767853E-2</v>
      </c>
      <c r="D3">
        <v>7.5203609483360037E-2</v>
      </c>
      <c r="E3">
        <v>6.6404501326092788E-4</v>
      </c>
      <c r="F3">
        <v>2.8257492321400015E-3</v>
      </c>
      <c r="J3"/>
    </row>
    <row r="4" spans="1:22" x14ac:dyDescent="0.25">
      <c r="A4" s="26" t="s">
        <v>534</v>
      </c>
      <c r="B4">
        <v>2.2294593933330959E-2</v>
      </c>
      <c r="C4">
        <v>3.493013026575021E-2</v>
      </c>
      <c r="D4">
        <v>8.0549994000492925E-2</v>
      </c>
      <c r="E4">
        <v>7.1125389540300881E-4</v>
      </c>
      <c r="F4">
        <v>3.0266395781229885E-3</v>
      </c>
      <c r="J4"/>
    </row>
    <row r="5" spans="1:22" x14ac:dyDescent="0.25">
      <c r="A5" s="26" t="s">
        <v>535</v>
      </c>
      <c r="B5">
        <v>7.7968037323201999E-3</v>
      </c>
      <c r="C5">
        <v>1.2215740907744096E-2</v>
      </c>
      <c r="D5">
        <v>2.8169872526777762E-2</v>
      </c>
      <c r="E5">
        <v>2.4873769237114714E-4</v>
      </c>
      <c r="F5">
        <v>1.0584694232667849E-3</v>
      </c>
      <c r="H5"/>
      <c r="J5"/>
      <c r="V5"/>
    </row>
    <row r="6" spans="1:22" x14ac:dyDescent="0.25">
      <c r="A6" s="26" t="s">
        <v>536</v>
      </c>
      <c r="B6">
        <v>2.7713670332145498E-2</v>
      </c>
      <c r="C6">
        <v>4.3420490526242923E-2</v>
      </c>
      <c r="D6">
        <v>0.10012891902194039</v>
      </c>
      <c r="E6">
        <v>8.8413621621978111E-4</v>
      </c>
      <c r="F6">
        <v>3.7623143565791435E-3</v>
      </c>
      <c r="H6"/>
      <c r="J6"/>
      <c r="V6"/>
    </row>
    <row r="7" spans="1:22" x14ac:dyDescent="0.25">
      <c r="A7" s="26" t="s">
        <v>537</v>
      </c>
      <c r="B7">
        <v>2.8609101460940436E-2</v>
      </c>
      <c r="C7">
        <v>4.4823360356602851E-2</v>
      </c>
      <c r="D7">
        <v>0.10336404489197826</v>
      </c>
      <c r="E7">
        <v>9.1270273886018673E-4</v>
      </c>
      <c r="F7">
        <v>3.8838746373339303E-3</v>
      </c>
      <c r="H7"/>
      <c r="J7"/>
      <c r="V7"/>
    </row>
    <row r="8" spans="1:22" x14ac:dyDescent="0.25">
      <c r="A8" s="26" t="s">
        <v>538</v>
      </c>
      <c r="B8">
        <v>2.1283376217217549E-2</v>
      </c>
      <c r="C8">
        <v>3.3345811810011533E-2</v>
      </c>
      <c r="D8">
        <v>7.6896328393047664E-2</v>
      </c>
      <c r="E8">
        <v>6.7899354271908476E-4</v>
      </c>
      <c r="F8">
        <v>2.889359629009406E-3</v>
      </c>
      <c r="H8"/>
      <c r="J8"/>
      <c r="V8"/>
    </row>
    <row r="9" spans="1:22" x14ac:dyDescent="0.25">
      <c r="A9" s="27" t="s">
        <v>539</v>
      </c>
      <c r="B9">
        <v>1.8124248969658877E-2</v>
      </c>
      <c r="C9">
        <v>2.5264655125139465E-2</v>
      </c>
      <c r="D9">
        <v>4.5608874502963831E-2</v>
      </c>
      <c r="E9">
        <v>9.6165023779304544E-4</v>
      </c>
      <c r="F9">
        <v>3.8682845389516234E-3</v>
      </c>
      <c r="H9"/>
      <c r="J9"/>
      <c r="V9"/>
    </row>
    <row r="10" spans="1:22" x14ac:dyDescent="0.25">
      <c r="A10" s="27" t="s">
        <v>540</v>
      </c>
      <c r="B10">
        <v>1.9410594664158922E-2</v>
      </c>
      <c r="C10">
        <v>2.7059288345352681E-2</v>
      </c>
      <c r="D10">
        <v>4.8887313338675679E-2</v>
      </c>
      <c r="E10">
        <v>1.0298611835686344E-3</v>
      </c>
      <c r="F10">
        <v>4.141971572903645E-3</v>
      </c>
      <c r="H10"/>
      <c r="J10"/>
      <c r="V10"/>
    </row>
    <row r="11" spans="1:22" x14ac:dyDescent="0.25">
      <c r="A11" s="27" t="s">
        <v>541</v>
      </c>
      <c r="B11">
        <v>6.7977370779978025E-3</v>
      </c>
      <c r="C11">
        <v>9.4697644627149725E-3</v>
      </c>
      <c r="D11">
        <v>1.6940360897319255E-2</v>
      </c>
      <c r="E11">
        <v>3.6084061222721675E-4</v>
      </c>
      <c r="F11">
        <v>1.4542815917816295E-3</v>
      </c>
      <c r="H11"/>
      <c r="J11"/>
      <c r="V11"/>
    </row>
    <row r="12" spans="1:22" x14ac:dyDescent="0.25">
      <c r="A12" s="27" t="s">
        <v>542</v>
      </c>
      <c r="B12">
        <v>2.4119639802639013E-2</v>
      </c>
      <c r="C12">
        <v>3.3630308188982702E-2</v>
      </c>
      <c r="D12">
        <v>6.0921562811403929E-2</v>
      </c>
      <c r="E12">
        <v>1.2795339835884377E-3</v>
      </c>
      <c r="F12">
        <v>5.1432050360127983E-3</v>
      </c>
      <c r="H12"/>
      <c r="J12"/>
      <c r="V12"/>
    </row>
    <row r="13" spans="1:22" x14ac:dyDescent="0.25">
      <c r="A13" s="27" t="s">
        <v>543</v>
      </c>
      <c r="B13">
        <v>2.4897510910986319E-2</v>
      </c>
      <c r="C13">
        <v>3.47159075087465E-2</v>
      </c>
      <c r="D13">
        <v>6.2914113787408799E-2</v>
      </c>
      <c r="E13">
        <v>1.3207718441197148E-3</v>
      </c>
      <c r="F13">
        <v>5.3084982601014465E-3</v>
      </c>
      <c r="H13"/>
      <c r="J13"/>
      <c r="V13"/>
    </row>
    <row r="14" spans="1:22" x14ac:dyDescent="0.25">
      <c r="A14" s="27" t="s">
        <v>544</v>
      </c>
      <c r="B14">
        <v>1.8531583365832795E-2</v>
      </c>
      <c r="C14">
        <v>2.5832922037814086E-2</v>
      </c>
      <c r="D14">
        <v>4.6646556549409801E-2</v>
      </c>
      <c r="E14">
        <v>9.8325051253422033E-4</v>
      </c>
      <c r="F14">
        <v>3.954959080185054E-3</v>
      </c>
      <c r="H14"/>
      <c r="J14"/>
      <c r="V14"/>
    </row>
    <row r="15" spans="1:22" x14ac:dyDescent="0.25">
      <c r="A15" s="28" t="s">
        <v>545</v>
      </c>
      <c r="B15">
        <v>3.1894904894179579E-2</v>
      </c>
      <c r="C15">
        <v>5.3754149495515539E-3</v>
      </c>
      <c r="D15">
        <v>3.0685191515906873E-2</v>
      </c>
      <c r="E15">
        <v>2.4066848766409127E-3</v>
      </c>
      <c r="F15">
        <v>3.5468125716143668E-3</v>
      </c>
      <c r="H15"/>
      <c r="J15"/>
      <c r="V15"/>
    </row>
    <row r="16" spans="1:22" x14ac:dyDescent="0.25">
      <c r="A16" s="28" t="s">
        <v>546</v>
      </c>
      <c r="B16">
        <v>3.4166642302681793E-2</v>
      </c>
      <c r="C16">
        <v>5.7560584269022485E-3</v>
      </c>
      <c r="D16">
        <v>3.2862759978016985E-2</v>
      </c>
      <c r="E16">
        <v>2.578937160511126E-3</v>
      </c>
      <c r="F16">
        <v>3.8004519771881813E-3</v>
      </c>
      <c r="H16"/>
      <c r="J16"/>
      <c r="V16"/>
    </row>
    <row r="17" spans="1:22" x14ac:dyDescent="0.25">
      <c r="A17" s="28" t="s">
        <v>547</v>
      </c>
      <c r="B17">
        <v>1.1930334956024006E-2</v>
      </c>
      <c r="C17">
        <v>2.0196294338391558E-3</v>
      </c>
      <c r="D17">
        <v>1.1509665134293896E-2</v>
      </c>
      <c r="E17">
        <v>8.9685308542406558E-4</v>
      </c>
      <c r="F17">
        <v>1.3226183252731589E-3</v>
      </c>
      <c r="H17"/>
      <c r="J17"/>
      <c r="V17"/>
    </row>
    <row r="18" spans="1:22" x14ac:dyDescent="0.25">
      <c r="A18" s="28" t="s">
        <v>548</v>
      </c>
      <c r="B18">
        <v>4.2489287990007653E-2</v>
      </c>
      <c r="C18">
        <v>7.1488432227582062E-3</v>
      </c>
      <c r="D18">
        <v>4.0834077164816122E-2</v>
      </c>
      <c r="E18">
        <v>3.2106376153905095E-3</v>
      </c>
      <c r="F18">
        <v>4.730467734738163E-3</v>
      </c>
      <c r="H18"/>
      <c r="J18"/>
      <c r="V18"/>
    </row>
    <row r="19" spans="1:22" x14ac:dyDescent="0.25">
      <c r="A19" s="28" t="s">
        <v>549</v>
      </c>
      <c r="B19">
        <v>4.3864973881756579E-2</v>
      </c>
      <c r="C19">
        <v>7.3788161930958725E-3</v>
      </c>
      <c r="D19">
        <v>4.2150783014863254E-2</v>
      </c>
      <c r="E19">
        <v>3.3151460488976296E-3</v>
      </c>
      <c r="F19">
        <v>4.8843074159868848E-3</v>
      </c>
      <c r="H19"/>
      <c r="J19"/>
      <c r="V19"/>
    </row>
    <row r="20" spans="1:22" x14ac:dyDescent="0.25">
      <c r="A20" s="28" t="s">
        <v>550</v>
      </c>
      <c r="B20">
        <v>3.2614186538666545E-2</v>
      </c>
      <c r="C20">
        <v>5.4959579705486971E-3</v>
      </c>
      <c r="D20">
        <v>3.1374741412146107E-2</v>
      </c>
      <c r="E20">
        <v>2.4612151273211737E-3</v>
      </c>
      <c r="F20">
        <v>3.6271097946509487E-3</v>
      </c>
      <c r="H20"/>
      <c r="J20"/>
      <c r="V20"/>
    </row>
    <row r="21" spans="1:22" x14ac:dyDescent="0.25">
      <c r="A21" s="29" t="s">
        <v>551</v>
      </c>
      <c r="B21">
        <v>1.6435756826867879E-2</v>
      </c>
      <c r="C21">
        <v>2.5750809226517325E-2</v>
      </c>
      <c r="D21">
        <v>5.938214870700112E-2</v>
      </c>
      <c r="E21">
        <v>5.2434216177864063E-4</v>
      </c>
      <c r="F21">
        <v>2.2312636259849733E-3</v>
      </c>
      <c r="H21"/>
      <c r="J21"/>
      <c r="V21"/>
    </row>
    <row r="22" spans="1:22" x14ac:dyDescent="0.25">
      <c r="A22" s="29" t="s">
        <v>552</v>
      </c>
      <c r="B22">
        <v>1.7642655394993004E-2</v>
      </c>
      <c r="C22">
        <v>2.7641686125678053E-2</v>
      </c>
      <c r="D22">
        <v>6.3742612002672755E-2</v>
      </c>
      <c r="E22">
        <v>5.6284531084001331E-4</v>
      </c>
      <c r="F22">
        <v>2.3951080233708512E-3</v>
      </c>
      <c r="H22"/>
      <c r="J22"/>
      <c r="V22"/>
    </row>
    <row r="23" spans="1:22" x14ac:dyDescent="0.25">
      <c r="A23" s="29" t="s">
        <v>553</v>
      </c>
      <c r="B23">
        <v>6.0324190905633379E-3</v>
      </c>
      <c r="C23">
        <v>9.4513692006994894E-3</v>
      </c>
      <c r="D23">
        <v>2.1795146948217433E-2</v>
      </c>
      <c r="E23">
        <v>1.9244937597748596E-4</v>
      </c>
      <c r="F23">
        <v>8.1894216746812901E-4</v>
      </c>
      <c r="H23"/>
      <c r="J23"/>
      <c r="V23"/>
    </row>
    <row r="24" spans="1:22" x14ac:dyDescent="0.25">
      <c r="A24" s="29" t="s">
        <v>554</v>
      </c>
      <c r="B24">
        <v>2.2103617740137714E-2</v>
      </c>
      <c r="C24">
        <v>3.4630915222474745E-2</v>
      </c>
      <c r="D24">
        <v>7.985990182623165E-2</v>
      </c>
      <c r="E24">
        <v>7.0516136334114324E-4</v>
      </c>
      <c r="F24">
        <v>3.0007126359735147E-3</v>
      </c>
      <c r="H24"/>
      <c r="J24"/>
      <c r="V24"/>
    </row>
    <row r="25" spans="1:22" x14ac:dyDescent="0.25">
      <c r="A25" s="29" t="s">
        <v>555</v>
      </c>
      <c r="B25">
        <v>2.2846924163887901E-2</v>
      </c>
      <c r="C25">
        <v>3.5795451182196104E-2</v>
      </c>
      <c r="D25">
        <v>8.2545411554421994E-2</v>
      </c>
      <c r="E25">
        <v>7.2887472378955261E-4</v>
      </c>
      <c r="F25">
        <v>3.1016210580872556E-3</v>
      </c>
      <c r="H25"/>
      <c r="J25"/>
      <c r="V25"/>
    </row>
    <row r="26" spans="1:22" x14ac:dyDescent="0.25">
      <c r="A26" s="29" t="s">
        <v>556</v>
      </c>
      <c r="B26">
        <v>1.6817389437416584E-2</v>
      </c>
      <c r="C26">
        <v>2.6348706639769178E-2</v>
      </c>
      <c r="D26">
        <v>6.0760815816985878E-2</v>
      </c>
      <c r="E26">
        <v>5.3651727938353586E-4</v>
      </c>
      <c r="F26">
        <v>2.2830723346982996E-3</v>
      </c>
      <c r="H26"/>
      <c r="J26"/>
      <c r="V26"/>
    </row>
    <row r="27" spans="1:22" x14ac:dyDescent="0.25">
      <c r="H27"/>
      <c r="J27"/>
      <c r="V27"/>
    </row>
    <row r="28" spans="1:22" x14ac:dyDescent="0.25">
      <c r="B28" t="s">
        <v>524</v>
      </c>
      <c r="C28" s="13" t="s">
        <v>525</v>
      </c>
      <c r="D28" t="s">
        <v>557</v>
      </c>
      <c r="E28" t="s">
        <v>527</v>
      </c>
      <c r="F28" t="s">
        <v>526</v>
      </c>
      <c r="H28"/>
      <c r="J28"/>
      <c r="V28"/>
    </row>
    <row r="29" spans="1:22" x14ac:dyDescent="0.25">
      <c r="A29" s="13" t="s">
        <v>558</v>
      </c>
      <c r="B29">
        <f>MIN(B3:B26)</f>
        <v>6.0324190905633379E-3</v>
      </c>
      <c r="C29">
        <f t="shared" ref="C29:F29" si="0">MIN(C3:C26)</f>
        <v>2.0196294338391558E-3</v>
      </c>
      <c r="D29">
        <f t="shared" si="0"/>
        <v>1.1509665134293896E-2</v>
      </c>
      <c r="E29">
        <f t="shared" si="0"/>
        <v>1.9244937597748596E-4</v>
      </c>
      <c r="F29">
        <f t="shared" si="0"/>
        <v>8.1894216746812901E-4</v>
      </c>
      <c r="H29"/>
      <c r="V29"/>
    </row>
    <row r="30" spans="1:22" x14ac:dyDescent="0.25">
      <c r="A30" s="13" t="s">
        <v>559</v>
      </c>
      <c r="B30">
        <f>_xlfn.QUARTILE.INC(B3:B26,1)</f>
        <v>1.7436338905598897E-2</v>
      </c>
      <c r="C30">
        <f t="shared" ref="C30:F30" si="1">_xlfn.QUARTILE.INC(C3:C26,1)</f>
        <v>8.9332309487985852E-3</v>
      </c>
      <c r="D30">
        <f t="shared" si="1"/>
        <v>3.2490755336549264E-2</v>
      </c>
      <c r="E30">
        <f t="shared" si="1"/>
        <v>6.3874508765569924E-4</v>
      </c>
      <c r="F30">
        <f t="shared" si="1"/>
        <v>2.3670991012027134E-3</v>
      </c>
      <c r="H30"/>
      <c r="V30"/>
    </row>
    <row r="31" spans="1:22" x14ac:dyDescent="0.25">
      <c r="A31" t="s">
        <v>560</v>
      </c>
      <c r="B31">
        <f>_xlfn.QUARTILE.INC(B3:B26,2)</f>
        <v>2.1693496978677632E-2</v>
      </c>
      <c r="C31">
        <f t="shared" ref="C31:F31" si="2">_xlfn.QUARTILE.INC(C3:C26,2)</f>
        <v>2.6090814338791631E-2</v>
      </c>
      <c r="D31">
        <f t="shared" si="2"/>
        <v>5.4134731022838403E-2</v>
      </c>
      <c r="E31">
        <f t="shared" si="2"/>
        <v>8.904946508219234E-4</v>
      </c>
      <c r="F31">
        <f t="shared" si="2"/>
        <v>3.3242168148508115E-3</v>
      </c>
      <c r="H31"/>
      <c r="V31"/>
    </row>
    <row r="32" spans="1:22" x14ac:dyDescent="0.25">
      <c r="A32" t="s">
        <v>561</v>
      </c>
      <c r="B32">
        <f>_xlfn.QUARTILE.INC(B3:B26,3)</f>
        <v>2.7937528114344232E-2</v>
      </c>
      <c r="C32">
        <f t="shared" ref="C32:F32" si="3">_xlfn.QUARTILE.INC(C3:C26,3)</f>
        <v>3.3880459947355709E-2</v>
      </c>
      <c r="D32">
        <f t="shared" si="3"/>
        <v>7.5626789210781947E-2</v>
      </c>
      <c r="E32">
        <f t="shared" si="3"/>
        <v>1.2898434487212569E-3</v>
      </c>
      <c r="F32">
        <f t="shared" si="3"/>
        <v>3.901645748046711E-3</v>
      </c>
      <c r="H32"/>
      <c r="V32"/>
    </row>
    <row r="33" spans="1:24" x14ac:dyDescent="0.25">
      <c r="A33" t="s">
        <v>562</v>
      </c>
      <c r="B33">
        <f>MAX(B3:B26)</f>
        <v>4.3864973881756579E-2</v>
      </c>
      <c r="C33">
        <f t="shared" ref="C33:F33" si="4">MAX(C3:C26)</f>
        <v>4.4823360356602851E-2</v>
      </c>
      <c r="D33">
        <f t="shared" si="4"/>
        <v>0.10336404489197826</v>
      </c>
      <c r="E33">
        <f t="shared" si="4"/>
        <v>3.3151460488976296E-3</v>
      </c>
      <c r="F33">
        <f t="shared" si="4"/>
        <v>5.3084982601014465E-3</v>
      </c>
      <c r="H33"/>
      <c r="V33"/>
    </row>
    <row r="34" spans="1:24" x14ac:dyDescent="0.25">
      <c r="A34" t="s">
        <v>563</v>
      </c>
      <c r="B34">
        <f t="shared" ref="B34:F34" si="5">B30</f>
        <v>1.7436338905598897E-2</v>
      </c>
      <c r="C34">
        <f t="shared" si="5"/>
        <v>8.9332309487985852E-3</v>
      </c>
      <c r="D34">
        <f t="shared" si="5"/>
        <v>3.2490755336549264E-2</v>
      </c>
      <c r="E34" s="25">
        <f t="shared" si="5"/>
        <v>6.3874508765569924E-4</v>
      </c>
      <c r="F34">
        <f t="shared" si="5"/>
        <v>2.3670991012027134E-3</v>
      </c>
      <c r="H34"/>
      <c r="V34"/>
    </row>
    <row r="35" spans="1:24" x14ac:dyDescent="0.25">
      <c r="A35" t="s">
        <v>564</v>
      </c>
      <c r="B35">
        <f t="shared" ref="B35:F36" si="6">B31-B30</f>
        <v>4.2571580730787345E-3</v>
      </c>
      <c r="C35">
        <f t="shared" si="6"/>
        <v>1.7157583389993045E-2</v>
      </c>
      <c r="D35">
        <f t="shared" si="6"/>
        <v>2.1643975686289139E-2</v>
      </c>
      <c r="E35" s="25">
        <f t="shared" si="6"/>
        <v>2.5174956316622416E-4</v>
      </c>
      <c r="F35">
        <f t="shared" si="6"/>
        <v>9.5711771364809803E-4</v>
      </c>
      <c r="H35"/>
      <c r="V35"/>
    </row>
    <row r="36" spans="1:24" x14ac:dyDescent="0.25">
      <c r="A36" t="s">
        <v>565</v>
      </c>
      <c r="B36">
        <f t="shared" si="6"/>
        <v>6.2440311356666001E-3</v>
      </c>
      <c r="C36">
        <f t="shared" si="6"/>
        <v>7.7896456085640789E-3</v>
      </c>
      <c r="D36">
        <f t="shared" si="6"/>
        <v>2.1492058187943544E-2</v>
      </c>
      <c r="E36" s="25">
        <f t="shared" si="6"/>
        <v>3.9934879789933352E-4</v>
      </c>
      <c r="F36">
        <f t="shared" si="6"/>
        <v>5.7742893319589952E-4</v>
      </c>
      <c r="G36" s="13"/>
      <c r="H36"/>
      <c r="J36"/>
      <c r="K36" s="13"/>
      <c r="N36"/>
      <c r="O36" s="13"/>
      <c r="R36"/>
      <c r="V36"/>
    </row>
    <row r="37" spans="1:24" x14ac:dyDescent="0.25">
      <c r="A37" t="s">
        <v>566</v>
      </c>
      <c r="B37">
        <f t="shared" ref="B37:F37" si="7">B31-B29</f>
        <v>1.5661077888114293E-2</v>
      </c>
      <c r="C37">
        <f t="shared" si="7"/>
        <v>2.4071184904952476E-2</v>
      </c>
      <c r="D37">
        <f t="shared" si="7"/>
        <v>4.2625065888544506E-2</v>
      </c>
      <c r="E37">
        <f t="shared" si="7"/>
        <v>6.9804527484443747E-4</v>
      </c>
      <c r="F37">
        <f t="shared" si="7"/>
        <v>2.5052746473826822E-3</v>
      </c>
      <c r="H37"/>
      <c r="V37"/>
    </row>
    <row r="38" spans="1:24" x14ac:dyDescent="0.25">
      <c r="A38" t="s">
        <v>567</v>
      </c>
      <c r="B38">
        <f t="shared" ref="B38:F38" si="8">B33-B31</f>
        <v>2.2171476903078947E-2</v>
      </c>
      <c r="C38">
        <f t="shared" si="8"/>
        <v>1.873254601781122E-2</v>
      </c>
      <c r="D38">
        <f t="shared" si="8"/>
        <v>4.9229313869139854E-2</v>
      </c>
      <c r="E38" s="25">
        <f t="shared" si="8"/>
        <v>2.424651398075706E-3</v>
      </c>
      <c r="F38">
        <f t="shared" si="8"/>
        <v>1.984281445250635E-3</v>
      </c>
    </row>
    <row r="40" spans="1:24" x14ac:dyDescent="0.25">
      <c r="B40"/>
      <c r="C40"/>
      <c r="H40" s="13"/>
      <c r="J40"/>
      <c r="L40" s="13"/>
      <c r="N40"/>
      <c r="P40" s="13"/>
      <c r="R40"/>
      <c r="T40" s="13"/>
      <c r="V40"/>
    </row>
    <row r="41" spans="1:24" x14ac:dyDescent="0.25">
      <c r="A41" s="30"/>
      <c r="B41"/>
      <c r="H41" s="13"/>
      <c r="J41"/>
      <c r="L41" s="13"/>
      <c r="N41"/>
      <c r="P41" s="13"/>
      <c r="R41"/>
      <c r="T41" s="13"/>
      <c r="V41"/>
    </row>
    <row r="42" spans="1:24" x14ac:dyDescent="0.25">
      <c r="A42" s="31"/>
      <c r="B42"/>
      <c r="C42"/>
      <c r="H42" s="13"/>
      <c r="J42"/>
      <c r="L42" s="13"/>
      <c r="N42"/>
      <c r="P42" s="13"/>
      <c r="R42"/>
      <c r="T42" s="13"/>
      <c r="V42">
        <v>2.8806047683350419E-4</v>
      </c>
      <c r="W42">
        <v>9.6020158944501406E-5</v>
      </c>
      <c r="X42">
        <v>8.6418143050051262E-4</v>
      </c>
    </row>
    <row r="43" spans="1:24" x14ac:dyDescent="0.25">
      <c r="A43" s="31"/>
      <c r="B43"/>
      <c r="C43"/>
      <c r="V43">
        <v>8.7965907057427543E-5</v>
      </c>
      <c r="W43">
        <v>2.9321969019142514E-5</v>
      </c>
      <c r="X43">
        <v>2.6389772117228262E-4</v>
      </c>
    </row>
    <row r="44" spans="1:24" x14ac:dyDescent="0.25">
      <c r="A44" s="31"/>
      <c r="B44"/>
      <c r="C44"/>
      <c r="V44">
        <v>4.3530427106179082E-4</v>
      </c>
      <c r="W44">
        <v>1.451014236872636E-4</v>
      </c>
      <c r="X44">
        <v>1.3059128131853723E-3</v>
      </c>
    </row>
    <row r="45" spans="1:24" x14ac:dyDescent="0.25">
      <c r="A45" s="31"/>
      <c r="B45"/>
      <c r="C45"/>
      <c r="V45">
        <v>1.9373326384080745E-5</v>
      </c>
      <c r="W45">
        <v>6.4577754613602491E-6</v>
      </c>
      <c r="X45">
        <v>5.8119979152242241E-5</v>
      </c>
    </row>
    <row r="46" spans="1:24" x14ac:dyDescent="0.25">
      <c r="A46" s="31"/>
      <c r="B46"/>
      <c r="C46"/>
      <c r="V46">
        <v>1.5777228258740238E-3</v>
      </c>
      <c r="W46">
        <v>5.2590760862467458E-4</v>
      </c>
      <c r="X46">
        <v>4.7331684776220706E-3</v>
      </c>
    </row>
    <row r="47" spans="1:24" x14ac:dyDescent="0.25">
      <c r="A47" s="31"/>
      <c r="B47"/>
      <c r="C47"/>
      <c r="V47">
        <v>1.2192552684716742E-4</v>
      </c>
      <c r="W47">
        <v>4.0641842282389139E-5</v>
      </c>
      <c r="X47">
        <v>3.6577658054150224E-4</v>
      </c>
    </row>
    <row r="48" spans="1:24" x14ac:dyDescent="0.25">
      <c r="A48" s="31"/>
      <c r="B48"/>
      <c r="C48"/>
    </row>
    <row r="49" spans="1:25" x14ac:dyDescent="0.25">
      <c r="A49" s="31"/>
      <c r="B49"/>
      <c r="C49"/>
    </row>
    <row r="50" spans="1:25" x14ac:dyDescent="0.25">
      <c r="A50" s="31"/>
      <c r="B50"/>
      <c r="C50"/>
    </row>
    <row r="51" spans="1:25" x14ac:dyDescent="0.25">
      <c r="A51" s="31"/>
      <c r="B51"/>
      <c r="C51"/>
    </row>
    <row r="52" spans="1:25" x14ac:dyDescent="0.25">
      <c r="A52" s="31"/>
      <c r="B52"/>
      <c r="C52"/>
    </row>
    <row r="53" spans="1:25" x14ac:dyDescent="0.25">
      <c r="A53" s="31"/>
      <c r="B53"/>
      <c r="C53"/>
    </row>
    <row r="54" spans="1:25" x14ac:dyDescent="0.25">
      <c r="A54" s="31"/>
      <c r="B54"/>
      <c r="C54"/>
    </row>
    <row r="55" spans="1:25" x14ac:dyDescent="0.25">
      <c r="A55" s="31"/>
      <c r="B55"/>
      <c r="C55"/>
    </row>
    <row r="56" spans="1:25" x14ac:dyDescent="0.25">
      <c r="A56" s="31"/>
      <c r="B56"/>
      <c r="C56"/>
    </row>
    <row r="57" spans="1:25" x14ac:dyDescent="0.25">
      <c r="A57" s="31"/>
      <c r="B57"/>
      <c r="C57"/>
    </row>
    <row r="58" spans="1:25" x14ac:dyDescent="0.25">
      <c r="A58" s="31"/>
      <c r="B58"/>
      <c r="C58"/>
    </row>
    <row r="59" spans="1:25" x14ac:dyDescent="0.25">
      <c r="A59" s="31"/>
      <c r="B59"/>
      <c r="C59"/>
    </row>
    <row r="60" spans="1:25" x14ac:dyDescent="0.25">
      <c r="A60" s="31"/>
      <c r="B60"/>
      <c r="C60"/>
    </row>
    <row r="61" spans="1:25" x14ac:dyDescent="0.25">
      <c r="A61" s="31"/>
      <c r="B61"/>
      <c r="C61"/>
    </row>
    <row r="62" spans="1:25" s="25" customFormat="1" x14ac:dyDescent="0.25">
      <c r="A62" s="31"/>
      <c r="B62"/>
      <c r="C62"/>
      <c r="D62"/>
      <c r="E62"/>
      <c r="F62"/>
      <c r="G62"/>
      <c r="I62"/>
      <c r="J62" s="13"/>
      <c r="K62"/>
      <c r="L62"/>
      <c r="M62"/>
      <c r="N62" s="13"/>
      <c r="O62"/>
      <c r="P62"/>
      <c r="Q62"/>
      <c r="R62" s="13"/>
      <c r="S62"/>
      <c r="T62"/>
      <c r="U62"/>
      <c r="V62" s="13"/>
      <c r="W62"/>
      <c r="X62"/>
      <c r="Y62"/>
    </row>
    <row r="63" spans="1:25" s="25" customFormat="1" x14ac:dyDescent="0.25">
      <c r="A63" s="31"/>
      <c r="B63"/>
      <c r="C63"/>
      <c r="D63"/>
      <c r="E63"/>
      <c r="F63"/>
      <c r="G63"/>
      <c r="I63"/>
      <c r="J63" s="13"/>
      <c r="K63"/>
      <c r="L63"/>
      <c r="M63"/>
      <c r="N63" s="13"/>
      <c r="O63"/>
      <c r="P63"/>
      <c r="Q63"/>
      <c r="R63" s="13"/>
      <c r="S63"/>
      <c r="T63"/>
      <c r="U63"/>
      <c r="V63" s="13"/>
      <c r="W63"/>
      <c r="X63"/>
      <c r="Y63"/>
    </row>
    <row r="64" spans="1:25" s="25" customFormat="1" x14ac:dyDescent="0.25">
      <c r="A64" s="31"/>
      <c r="B64"/>
      <c r="C64"/>
      <c r="D64"/>
      <c r="E64"/>
      <c r="F64"/>
      <c r="G64"/>
      <c r="I64"/>
      <c r="J64" s="13"/>
      <c r="K64"/>
      <c r="L64"/>
      <c r="M64"/>
      <c r="N64" s="13"/>
      <c r="O64"/>
      <c r="P64"/>
      <c r="Q64"/>
      <c r="R64" s="13"/>
      <c r="S64"/>
      <c r="T64"/>
      <c r="U64"/>
      <c r="V64" s="13"/>
      <c r="W64"/>
      <c r="X64"/>
      <c r="Y64"/>
    </row>
    <row r="65" spans="1:25" s="25" customFormat="1" x14ac:dyDescent="0.25">
      <c r="A65" s="31"/>
      <c r="B65"/>
      <c r="C65"/>
      <c r="D65"/>
      <c r="E65"/>
      <c r="F65"/>
      <c r="G65"/>
      <c r="I65"/>
      <c r="J65" s="13"/>
      <c r="K65"/>
      <c r="L65"/>
      <c r="M65"/>
      <c r="N65" s="13"/>
      <c r="O65"/>
      <c r="P65"/>
      <c r="Q65"/>
      <c r="R65" s="13"/>
      <c r="S65"/>
      <c r="T65"/>
      <c r="U65"/>
      <c r="V65" s="13"/>
      <c r="W65"/>
      <c r="X65"/>
      <c r="Y65"/>
    </row>
    <row r="66" spans="1:25" s="25" customFormat="1" x14ac:dyDescent="0.25">
      <c r="A66" s="31"/>
      <c r="B66" s="13"/>
      <c r="C66" s="13"/>
      <c r="D66"/>
      <c r="E66"/>
      <c r="F66"/>
      <c r="G66"/>
      <c r="I66"/>
      <c r="J66" s="13"/>
      <c r="K66"/>
      <c r="L66"/>
      <c r="M66"/>
      <c r="N66" s="13"/>
      <c r="O66"/>
      <c r="P66"/>
      <c r="Q66"/>
      <c r="R66" s="13"/>
      <c r="S66"/>
      <c r="T66"/>
      <c r="U66"/>
      <c r="V66" s="13"/>
      <c r="W66"/>
      <c r="X66"/>
      <c r="Y66"/>
    </row>
    <row r="67" spans="1:25" s="25" customFormat="1" x14ac:dyDescent="0.25">
      <c r="A67" s="31"/>
      <c r="B67"/>
      <c r="C67" s="13"/>
      <c r="D67"/>
      <c r="E67"/>
      <c r="F67"/>
      <c r="G67"/>
      <c r="I67"/>
      <c r="J67" s="13"/>
      <c r="K67"/>
      <c r="L67"/>
      <c r="M67"/>
      <c r="N67" s="13"/>
      <c r="O67"/>
      <c r="P67"/>
      <c r="Q67"/>
      <c r="R67" s="13"/>
      <c r="S67"/>
      <c r="T67"/>
      <c r="U67"/>
      <c r="V67" s="13"/>
      <c r="W67"/>
      <c r="X67"/>
      <c r="Y67"/>
    </row>
    <row r="68" spans="1:25" s="25" customFormat="1" x14ac:dyDescent="0.25">
      <c r="A68" s="32"/>
      <c r="B68"/>
      <c r="C68"/>
      <c r="D68"/>
      <c r="E68"/>
      <c r="F68"/>
      <c r="G68"/>
      <c r="I68"/>
      <c r="J68" s="13"/>
      <c r="K68"/>
      <c r="L68"/>
      <c r="M68"/>
      <c r="N68" s="13"/>
      <c r="O68"/>
      <c r="P68"/>
      <c r="Q68"/>
      <c r="R68" s="13"/>
      <c r="S68"/>
      <c r="T68"/>
      <c r="U68"/>
      <c r="V68" s="13"/>
      <c r="W68"/>
      <c r="X68"/>
      <c r="Y68"/>
    </row>
    <row r="69" spans="1:25" s="25" customFormat="1" x14ac:dyDescent="0.25">
      <c r="A69" s="32"/>
      <c r="B69"/>
      <c r="C69"/>
      <c r="D69"/>
      <c r="E69"/>
      <c r="F69"/>
      <c r="G69"/>
      <c r="I69"/>
      <c r="J69" s="13"/>
      <c r="K69"/>
      <c r="L69"/>
      <c r="M69"/>
      <c r="N69" s="13"/>
      <c r="O69"/>
      <c r="P69"/>
      <c r="Q69"/>
      <c r="R69" s="13"/>
      <c r="S69"/>
      <c r="T69"/>
      <c r="U69"/>
      <c r="V69" s="13"/>
      <c r="W69"/>
      <c r="X69"/>
      <c r="Y69"/>
    </row>
    <row r="70" spans="1:25" s="25" customFormat="1" x14ac:dyDescent="0.25">
      <c r="A70" s="31"/>
      <c r="B70"/>
      <c r="C70"/>
      <c r="D70"/>
      <c r="E70"/>
      <c r="F70"/>
      <c r="G70"/>
      <c r="I70"/>
      <c r="J70" s="13"/>
      <c r="K70"/>
      <c r="L70"/>
      <c r="M70"/>
      <c r="N70" s="13"/>
      <c r="O70"/>
      <c r="P70"/>
      <c r="Q70"/>
      <c r="R70" s="13"/>
      <c r="S70"/>
      <c r="T70"/>
      <c r="U70"/>
      <c r="V70" s="13"/>
      <c r="W70"/>
      <c r="X70"/>
      <c r="Y70"/>
    </row>
    <row r="71" spans="1:25" s="25" customFormat="1" x14ac:dyDescent="0.25">
      <c r="A71" s="31"/>
      <c r="B71"/>
      <c r="C71"/>
      <c r="D71"/>
      <c r="E71"/>
      <c r="F71"/>
      <c r="G71"/>
      <c r="I71"/>
      <c r="J71" s="13"/>
      <c r="K71"/>
      <c r="L71"/>
      <c r="M71"/>
      <c r="N71" s="13"/>
      <c r="O71"/>
      <c r="P71"/>
      <c r="Q71"/>
      <c r="R71" s="13"/>
      <c r="S71"/>
      <c r="T71"/>
      <c r="U71"/>
      <c r="V71" s="13"/>
      <c r="W71"/>
      <c r="X71"/>
      <c r="Y71"/>
    </row>
    <row r="72" spans="1:25" s="25" customFormat="1" x14ac:dyDescent="0.25">
      <c r="A72" s="31"/>
      <c r="B72"/>
      <c r="C72"/>
      <c r="D72"/>
      <c r="E72"/>
      <c r="F72"/>
      <c r="G72"/>
      <c r="I72"/>
      <c r="J72" s="13"/>
      <c r="K72"/>
      <c r="L72"/>
      <c r="M72"/>
      <c r="N72" s="13"/>
      <c r="O72"/>
      <c r="P72"/>
      <c r="Q72"/>
      <c r="R72" s="13"/>
      <c r="S72"/>
      <c r="T72"/>
      <c r="U72"/>
      <c r="V72" s="13"/>
      <c r="W72"/>
      <c r="X72"/>
      <c r="Y72"/>
    </row>
    <row r="73" spans="1:25" x14ac:dyDescent="0.25">
      <c r="A73" s="31"/>
      <c r="B73"/>
      <c r="C73"/>
      <c r="E73" s="25"/>
    </row>
    <row r="74" spans="1:25" s="25" customFormat="1" x14ac:dyDescent="0.25">
      <c r="A74" s="31"/>
      <c r="B74"/>
      <c r="C74"/>
      <c r="D74"/>
      <c r="F74"/>
      <c r="G74"/>
      <c r="I74"/>
      <c r="J74" s="13"/>
      <c r="K74"/>
      <c r="L74"/>
      <c r="M74"/>
      <c r="N74" s="13"/>
      <c r="O74"/>
      <c r="P74"/>
      <c r="Q74"/>
      <c r="R74" s="13"/>
      <c r="S74"/>
      <c r="T74"/>
      <c r="U74"/>
      <c r="V74" s="13"/>
      <c r="W74"/>
      <c r="X74"/>
      <c r="Y74"/>
    </row>
    <row r="75" spans="1:25" s="25" customFormat="1" x14ac:dyDescent="0.25">
      <c r="A75" s="31"/>
      <c r="B75"/>
      <c r="C75"/>
      <c r="D75"/>
      <c r="F75"/>
      <c r="G75"/>
      <c r="I75"/>
      <c r="J75" s="13"/>
      <c r="K75"/>
      <c r="L75"/>
      <c r="M75"/>
      <c r="N75" s="13"/>
      <c r="O75"/>
      <c r="P75"/>
      <c r="Q75"/>
      <c r="R75" s="13"/>
      <c r="S75"/>
      <c r="T75"/>
      <c r="U75"/>
      <c r="V75" s="13"/>
      <c r="W75"/>
      <c r="X75"/>
      <c r="Y75"/>
    </row>
    <row r="76" spans="1:25" s="25" customFormat="1" x14ac:dyDescent="0.25">
      <c r="A76" s="31"/>
      <c r="B76"/>
      <c r="C76"/>
      <c r="D76"/>
      <c r="E76"/>
      <c r="F76"/>
      <c r="G76"/>
      <c r="I76"/>
      <c r="J76" s="13"/>
      <c r="K76"/>
      <c r="L76"/>
      <c r="M76"/>
      <c r="N76" s="13"/>
      <c r="O76"/>
      <c r="P76"/>
      <c r="Q76"/>
      <c r="R76" s="13"/>
      <c r="S76"/>
      <c r="T76"/>
      <c r="U76"/>
      <c r="V76" s="13"/>
      <c r="W76"/>
      <c r="X76"/>
      <c r="Y76"/>
    </row>
    <row r="77" spans="1:25" s="25" customFormat="1" x14ac:dyDescent="0.25">
      <c r="A77" s="31"/>
      <c r="B77"/>
      <c r="C77"/>
      <c r="D77"/>
      <c r="F77"/>
      <c r="G77"/>
      <c r="I77"/>
      <c r="J77" s="13"/>
      <c r="K77"/>
      <c r="L77"/>
      <c r="M77"/>
      <c r="N77" s="13"/>
      <c r="O77"/>
      <c r="P77"/>
      <c r="Q77"/>
      <c r="R77" s="13"/>
      <c r="S77"/>
      <c r="T77"/>
      <c r="U77"/>
      <c r="V77" s="13"/>
      <c r="W77"/>
      <c r="X77"/>
      <c r="Y77"/>
    </row>
    <row r="78" spans="1:25" s="25" customFormat="1" x14ac:dyDescent="0.25">
      <c r="A78" s="31"/>
      <c r="B78"/>
      <c r="C78"/>
      <c r="D78"/>
      <c r="E78"/>
      <c r="F78"/>
      <c r="G78"/>
      <c r="I78"/>
      <c r="J78" s="13"/>
      <c r="K78"/>
      <c r="L78"/>
      <c r="M78"/>
      <c r="N78" s="13"/>
      <c r="O78"/>
      <c r="P78"/>
      <c r="Q78"/>
      <c r="R78" s="13"/>
      <c r="S78"/>
      <c r="T78"/>
      <c r="U78"/>
      <c r="V78" s="13"/>
      <c r="W78"/>
      <c r="X78"/>
      <c r="Y78"/>
    </row>
    <row r="79" spans="1:25" s="25" customFormat="1" x14ac:dyDescent="0.25">
      <c r="A79" s="31"/>
      <c r="B79"/>
      <c r="C79" s="13"/>
      <c r="D79"/>
      <c r="E79"/>
      <c r="F79"/>
      <c r="G79"/>
      <c r="I79"/>
      <c r="J79" s="13"/>
      <c r="K79"/>
      <c r="L79"/>
      <c r="M79"/>
      <c r="N79" s="13"/>
      <c r="O79"/>
      <c r="P79"/>
      <c r="Q79"/>
      <c r="R79" s="13"/>
      <c r="S79"/>
      <c r="T79"/>
      <c r="U79"/>
      <c r="V79" s="13"/>
      <c r="W79"/>
      <c r="X79"/>
      <c r="Y79"/>
    </row>
    <row r="80" spans="1:25" s="25" customFormat="1" x14ac:dyDescent="0.25">
      <c r="A80" s="32"/>
      <c r="B80"/>
      <c r="C80"/>
      <c r="D80"/>
      <c r="F80"/>
      <c r="G80" s="33"/>
      <c r="I80"/>
      <c r="J80" s="13"/>
      <c r="K80"/>
      <c r="L80"/>
      <c r="M80"/>
      <c r="N80" s="13"/>
      <c r="O80"/>
      <c r="P80"/>
      <c r="Q80"/>
      <c r="R80" s="13"/>
      <c r="S80"/>
      <c r="T80"/>
      <c r="U80"/>
      <c r="V80" s="13"/>
      <c r="W80"/>
      <c r="X80"/>
      <c r="Y80"/>
    </row>
    <row r="81" spans="1:25" s="25" customFormat="1" x14ac:dyDescent="0.25">
      <c r="A81" s="32"/>
      <c r="B81"/>
      <c r="C81"/>
      <c r="D81"/>
      <c r="F81"/>
      <c r="G81" s="33"/>
      <c r="I81"/>
      <c r="J81" s="13"/>
      <c r="K81"/>
      <c r="L81"/>
      <c r="M81"/>
      <c r="N81" s="13"/>
      <c r="O81"/>
      <c r="P81"/>
      <c r="Q81"/>
      <c r="R81" s="13"/>
      <c r="S81"/>
      <c r="T81"/>
      <c r="U81"/>
      <c r="V81" s="13"/>
      <c r="W81"/>
      <c r="X81"/>
      <c r="Y81"/>
    </row>
    <row r="82" spans="1:25" s="25" customFormat="1" x14ac:dyDescent="0.25">
      <c r="A82" s="31"/>
      <c r="B82"/>
      <c r="C82"/>
      <c r="D82"/>
      <c r="F82"/>
      <c r="G82" s="33"/>
      <c r="I82"/>
      <c r="J82" s="13"/>
      <c r="K82"/>
      <c r="L82"/>
      <c r="M82"/>
      <c r="N82" s="13"/>
      <c r="O82"/>
      <c r="P82"/>
      <c r="Q82"/>
      <c r="R82" s="13"/>
      <c r="S82"/>
      <c r="T82"/>
      <c r="U82"/>
      <c r="V82" s="13"/>
      <c r="W82"/>
      <c r="X82"/>
      <c r="Y82"/>
    </row>
    <row r="83" spans="1:25" s="25" customFormat="1" x14ac:dyDescent="0.25">
      <c r="A83" s="31"/>
      <c r="B83"/>
      <c r="C83"/>
      <c r="D83"/>
      <c r="F83"/>
      <c r="G83" s="33"/>
      <c r="I83"/>
      <c r="J83" s="13"/>
      <c r="K83"/>
      <c r="L83"/>
      <c r="M83"/>
      <c r="N83" s="13"/>
      <c r="O83"/>
      <c r="P83"/>
      <c r="Q83"/>
      <c r="R83" s="13"/>
      <c r="S83"/>
      <c r="T83"/>
      <c r="U83"/>
      <c r="V83" s="13"/>
      <c r="W83"/>
      <c r="X83"/>
      <c r="Y83"/>
    </row>
    <row r="84" spans="1:25" s="25" customFormat="1" x14ac:dyDescent="0.25">
      <c r="A84" s="31"/>
      <c r="B84"/>
      <c r="C84"/>
      <c r="D84"/>
      <c r="F84"/>
      <c r="G84" s="33"/>
      <c r="I84"/>
      <c r="J84" s="13"/>
      <c r="K84"/>
      <c r="L84"/>
      <c r="M84"/>
      <c r="N84" s="13"/>
      <c r="O84"/>
      <c r="P84"/>
      <c r="Q84"/>
      <c r="R84" s="13"/>
      <c r="S84"/>
      <c r="T84"/>
      <c r="U84"/>
      <c r="V84" s="13"/>
      <c r="W84"/>
      <c r="X84"/>
      <c r="Y84"/>
    </row>
    <row r="85" spans="1:25" s="25" customFormat="1" x14ac:dyDescent="0.25">
      <c r="A85" s="31"/>
      <c r="B85"/>
      <c r="C85"/>
      <c r="D85"/>
      <c r="F85"/>
      <c r="G85" s="33"/>
      <c r="I85"/>
      <c r="J85" s="13"/>
      <c r="K85"/>
      <c r="L85"/>
      <c r="M85"/>
      <c r="N85" s="13"/>
      <c r="O85"/>
      <c r="P85"/>
      <c r="Q85"/>
      <c r="R85" s="13"/>
      <c r="S85"/>
      <c r="T85"/>
      <c r="U85"/>
      <c r="V85" s="13"/>
      <c r="W85"/>
      <c r="X85"/>
      <c r="Y85"/>
    </row>
    <row r="86" spans="1:25" s="25" customFormat="1" x14ac:dyDescent="0.25">
      <c r="A86" s="31"/>
      <c r="B86"/>
      <c r="C86"/>
      <c r="D86"/>
      <c r="F86"/>
      <c r="G86" s="33"/>
      <c r="I86"/>
      <c r="J86" s="13"/>
      <c r="K86"/>
      <c r="L86"/>
      <c r="M86"/>
      <c r="N86" s="13"/>
      <c r="O86"/>
      <c r="P86"/>
      <c r="Q86"/>
      <c r="R86" s="13"/>
      <c r="S86"/>
      <c r="T86"/>
      <c r="U86"/>
      <c r="V86" s="13"/>
      <c r="W86"/>
      <c r="X86"/>
      <c r="Y86"/>
    </row>
    <row r="87" spans="1:25" s="25" customFormat="1" x14ac:dyDescent="0.25">
      <c r="A87" s="31"/>
      <c r="B87"/>
      <c r="C87"/>
      <c r="D87"/>
      <c r="F87"/>
      <c r="G87" s="33"/>
      <c r="I87"/>
      <c r="J87" s="13"/>
      <c r="K87"/>
      <c r="L87"/>
      <c r="M87"/>
      <c r="N87" s="13"/>
      <c r="O87"/>
      <c r="P87"/>
      <c r="Q87"/>
      <c r="R87" s="13"/>
      <c r="S87"/>
      <c r="T87"/>
      <c r="U87"/>
      <c r="V87" s="13"/>
      <c r="W87"/>
      <c r="X87"/>
      <c r="Y87"/>
    </row>
    <row r="88" spans="1:25" s="25" customFormat="1" x14ac:dyDescent="0.25">
      <c r="A88" s="31"/>
      <c r="B88"/>
      <c r="C88"/>
      <c r="D88"/>
      <c r="E88"/>
      <c r="F88"/>
      <c r="G88" s="33"/>
      <c r="I88"/>
      <c r="J88" s="13"/>
      <c r="K88"/>
      <c r="L88"/>
      <c r="M88"/>
      <c r="N88" s="13"/>
      <c r="O88"/>
      <c r="P88"/>
      <c r="Q88"/>
      <c r="R88" s="13"/>
      <c r="S88"/>
      <c r="T88"/>
      <c r="U88"/>
      <c r="V88" s="13"/>
      <c r="W88"/>
      <c r="X88"/>
      <c r="Y88"/>
    </row>
    <row r="89" spans="1:25" s="25" customFormat="1" x14ac:dyDescent="0.25">
      <c r="A89" s="31"/>
      <c r="B89"/>
      <c r="C89"/>
      <c r="D89"/>
      <c r="F89"/>
      <c r="G89" s="33"/>
      <c r="I89"/>
      <c r="J89" s="13"/>
      <c r="K89"/>
      <c r="L89"/>
      <c r="M89"/>
      <c r="N89" s="13"/>
      <c r="O89"/>
      <c r="P89"/>
      <c r="Q89"/>
      <c r="R89" s="13"/>
      <c r="S89"/>
      <c r="T89"/>
      <c r="U89"/>
      <c r="V89" s="13"/>
      <c r="W89"/>
      <c r="X89"/>
      <c r="Y89"/>
    </row>
    <row r="90" spans="1:25" x14ac:dyDescent="0.25">
      <c r="A90" s="31"/>
    </row>
    <row r="91" spans="1:25" s="25" customFormat="1" x14ac:dyDescent="0.25">
      <c r="A91" s="31"/>
      <c r="B91" s="13"/>
      <c r="C91" s="13"/>
      <c r="D91"/>
      <c r="E91"/>
      <c r="F91"/>
      <c r="G91"/>
      <c r="I91"/>
      <c r="J91" s="13"/>
      <c r="K91"/>
      <c r="L91"/>
      <c r="M91"/>
      <c r="N91" s="13"/>
      <c r="O91"/>
      <c r="P91"/>
      <c r="Q91"/>
      <c r="R91" s="13"/>
      <c r="S91"/>
      <c r="T91"/>
      <c r="U91"/>
      <c r="V91" s="13"/>
      <c r="W91"/>
      <c r="X91"/>
      <c r="Y91"/>
    </row>
    <row r="92" spans="1:25" s="25" customFormat="1" x14ac:dyDescent="0.25">
      <c r="A92" s="31"/>
      <c r="B92"/>
      <c r="C92"/>
      <c r="D92"/>
      <c r="E92"/>
      <c r="F92"/>
      <c r="G92"/>
      <c r="I92"/>
      <c r="J92" s="13"/>
      <c r="K92"/>
      <c r="L92"/>
      <c r="M92"/>
      <c r="N92" s="13"/>
      <c r="O92"/>
      <c r="P92"/>
      <c r="Q92"/>
      <c r="R92" s="13"/>
      <c r="S92"/>
      <c r="T92"/>
      <c r="U92"/>
      <c r="V92" s="13"/>
      <c r="W92"/>
      <c r="X92"/>
      <c r="Y92"/>
    </row>
    <row r="93" spans="1:25" s="25" customFormat="1" x14ac:dyDescent="0.25">
      <c r="A93" s="31"/>
      <c r="B93"/>
      <c r="C93"/>
      <c r="D93"/>
      <c r="E93"/>
      <c r="F93"/>
      <c r="G93"/>
      <c r="I93"/>
      <c r="J93" s="13"/>
      <c r="K93"/>
      <c r="L93"/>
      <c r="M93"/>
      <c r="N93" s="13"/>
      <c r="O93"/>
      <c r="P93"/>
      <c r="Q93"/>
      <c r="R93" s="13"/>
      <c r="S93"/>
      <c r="T93"/>
      <c r="U93"/>
      <c r="V93" s="13"/>
      <c r="W93"/>
      <c r="X93"/>
      <c r="Y93"/>
    </row>
    <row r="94" spans="1:25" s="25" customFormat="1" x14ac:dyDescent="0.25">
      <c r="A94" s="31"/>
      <c r="B94"/>
      <c r="C94"/>
      <c r="D94"/>
      <c r="E94"/>
      <c r="F94"/>
      <c r="G94"/>
      <c r="I94"/>
      <c r="J94" s="13"/>
      <c r="K94"/>
      <c r="L94"/>
      <c r="M94"/>
      <c r="N94" s="13"/>
      <c r="O94"/>
      <c r="P94"/>
      <c r="Q94"/>
      <c r="R94" s="13"/>
      <c r="S94"/>
      <c r="T94"/>
      <c r="U94"/>
      <c r="V94" s="13"/>
      <c r="W94"/>
      <c r="X94"/>
      <c r="Y94"/>
    </row>
    <row r="95" spans="1:25" x14ac:dyDescent="0.25">
      <c r="A95" s="31"/>
    </row>
    <row r="96" spans="1:25" s="25" customFormat="1" x14ac:dyDescent="0.25">
      <c r="A96" s="31"/>
      <c r="B96" s="13"/>
      <c r="C96" s="13"/>
      <c r="D96"/>
      <c r="E96"/>
      <c r="F96"/>
      <c r="G96"/>
      <c r="I96"/>
      <c r="J96" s="13"/>
      <c r="K96"/>
      <c r="L96"/>
      <c r="M96"/>
      <c r="N96" s="13"/>
      <c r="O96"/>
      <c r="P96"/>
      <c r="Q96"/>
      <c r="R96" s="13"/>
      <c r="S96"/>
      <c r="T96"/>
      <c r="U96"/>
      <c r="V96" s="13"/>
      <c r="W96"/>
      <c r="X96"/>
      <c r="Y96"/>
    </row>
    <row r="97" spans="1:25" s="25" customFormat="1" x14ac:dyDescent="0.25">
      <c r="A97" s="31"/>
      <c r="B97" s="34"/>
      <c r="C97" s="34"/>
      <c r="D97" s="34"/>
      <c r="E97" s="34"/>
      <c r="F97" s="34"/>
      <c r="G97" s="33"/>
      <c r="I97"/>
      <c r="J97" s="13"/>
      <c r="K97"/>
      <c r="L97"/>
      <c r="M97"/>
      <c r="N97" s="13"/>
      <c r="O97"/>
      <c r="P97"/>
      <c r="Q97"/>
      <c r="R97" s="13"/>
      <c r="S97"/>
      <c r="T97"/>
      <c r="U97"/>
      <c r="V97" s="13"/>
      <c r="W97"/>
      <c r="X97"/>
      <c r="Y97"/>
    </row>
    <row r="98" spans="1:25" s="25" customFormat="1" x14ac:dyDescent="0.25">
      <c r="A98" s="31"/>
      <c r="B98" s="34"/>
      <c r="C98" s="34"/>
      <c r="D98" s="34"/>
      <c r="E98" s="34"/>
      <c r="F98" s="34"/>
      <c r="G98" s="33"/>
      <c r="I98"/>
      <c r="J98" s="13"/>
      <c r="K98"/>
      <c r="L98"/>
      <c r="M98"/>
      <c r="N98" s="13"/>
      <c r="O98"/>
      <c r="P98"/>
      <c r="Q98"/>
      <c r="R98" s="13"/>
      <c r="S98"/>
      <c r="T98"/>
      <c r="U98"/>
      <c r="V98" s="13"/>
      <c r="W98"/>
      <c r="X98"/>
      <c r="Y98"/>
    </row>
    <row r="99" spans="1:25" s="25" customFormat="1" x14ac:dyDescent="0.25">
      <c r="A99" s="31"/>
      <c r="B99" s="34"/>
      <c r="C99" s="34"/>
      <c r="D99" s="34"/>
      <c r="E99" s="34"/>
      <c r="F99" s="34"/>
      <c r="G99" s="33"/>
      <c r="I99"/>
      <c r="J99" s="13"/>
      <c r="K99"/>
      <c r="L99"/>
      <c r="M99"/>
      <c r="N99" s="13"/>
      <c r="O99"/>
      <c r="P99"/>
      <c r="Q99"/>
      <c r="R99" s="13"/>
      <c r="S99"/>
      <c r="T99"/>
      <c r="U99"/>
      <c r="V99" s="13"/>
      <c r="W99"/>
      <c r="X99"/>
      <c r="Y99"/>
    </row>
    <row r="100" spans="1:25" s="25" customFormat="1" x14ac:dyDescent="0.25">
      <c r="A100" s="31"/>
      <c r="B100" s="34"/>
      <c r="C100" s="34"/>
      <c r="D100" s="34"/>
      <c r="E100" s="34"/>
      <c r="F100" s="34"/>
      <c r="G100" s="33"/>
      <c r="I100"/>
      <c r="J100" s="13"/>
      <c r="K100"/>
      <c r="L100"/>
      <c r="M100"/>
      <c r="N100" s="13"/>
      <c r="O100"/>
      <c r="P100"/>
      <c r="Q100"/>
      <c r="R100" s="13"/>
      <c r="S100"/>
      <c r="T100"/>
      <c r="U100"/>
      <c r="V100" s="13"/>
      <c r="W100"/>
      <c r="X100"/>
      <c r="Y100"/>
    </row>
    <row r="101" spans="1:25" s="25" customFormat="1" x14ac:dyDescent="0.25">
      <c r="A101" s="31"/>
      <c r="B101" s="34"/>
      <c r="C101" s="34"/>
      <c r="D101" s="34"/>
      <c r="E101" s="34"/>
      <c r="F101" s="34"/>
      <c r="G101" s="33"/>
      <c r="I101"/>
      <c r="J101" s="13"/>
      <c r="K101"/>
      <c r="L101"/>
      <c r="M101"/>
      <c r="N101" s="13"/>
      <c r="O101"/>
      <c r="P101"/>
      <c r="Q101"/>
      <c r="R101" s="13"/>
      <c r="S101"/>
      <c r="T101"/>
      <c r="U101"/>
      <c r="V101" s="13"/>
      <c r="W101"/>
      <c r="X101"/>
      <c r="Y101"/>
    </row>
    <row r="102" spans="1:25" s="25" customFormat="1" x14ac:dyDescent="0.25">
      <c r="A102" s="31"/>
      <c r="B102" s="34"/>
      <c r="C102" s="34"/>
      <c r="D102" s="34"/>
      <c r="E102" s="34"/>
      <c r="F102" s="34"/>
      <c r="G102" s="33"/>
      <c r="I102"/>
      <c r="J102" s="13"/>
      <c r="K102"/>
      <c r="L102"/>
      <c r="M102"/>
      <c r="N102" s="13"/>
      <c r="O102"/>
      <c r="P102"/>
      <c r="Q102"/>
      <c r="R102" s="13"/>
      <c r="S102"/>
      <c r="T102"/>
      <c r="U102"/>
      <c r="V102" s="13"/>
      <c r="W102"/>
      <c r="X102"/>
      <c r="Y102"/>
    </row>
    <row r="103" spans="1:25" s="25" customFormat="1" x14ac:dyDescent="0.25">
      <c r="A103"/>
      <c r="B103" s="34"/>
      <c r="C103" s="34"/>
      <c r="D103" s="34"/>
      <c r="E103" s="34"/>
      <c r="F103" s="34"/>
      <c r="G103" s="33"/>
      <c r="I103"/>
      <c r="J103" s="13"/>
      <c r="K103"/>
      <c r="L103"/>
      <c r="M103"/>
      <c r="N103" s="13"/>
      <c r="O103"/>
      <c r="P103"/>
      <c r="Q103"/>
      <c r="R103" s="13"/>
      <c r="S103"/>
      <c r="T103"/>
      <c r="U103"/>
      <c r="V103" s="13"/>
      <c r="W103"/>
      <c r="X103"/>
      <c r="Y103"/>
    </row>
    <row r="104" spans="1:25" s="25" customFormat="1" x14ac:dyDescent="0.25">
      <c r="A104"/>
      <c r="B104" s="34"/>
      <c r="C104" s="34"/>
      <c r="D104" s="34"/>
      <c r="E104" s="34"/>
      <c r="F104" s="34"/>
      <c r="G104" s="33"/>
      <c r="I104"/>
      <c r="J104" s="13"/>
      <c r="K104"/>
      <c r="L104"/>
      <c r="M104"/>
      <c r="N104" s="13"/>
      <c r="O104"/>
      <c r="P104"/>
      <c r="Q104"/>
      <c r="R104" s="13"/>
      <c r="S104"/>
      <c r="T104"/>
      <c r="U104"/>
      <c r="V104" s="13"/>
      <c r="W104"/>
      <c r="X104"/>
      <c r="Y104"/>
    </row>
    <row r="105" spans="1:25" s="25" customFormat="1" x14ac:dyDescent="0.25">
      <c r="A105"/>
      <c r="B105" s="34"/>
      <c r="C105" s="34"/>
      <c r="D105" s="34"/>
      <c r="E105" s="34"/>
      <c r="F105" s="34"/>
      <c r="G105" s="33"/>
      <c r="I105"/>
      <c r="J105" s="13"/>
      <c r="K105"/>
      <c r="L105"/>
      <c r="M105"/>
      <c r="N105" s="13"/>
      <c r="O105"/>
      <c r="P105"/>
      <c r="Q105"/>
      <c r="R105" s="13"/>
      <c r="S105"/>
      <c r="T105"/>
      <c r="U105"/>
      <c r="V105" s="13"/>
      <c r="W105"/>
      <c r="X105"/>
      <c r="Y105"/>
    </row>
    <row r="106" spans="1:25" s="25" customFormat="1" x14ac:dyDescent="0.25">
      <c r="A106"/>
      <c r="B106" s="34"/>
      <c r="C106" s="34"/>
      <c r="D106" s="34"/>
      <c r="E106" s="34"/>
      <c r="F106" s="34"/>
      <c r="G106" s="33"/>
      <c r="I106"/>
      <c r="J106" s="13"/>
      <c r="K106"/>
      <c r="L106"/>
      <c r="M106"/>
      <c r="N106" s="13"/>
      <c r="O106"/>
      <c r="P106"/>
      <c r="Q106"/>
      <c r="R106" s="13"/>
      <c r="S106"/>
      <c r="T106"/>
      <c r="U106"/>
      <c r="V106" s="13"/>
      <c r="W106"/>
      <c r="X106"/>
      <c r="Y106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6"/>
  <sheetViews>
    <sheetView workbookViewId="0">
      <selection activeCell="E15" sqref="E15"/>
    </sheetView>
  </sheetViews>
  <sheetFormatPr baseColWidth="10" defaultRowHeight="15" x14ac:dyDescent="0.25"/>
  <cols>
    <col min="1" max="1" width="22.7109375" customWidth="1"/>
    <col min="2" max="2" width="21.42578125" style="13" bestFit="1" customWidth="1"/>
    <col min="3" max="3" width="24.140625" style="13" bestFit="1" customWidth="1"/>
    <col min="4" max="4" width="19.140625" bestFit="1" customWidth="1"/>
    <col min="5" max="5" width="17.7109375" customWidth="1"/>
    <col min="6" max="6" width="18.28515625" bestFit="1" customWidth="1"/>
    <col min="7" max="7" width="14.42578125" bestFit="1" customWidth="1"/>
    <col min="8" max="8" width="12.28515625" style="25" bestFit="1" customWidth="1"/>
    <col min="9" max="9" width="12.7109375" bestFit="1" customWidth="1"/>
    <col min="10" max="10" width="15.5703125" style="13" bestFit="1" customWidth="1"/>
    <col min="11" max="11" width="12" bestFit="1" customWidth="1"/>
    <col min="14" max="14" width="19.42578125" style="13" bestFit="1" customWidth="1"/>
    <col min="18" max="18" width="16.42578125" style="13" bestFit="1" customWidth="1"/>
    <col min="22" max="22" width="15.28515625" style="13" bestFit="1" customWidth="1"/>
    <col min="24" max="24" width="16.85546875" customWidth="1"/>
  </cols>
  <sheetData>
    <row r="1" spans="1:22" x14ac:dyDescent="0.25">
      <c r="A1" s="24"/>
    </row>
    <row r="2" spans="1:22" x14ac:dyDescent="0.25">
      <c r="A2" s="24" t="s">
        <v>488</v>
      </c>
      <c r="B2" t="s">
        <v>524</v>
      </c>
      <c r="C2" s="13" t="s">
        <v>525</v>
      </c>
      <c r="D2" t="s">
        <v>387</v>
      </c>
      <c r="E2" t="s">
        <v>527</v>
      </c>
      <c r="F2" t="s">
        <v>526</v>
      </c>
      <c r="J2"/>
    </row>
    <row r="3" spans="1:22" x14ac:dyDescent="0.25">
      <c r="A3" s="26" t="s">
        <v>533</v>
      </c>
      <c r="B3">
        <v>0.17377809394680491</v>
      </c>
      <c r="C3">
        <v>0.10323499896147501</v>
      </c>
      <c r="D3">
        <v>0.32939474565843152</v>
      </c>
      <c r="E3">
        <v>7.1607802310292741E-3</v>
      </c>
      <c r="F3">
        <v>2.3396907579078405E-2</v>
      </c>
      <c r="J3"/>
    </row>
    <row r="4" spans="1:22" x14ac:dyDescent="0.25">
      <c r="A4" s="26" t="s">
        <v>534</v>
      </c>
      <c r="B4">
        <v>0.18613247010626163</v>
      </c>
      <c r="C4">
        <v>0.11057412106547464</v>
      </c>
      <c r="D4">
        <v>0.35281211857858141</v>
      </c>
      <c r="E4">
        <v>7.6698608252979208E-3</v>
      </c>
      <c r="F4">
        <v>2.5060258595875268E-2</v>
      </c>
      <c r="J4"/>
    </row>
    <row r="5" spans="1:22" x14ac:dyDescent="0.25">
      <c r="A5" s="26" t="s">
        <v>535</v>
      </c>
      <c r="B5">
        <v>6.5093732676639704E-2</v>
      </c>
      <c r="C5">
        <v>3.8669904857520754E-2</v>
      </c>
      <c r="D5">
        <v>0.123385141483688</v>
      </c>
      <c r="E5">
        <v>2.6822819457621157E-3</v>
      </c>
      <c r="F5">
        <v>8.7640159253262479E-3</v>
      </c>
      <c r="H5"/>
      <c r="J5"/>
      <c r="V5"/>
    </row>
    <row r="6" spans="1:22" x14ac:dyDescent="0.25">
      <c r="A6" s="26" t="s">
        <v>536</v>
      </c>
      <c r="B6">
        <v>0.23137510062118277</v>
      </c>
      <c r="C6">
        <v>0.13745103552845175</v>
      </c>
      <c r="D6">
        <v>0.43856857457863779</v>
      </c>
      <c r="E6">
        <v>9.5341505654164237E-3</v>
      </c>
      <c r="F6">
        <v>3.1151568682426096E-2</v>
      </c>
      <c r="H6"/>
      <c r="J6"/>
      <c r="V6"/>
    </row>
    <row r="7" spans="1:22" x14ac:dyDescent="0.25">
      <c r="A7" s="26" t="s">
        <v>537</v>
      </c>
      <c r="B7">
        <v>0.23885085049628887</v>
      </c>
      <c r="C7">
        <v>0.14189193217788165</v>
      </c>
      <c r="D7">
        <v>0.45273855219613401</v>
      </c>
      <c r="E7">
        <v>9.8421998489855306E-3</v>
      </c>
      <c r="F7">
        <v>3.2158075070805307E-2</v>
      </c>
      <c r="H7"/>
      <c r="J7"/>
      <c r="V7"/>
    </row>
    <row r="8" spans="1:22" x14ac:dyDescent="0.25">
      <c r="A8" s="26" t="s">
        <v>538</v>
      </c>
      <c r="B8">
        <v>0.17769004447257439</v>
      </c>
      <c r="C8">
        <v>0.10555883428016062</v>
      </c>
      <c r="D8">
        <v>0.33680892057049</v>
      </c>
      <c r="E8">
        <v>7.3219788427036116E-3</v>
      </c>
      <c r="F8">
        <v>2.3923595000486582E-2</v>
      </c>
      <c r="H8"/>
      <c r="J8"/>
      <c r="V8"/>
    </row>
    <row r="9" spans="1:22" x14ac:dyDescent="0.25">
      <c r="A9" s="27" t="s">
        <v>539</v>
      </c>
      <c r="B9">
        <v>0.15131521298981779</v>
      </c>
      <c r="C9">
        <v>7.9977286463882469E-2</v>
      </c>
      <c r="D9">
        <v>0.19976865099799812</v>
      </c>
      <c r="E9">
        <v>1.0370028950503105E-2</v>
      </c>
      <c r="F9">
        <v>3.202899068962569E-2</v>
      </c>
      <c r="H9"/>
      <c r="J9"/>
      <c r="V9"/>
    </row>
    <row r="10" spans="1:22" x14ac:dyDescent="0.25">
      <c r="A10" s="27" t="s">
        <v>540</v>
      </c>
      <c r="B10">
        <v>0.16205461924425932</v>
      </c>
      <c r="C10">
        <v>8.5658341457099996E-2</v>
      </c>
      <c r="D10">
        <v>0.21412834109618381</v>
      </c>
      <c r="E10">
        <v>1.1105586905604741E-2</v>
      </c>
      <c r="F10">
        <v>3.4295090655657737E-2</v>
      </c>
      <c r="H10"/>
      <c r="J10"/>
      <c r="V10"/>
    </row>
    <row r="11" spans="1:22" x14ac:dyDescent="0.25">
      <c r="A11" s="27" t="s">
        <v>541</v>
      </c>
      <c r="B11">
        <v>5.6752753481149013E-2</v>
      </c>
      <c r="C11">
        <v>2.9977296797787524E-2</v>
      </c>
      <c r="D11">
        <v>7.4199442120782666E-2</v>
      </c>
      <c r="E11">
        <v>3.8911523631513876E-3</v>
      </c>
      <c r="F11">
        <v>1.2041299210086459E-2</v>
      </c>
      <c r="H11"/>
      <c r="J11"/>
      <c r="V11"/>
    </row>
    <row r="12" spans="1:22" x14ac:dyDescent="0.25">
      <c r="A12" s="27" t="s">
        <v>542</v>
      </c>
      <c r="B12">
        <v>0.20136936101925007</v>
      </c>
      <c r="C12">
        <v>0.10645943032179328</v>
      </c>
      <c r="D12">
        <v>0.26683882363142086</v>
      </c>
      <c r="E12">
        <v>1.3797952656275651E-2</v>
      </c>
      <c r="F12">
        <v>4.258519882767859E-2</v>
      </c>
      <c r="H12"/>
      <c r="J12"/>
      <c r="V12"/>
    </row>
    <row r="13" spans="1:22" x14ac:dyDescent="0.25">
      <c r="A13" s="27" t="s">
        <v>543</v>
      </c>
      <c r="B13">
        <v>0.20786362914783524</v>
      </c>
      <c r="C13">
        <v>0.10989598179465909</v>
      </c>
      <c r="D13">
        <v>0.27556627470008005</v>
      </c>
      <c r="E13">
        <v>1.4242644281941516E-2</v>
      </c>
      <c r="F13">
        <v>4.3953809404817863E-2</v>
      </c>
      <c r="H13"/>
      <c r="J13"/>
      <c r="V13"/>
    </row>
    <row r="14" spans="1:22" x14ac:dyDescent="0.25">
      <c r="A14" s="27" t="s">
        <v>544</v>
      </c>
      <c r="B14">
        <v>0.15471595478156419</v>
      </c>
      <c r="C14">
        <v>8.1776180825899741E-2</v>
      </c>
      <c r="D14">
        <v>0.20431373887491741</v>
      </c>
      <c r="E14">
        <v>1.0602957166606775E-2</v>
      </c>
      <c r="F14">
        <v>3.2746646809861744E-2</v>
      </c>
      <c r="H14"/>
      <c r="J14"/>
      <c r="V14"/>
    </row>
    <row r="15" spans="1:22" x14ac:dyDescent="0.25">
      <c r="A15" s="28" t="s">
        <v>545</v>
      </c>
      <c r="B15">
        <v>0.26628327250591732</v>
      </c>
      <c r="C15">
        <v>1.7016305948096642E-2</v>
      </c>
      <c r="D15">
        <v>0.13440233685989308</v>
      </c>
      <c r="E15">
        <v>2.5952670591316677E-2</v>
      </c>
      <c r="F15">
        <v>2.9367236481748528E-2</v>
      </c>
      <c r="H15"/>
      <c r="J15"/>
      <c r="V15"/>
    </row>
    <row r="16" spans="1:22" x14ac:dyDescent="0.25">
      <c r="A16" s="28" t="s">
        <v>546</v>
      </c>
      <c r="B16">
        <v>0.28524948900404123</v>
      </c>
      <c r="C16">
        <v>1.8221263319487511E-2</v>
      </c>
      <c r="D16">
        <v>0.14394017174120008</v>
      </c>
      <c r="E16">
        <v>2.781016627979464E-2</v>
      </c>
      <c r="F16">
        <v>3.1467344185264985E-2</v>
      </c>
      <c r="H16"/>
      <c r="J16"/>
      <c r="V16"/>
    </row>
    <row r="17" spans="1:22" x14ac:dyDescent="0.25">
      <c r="A17" s="28" t="s">
        <v>547</v>
      </c>
      <c r="B17">
        <v>9.9603640290570242E-2</v>
      </c>
      <c r="C17">
        <v>6.3932985026310066E-3</v>
      </c>
      <c r="D17">
        <v>5.0412782651919404E-2</v>
      </c>
      <c r="E17">
        <v>9.6712838979166466E-3</v>
      </c>
      <c r="F17">
        <v>1.0951141158189787E-2</v>
      </c>
      <c r="H17"/>
      <c r="J17"/>
      <c r="V17"/>
    </row>
    <row r="18" spans="1:22" x14ac:dyDescent="0.25">
      <c r="A18" s="28" t="s">
        <v>548</v>
      </c>
      <c r="B18">
        <v>0.35473335600039063</v>
      </c>
      <c r="C18">
        <v>2.2630234985594789E-2</v>
      </c>
      <c r="D18">
        <v>0.17885485223787712</v>
      </c>
      <c r="E18">
        <v>3.4622156489643639E-2</v>
      </c>
      <c r="F18">
        <v>3.9167777216969138E-2</v>
      </c>
      <c r="H18"/>
      <c r="J18"/>
      <c r="V18"/>
    </row>
    <row r="19" spans="1:22" x14ac:dyDescent="0.25">
      <c r="A19" s="28" t="s">
        <v>549</v>
      </c>
      <c r="B19">
        <v>0.36621864314611197</v>
      </c>
      <c r="C19">
        <v>2.3358232816419879E-2</v>
      </c>
      <c r="D19">
        <v>0.18462207526829838</v>
      </c>
      <c r="E19">
        <v>3.574913118215528E-2</v>
      </c>
      <c r="F19">
        <v>4.0441553659419177E-2</v>
      </c>
      <c r="H19"/>
      <c r="J19"/>
      <c r="V19"/>
    </row>
    <row r="20" spans="1:22" x14ac:dyDescent="0.25">
      <c r="A20" s="28" t="s">
        <v>550</v>
      </c>
      <c r="B20">
        <v>0.27228839058928805</v>
      </c>
      <c r="C20">
        <v>1.7397894522085025E-2</v>
      </c>
      <c r="D20">
        <v>0.13742259232702961</v>
      </c>
      <c r="E20">
        <v>2.6540701723644221E-2</v>
      </c>
      <c r="F20">
        <v>3.0032089075487274E-2</v>
      </c>
      <c r="H20"/>
      <c r="J20"/>
      <c r="V20"/>
    </row>
    <row r="21" spans="1:22" x14ac:dyDescent="0.25">
      <c r="A21" s="29" t="s">
        <v>551</v>
      </c>
      <c r="B21">
        <v>0.13721837793498232</v>
      </c>
      <c r="C21">
        <v>8.1516246154363259E-2</v>
      </c>
      <c r="D21">
        <v>0.2600961297518809</v>
      </c>
      <c r="E21">
        <v>5.6542838382618553E-3</v>
      </c>
      <c r="F21">
        <v>1.8474629046326962E-2</v>
      </c>
      <c r="H21"/>
      <c r="J21"/>
      <c r="V21"/>
    </row>
    <row r="22" spans="1:22" x14ac:dyDescent="0.25">
      <c r="A22" s="29" t="s">
        <v>552</v>
      </c>
      <c r="B22">
        <v>0.14729449828615823</v>
      </c>
      <c r="C22">
        <v>8.7501968210851475E-2</v>
      </c>
      <c r="D22">
        <v>0.27919512922940581</v>
      </c>
      <c r="E22">
        <v>6.069485493458553E-3</v>
      </c>
      <c r="F22">
        <v>1.9831243490165643E-2</v>
      </c>
      <c r="H22"/>
      <c r="J22"/>
      <c r="V22"/>
    </row>
    <row r="23" spans="1:22" x14ac:dyDescent="0.25">
      <c r="A23" s="29" t="s">
        <v>553</v>
      </c>
      <c r="B23">
        <v>5.0363288490492118E-2</v>
      </c>
      <c r="C23">
        <v>2.9919065124625811E-2</v>
      </c>
      <c r="D23">
        <v>9.5463594565693435E-2</v>
      </c>
      <c r="E23">
        <v>2.0752925772397901E-3</v>
      </c>
      <c r="F23">
        <v>6.7807553433717601E-3</v>
      </c>
      <c r="H23"/>
      <c r="J23"/>
      <c r="V23"/>
    </row>
    <row r="24" spans="1:22" x14ac:dyDescent="0.25">
      <c r="A24" s="29" t="s">
        <v>554</v>
      </c>
      <c r="B24">
        <v>0.1845380535101645</v>
      </c>
      <c r="C24">
        <v>0.10962693191478907</v>
      </c>
      <c r="D24">
        <v>0.34978948791253656</v>
      </c>
      <c r="E24">
        <v>7.604161539444875E-3</v>
      </c>
      <c r="F24">
        <v>2.4845586231328626E-2</v>
      </c>
      <c r="H24"/>
      <c r="J24"/>
      <c r="V24"/>
    </row>
    <row r="25" spans="1:22" x14ac:dyDescent="0.25">
      <c r="A25" s="29" t="s">
        <v>555</v>
      </c>
      <c r="B25">
        <v>0.19074374898558788</v>
      </c>
      <c r="C25">
        <v>0.11331336363478721</v>
      </c>
      <c r="D25">
        <v>0.36155212537046644</v>
      </c>
      <c r="E25">
        <v>7.8598763770224862E-3</v>
      </c>
      <c r="F25">
        <v>2.5681097393923134E-2</v>
      </c>
      <c r="H25"/>
      <c r="J25"/>
      <c r="V25"/>
    </row>
    <row r="26" spans="1:22" x14ac:dyDescent="0.25">
      <c r="A26" s="29" t="s">
        <v>556</v>
      </c>
      <c r="B26">
        <v>0.14040454139178038</v>
      </c>
      <c r="C26">
        <v>8.3408938235803018E-2</v>
      </c>
      <c r="D26">
        <v>0.2661347455199386</v>
      </c>
      <c r="E26">
        <v>5.7855751509207033E-3</v>
      </c>
      <c r="F26">
        <v>1.8903599726304496E-2</v>
      </c>
      <c r="H26"/>
      <c r="J26"/>
      <c r="V26"/>
    </row>
    <row r="27" spans="1:22" x14ac:dyDescent="0.25">
      <c r="H27"/>
      <c r="J27"/>
      <c r="V27"/>
    </row>
    <row r="28" spans="1:22" x14ac:dyDescent="0.25">
      <c r="B28" t="s">
        <v>524</v>
      </c>
      <c r="C28" s="13" t="s">
        <v>525</v>
      </c>
      <c r="D28" t="s">
        <v>557</v>
      </c>
      <c r="E28" t="s">
        <v>527</v>
      </c>
      <c r="F28" t="s">
        <v>526</v>
      </c>
      <c r="H28"/>
      <c r="J28"/>
      <c r="V28"/>
    </row>
    <row r="29" spans="1:22" x14ac:dyDescent="0.25">
      <c r="A29" s="13" t="s">
        <v>558</v>
      </c>
      <c r="B29">
        <f>MIN(B3:B26)</f>
        <v>5.0363288490492118E-2</v>
      </c>
      <c r="C29">
        <f t="shared" ref="C29:F29" si="0">MIN(C3:C26)</f>
        <v>6.3932985026310066E-3</v>
      </c>
      <c r="D29">
        <f t="shared" si="0"/>
        <v>5.0412782651919404E-2</v>
      </c>
      <c r="E29">
        <f t="shared" si="0"/>
        <v>2.0752925772397901E-3</v>
      </c>
      <c r="F29">
        <f t="shared" si="0"/>
        <v>6.7807553433717601E-3</v>
      </c>
      <c r="H29"/>
      <c r="V29"/>
    </row>
    <row r="30" spans="1:22" x14ac:dyDescent="0.25">
      <c r="A30" s="13" t="s">
        <v>559</v>
      </c>
      <c r="B30">
        <f>_xlfn.QUARTILE.INC(B3:B26,1)</f>
        <v>0.14557200906256376</v>
      </c>
      <c r="C30">
        <f t="shared" ref="C30:F30" si="1">_xlfn.QUARTILE.INC(C3:C26,1)</f>
        <v>2.8278857047574327E-2</v>
      </c>
      <c r="D30">
        <f t="shared" si="1"/>
        <v>0.14231077688765748</v>
      </c>
      <c r="E30">
        <f t="shared" si="1"/>
        <v>6.8879565466365943E-3</v>
      </c>
      <c r="F30">
        <f t="shared" si="1"/>
        <v>1.9599332549200356E-2</v>
      </c>
      <c r="H30"/>
      <c r="V30"/>
    </row>
    <row r="31" spans="1:22" x14ac:dyDescent="0.25">
      <c r="A31" t="s">
        <v>560</v>
      </c>
      <c r="B31">
        <f>_xlfn.QUARTILE.INC(B3:B26,2)</f>
        <v>0.18111404899136946</v>
      </c>
      <c r="C31">
        <f t="shared" ref="C31:F31" si="2">_xlfn.QUARTILE.INC(C3:C26,2)</f>
        <v>8.2592559530851373E-2</v>
      </c>
      <c r="D31">
        <f t="shared" si="2"/>
        <v>0.23711223542403237</v>
      </c>
      <c r="E31">
        <f t="shared" si="2"/>
        <v>9.6027172316665351E-3</v>
      </c>
      <c r="F31">
        <f t="shared" si="2"/>
        <v>2.7524166937835833E-2</v>
      </c>
      <c r="H31"/>
      <c r="V31"/>
    </row>
    <row r="32" spans="1:22" x14ac:dyDescent="0.25">
      <c r="A32" t="s">
        <v>561</v>
      </c>
      <c r="B32">
        <f>_xlfn.QUARTILE.INC(B3:B26,3)</f>
        <v>0.2332440380899593</v>
      </c>
      <c r="C32">
        <f t="shared" ref="C32:F32" si="3">_xlfn.QUARTILE.INC(C3:C26,3)</f>
        <v>0.10725130572004223</v>
      </c>
      <c r="D32">
        <f t="shared" si="3"/>
        <v>0.33124828938644613</v>
      </c>
      <c r="E32">
        <f t="shared" si="3"/>
        <v>1.3909125562692116E-2</v>
      </c>
      <c r="F32">
        <f t="shared" si="3"/>
        <v>3.2305218005569417E-2</v>
      </c>
      <c r="H32"/>
      <c r="V32"/>
    </row>
    <row r="33" spans="1:24" x14ac:dyDescent="0.25">
      <c r="A33" t="s">
        <v>562</v>
      </c>
      <c r="B33">
        <f>MAX(B3:B26)</f>
        <v>0.36621864314611197</v>
      </c>
      <c r="C33">
        <f t="shared" ref="C33:F33" si="4">MAX(C3:C26)</f>
        <v>0.14189193217788165</v>
      </c>
      <c r="D33">
        <f t="shared" si="4"/>
        <v>0.45273855219613401</v>
      </c>
      <c r="E33">
        <f t="shared" si="4"/>
        <v>3.574913118215528E-2</v>
      </c>
      <c r="F33">
        <f t="shared" si="4"/>
        <v>4.3953809404817863E-2</v>
      </c>
      <c r="H33"/>
      <c r="V33"/>
    </row>
    <row r="34" spans="1:24" x14ac:dyDescent="0.25">
      <c r="A34" t="s">
        <v>563</v>
      </c>
      <c r="B34">
        <f t="shared" ref="B34:F34" si="5">B30</f>
        <v>0.14557200906256376</v>
      </c>
      <c r="C34">
        <f t="shared" si="5"/>
        <v>2.8278857047574327E-2</v>
      </c>
      <c r="D34">
        <f t="shared" si="5"/>
        <v>0.14231077688765748</v>
      </c>
      <c r="E34" s="25">
        <f t="shared" si="5"/>
        <v>6.8879565466365943E-3</v>
      </c>
      <c r="F34">
        <f t="shared" si="5"/>
        <v>1.9599332549200356E-2</v>
      </c>
      <c r="H34"/>
      <c r="V34"/>
    </row>
    <row r="35" spans="1:24" x14ac:dyDescent="0.25">
      <c r="A35" t="s">
        <v>564</v>
      </c>
      <c r="B35">
        <f t="shared" ref="B35:F36" si="6">B31-B30</f>
        <v>3.5542039928805697E-2</v>
      </c>
      <c r="C35">
        <f t="shared" si="6"/>
        <v>5.4313702483277049E-2</v>
      </c>
      <c r="D35">
        <f t="shared" si="6"/>
        <v>9.4801458536374894E-2</v>
      </c>
      <c r="E35" s="25">
        <f t="shared" si="6"/>
        <v>2.7147606850299408E-3</v>
      </c>
      <c r="F35">
        <f t="shared" si="6"/>
        <v>7.9248343886354766E-3</v>
      </c>
      <c r="H35"/>
      <c r="V35"/>
    </row>
    <row r="36" spans="1:24" x14ac:dyDescent="0.25">
      <c r="A36" t="s">
        <v>565</v>
      </c>
      <c r="B36">
        <f t="shared" si="6"/>
        <v>5.2129989098589846E-2</v>
      </c>
      <c r="C36">
        <f t="shared" si="6"/>
        <v>2.4658746189190853E-2</v>
      </c>
      <c r="D36">
        <f t="shared" si="6"/>
        <v>9.4136053962413757E-2</v>
      </c>
      <c r="E36" s="25">
        <f t="shared" si="6"/>
        <v>4.3064083310255814E-3</v>
      </c>
      <c r="F36">
        <f t="shared" si="6"/>
        <v>4.7810510677335841E-3</v>
      </c>
      <c r="G36" s="13"/>
      <c r="H36"/>
      <c r="J36"/>
      <c r="K36" s="13"/>
      <c r="N36"/>
      <c r="O36" s="13"/>
      <c r="R36"/>
      <c r="V36"/>
    </row>
    <row r="37" spans="1:24" x14ac:dyDescent="0.25">
      <c r="A37" t="s">
        <v>566</v>
      </c>
      <c r="B37">
        <f t="shared" ref="B37:F37" si="7">B31-B29</f>
        <v>0.13075076050087733</v>
      </c>
      <c r="C37">
        <f t="shared" si="7"/>
        <v>7.6199261028220361E-2</v>
      </c>
      <c r="D37">
        <f t="shared" si="7"/>
        <v>0.18669945277211297</v>
      </c>
      <c r="E37">
        <f t="shared" si="7"/>
        <v>7.527424654426745E-3</v>
      </c>
      <c r="F37">
        <f t="shared" si="7"/>
        <v>2.0743411594464072E-2</v>
      </c>
      <c r="H37"/>
      <c r="V37"/>
    </row>
    <row r="38" spans="1:24" x14ac:dyDescent="0.25">
      <c r="A38" t="s">
        <v>567</v>
      </c>
      <c r="B38">
        <f t="shared" ref="B38:F38" si="8">B33-B31</f>
        <v>0.18510459415474251</v>
      </c>
      <c r="C38">
        <f t="shared" si="8"/>
        <v>5.929937264703028E-2</v>
      </c>
      <c r="D38">
        <f t="shared" si="8"/>
        <v>0.21562631677210164</v>
      </c>
      <c r="E38" s="25">
        <f t="shared" si="8"/>
        <v>2.6146413950488744E-2</v>
      </c>
      <c r="F38">
        <f t="shared" si="8"/>
        <v>1.6429642466982031E-2</v>
      </c>
    </row>
    <row r="40" spans="1:24" x14ac:dyDescent="0.25">
      <c r="B40"/>
      <c r="C40"/>
      <c r="H40" s="13"/>
      <c r="J40"/>
      <c r="L40" s="13"/>
      <c r="N40"/>
      <c r="P40" s="13"/>
      <c r="R40"/>
      <c r="T40" s="13"/>
      <c r="V40"/>
    </row>
    <row r="41" spans="1:24" x14ac:dyDescent="0.25">
      <c r="A41" s="30"/>
      <c r="B41"/>
      <c r="H41" s="13"/>
      <c r="J41"/>
      <c r="L41" s="13"/>
      <c r="N41"/>
      <c r="P41" s="13"/>
      <c r="R41"/>
      <c r="T41" s="13"/>
      <c r="V41"/>
    </row>
    <row r="42" spans="1:24" x14ac:dyDescent="0.25">
      <c r="A42" s="31"/>
      <c r="B42"/>
      <c r="C42"/>
      <c r="H42" s="13"/>
      <c r="J42"/>
      <c r="L42" s="13"/>
      <c r="N42"/>
      <c r="P42" s="13"/>
      <c r="R42"/>
      <c r="T42" s="13"/>
      <c r="V42">
        <v>2.8806047683350419E-4</v>
      </c>
      <c r="W42">
        <v>9.6020158944501406E-5</v>
      </c>
      <c r="X42">
        <v>8.6418143050051262E-4</v>
      </c>
    </row>
    <row r="43" spans="1:24" x14ac:dyDescent="0.25">
      <c r="A43" s="31"/>
      <c r="B43"/>
      <c r="C43"/>
      <c r="V43">
        <v>8.7965907057427543E-5</v>
      </c>
      <c r="W43">
        <v>2.9321969019142514E-5</v>
      </c>
      <c r="X43">
        <v>2.6389772117228262E-4</v>
      </c>
    </row>
    <row r="44" spans="1:24" x14ac:dyDescent="0.25">
      <c r="A44" s="31"/>
      <c r="B44"/>
      <c r="C44"/>
      <c r="V44">
        <v>4.3530427106179082E-4</v>
      </c>
      <c r="W44">
        <v>1.451014236872636E-4</v>
      </c>
      <c r="X44">
        <v>1.3059128131853723E-3</v>
      </c>
    </row>
    <row r="45" spans="1:24" x14ac:dyDescent="0.25">
      <c r="A45" s="31"/>
      <c r="B45"/>
      <c r="C45"/>
      <c r="V45">
        <v>1.9373326384080745E-5</v>
      </c>
      <c r="W45">
        <v>6.4577754613602491E-6</v>
      </c>
      <c r="X45">
        <v>5.8119979152242241E-5</v>
      </c>
    </row>
    <row r="46" spans="1:24" x14ac:dyDescent="0.25">
      <c r="A46" s="31"/>
      <c r="B46"/>
      <c r="C46"/>
      <c r="V46">
        <v>1.5777228258740238E-3</v>
      </c>
      <c r="W46">
        <v>5.2590760862467458E-4</v>
      </c>
      <c r="X46">
        <v>4.7331684776220706E-3</v>
      </c>
    </row>
    <row r="47" spans="1:24" x14ac:dyDescent="0.25">
      <c r="A47" s="31"/>
      <c r="B47"/>
      <c r="C47"/>
      <c r="V47">
        <v>1.2192552684716742E-4</v>
      </c>
      <c r="W47">
        <v>4.0641842282389139E-5</v>
      </c>
      <c r="X47">
        <v>3.6577658054150224E-4</v>
      </c>
    </row>
    <row r="48" spans="1:24" x14ac:dyDescent="0.25">
      <c r="A48" s="31"/>
      <c r="B48"/>
      <c r="C48"/>
    </row>
    <row r="49" spans="1:25" x14ac:dyDescent="0.25">
      <c r="A49" s="31"/>
      <c r="B49"/>
      <c r="C49"/>
    </row>
    <row r="50" spans="1:25" x14ac:dyDescent="0.25">
      <c r="A50" s="31"/>
      <c r="B50"/>
      <c r="C50"/>
    </row>
    <row r="51" spans="1:25" x14ac:dyDescent="0.25">
      <c r="A51" s="31"/>
      <c r="B51"/>
      <c r="C51"/>
    </row>
    <row r="52" spans="1:25" x14ac:dyDescent="0.25">
      <c r="A52" s="31"/>
      <c r="B52"/>
      <c r="C52"/>
    </row>
    <row r="53" spans="1:25" x14ac:dyDescent="0.25">
      <c r="A53" s="31"/>
      <c r="B53"/>
      <c r="C53"/>
    </row>
    <row r="54" spans="1:25" x14ac:dyDescent="0.25">
      <c r="A54" s="31"/>
      <c r="B54"/>
      <c r="C54"/>
    </row>
    <row r="55" spans="1:25" x14ac:dyDescent="0.25">
      <c r="A55" s="31"/>
      <c r="B55"/>
      <c r="C55"/>
    </row>
    <row r="56" spans="1:25" x14ac:dyDescent="0.25">
      <c r="A56" s="31"/>
      <c r="B56"/>
      <c r="C56"/>
    </row>
    <row r="57" spans="1:25" x14ac:dyDescent="0.25">
      <c r="A57" s="31"/>
      <c r="B57"/>
      <c r="C57"/>
    </row>
    <row r="58" spans="1:25" x14ac:dyDescent="0.25">
      <c r="A58" s="31"/>
      <c r="B58"/>
      <c r="C58"/>
    </row>
    <row r="59" spans="1:25" x14ac:dyDescent="0.25">
      <c r="A59" s="31"/>
      <c r="B59"/>
      <c r="C59"/>
    </row>
    <row r="60" spans="1:25" x14ac:dyDescent="0.25">
      <c r="A60" s="31"/>
      <c r="B60"/>
      <c r="C60"/>
    </row>
    <row r="61" spans="1:25" x14ac:dyDescent="0.25">
      <c r="A61" s="31"/>
      <c r="B61"/>
      <c r="C61"/>
    </row>
    <row r="62" spans="1:25" s="25" customFormat="1" x14ac:dyDescent="0.25">
      <c r="A62" s="31"/>
      <c r="B62"/>
      <c r="C62"/>
      <c r="D62"/>
      <c r="E62"/>
      <c r="F62"/>
      <c r="G62"/>
      <c r="I62"/>
      <c r="J62" s="13"/>
      <c r="K62"/>
      <c r="L62"/>
      <c r="M62"/>
      <c r="N62" s="13"/>
      <c r="O62"/>
      <c r="P62"/>
      <c r="Q62"/>
      <c r="R62" s="13"/>
      <c r="S62"/>
      <c r="T62"/>
      <c r="U62"/>
      <c r="V62" s="13"/>
      <c r="W62"/>
      <c r="X62"/>
      <c r="Y62"/>
    </row>
    <row r="63" spans="1:25" s="25" customFormat="1" x14ac:dyDescent="0.25">
      <c r="A63" s="31"/>
      <c r="B63"/>
      <c r="C63"/>
      <c r="D63"/>
      <c r="E63"/>
      <c r="F63"/>
      <c r="G63"/>
      <c r="I63"/>
      <c r="J63" s="13"/>
      <c r="K63"/>
      <c r="L63"/>
      <c r="M63"/>
      <c r="N63" s="13"/>
      <c r="O63"/>
      <c r="P63"/>
      <c r="Q63"/>
      <c r="R63" s="13"/>
      <c r="S63"/>
      <c r="T63"/>
      <c r="U63"/>
      <c r="V63" s="13"/>
      <c r="W63"/>
      <c r="X63"/>
      <c r="Y63"/>
    </row>
    <row r="64" spans="1:25" s="25" customFormat="1" x14ac:dyDescent="0.25">
      <c r="A64" s="31"/>
      <c r="B64"/>
      <c r="C64"/>
      <c r="D64"/>
      <c r="E64"/>
      <c r="F64"/>
      <c r="G64"/>
      <c r="I64"/>
      <c r="J64" s="13"/>
      <c r="K64"/>
      <c r="L64"/>
      <c r="M64"/>
      <c r="N64" s="13"/>
      <c r="O64"/>
      <c r="P64"/>
      <c r="Q64"/>
      <c r="R64" s="13"/>
      <c r="S64"/>
      <c r="T64"/>
      <c r="U64"/>
      <c r="V64" s="13"/>
      <c r="W64"/>
      <c r="X64"/>
      <c r="Y64"/>
    </row>
    <row r="65" spans="1:25" s="25" customFormat="1" x14ac:dyDescent="0.25">
      <c r="A65" s="31"/>
      <c r="B65"/>
      <c r="C65"/>
      <c r="D65"/>
      <c r="E65"/>
      <c r="F65"/>
      <c r="G65"/>
      <c r="I65"/>
      <c r="J65" s="13"/>
      <c r="K65"/>
      <c r="L65"/>
      <c r="M65"/>
      <c r="N65" s="13"/>
      <c r="O65"/>
      <c r="P65"/>
      <c r="Q65"/>
      <c r="R65" s="13"/>
      <c r="S65"/>
      <c r="T65"/>
      <c r="U65"/>
      <c r="V65" s="13"/>
      <c r="W65"/>
      <c r="X65"/>
      <c r="Y65"/>
    </row>
    <row r="66" spans="1:25" s="25" customFormat="1" x14ac:dyDescent="0.25">
      <c r="A66" s="31"/>
      <c r="B66" s="13"/>
      <c r="C66" s="13"/>
      <c r="D66"/>
      <c r="E66"/>
      <c r="F66"/>
      <c r="G66"/>
      <c r="I66"/>
      <c r="J66" s="13"/>
      <c r="K66"/>
      <c r="L66"/>
      <c r="M66"/>
      <c r="N66" s="13"/>
      <c r="O66"/>
      <c r="P66"/>
      <c r="Q66"/>
      <c r="R66" s="13"/>
      <c r="S66"/>
      <c r="T66"/>
      <c r="U66"/>
      <c r="V66" s="13"/>
      <c r="W66"/>
      <c r="X66"/>
      <c r="Y66"/>
    </row>
    <row r="67" spans="1:25" s="25" customFormat="1" x14ac:dyDescent="0.25">
      <c r="A67" s="31"/>
      <c r="B67"/>
      <c r="C67" s="13"/>
      <c r="D67"/>
      <c r="E67"/>
      <c r="F67"/>
      <c r="G67"/>
      <c r="I67"/>
      <c r="J67" s="13"/>
      <c r="K67"/>
      <c r="L67"/>
      <c r="M67"/>
      <c r="N67" s="13"/>
      <c r="O67"/>
      <c r="P67"/>
      <c r="Q67"/>
      <c r="R67" s="13"/>
      <c r="S67"/>
      <c r="T67"/>
      <c r="U67"/>
      <c r="V67" s="13"/>
      <c r="W67"/>
      <c r="X67"/>
      <c r="Y67"/>
    </row>
    <row r="68" spans="1:25" s="25" customFormat="1" x14ac:dyDescent="0.25">
      <c r="A68" s="32"/>
      <c r="B68"/>
      <c r="C68"/>
      <c r="D68"/>
      <c r="E68"/>
      <c r="F68"/>
      <c r="G68"/>
      <c r="I68"/>
      <c r="J68" s="13"/>
      <c r="K68"/>
      <c r="L68"/>
      <c r="M68"/>
      <c r="N68" s="13"/>
      <c r="O68"/>
      <c r="P68"/>
      <c r="Q68"/>
      <c r="R68" s="13"/>
      <c r="S68"/>
      <c r="T68"/>
      <c r="U68"/>
      <c r="V68" s="13"/>
      <c r="W68"/>
      <c r="X68"/>
      <c r="Y68"/>
    </row>
    <row r="69" spans="1:25" s="25" customFormat="1" x14ac:dyDescent="0.25">
      <c r="A69" s="32"/>
      <c r="B69"/>
      <c r="C69"/>
      <c r="D69"/>
      <c r="E69"/>
      <c r="F69"/>
      <c r="G69"/>
      <c r="I69"/>
      <c r="J69" s="13"/>
      <c r="K69"/>
      <c r="L69"/>
      <c r="M69"/>
      <c r="N69" s="13"/>
      <c r="O69"/>
      <c r="P69"/>
      <c r="Q69"/>
      <c r="R69" s="13"/>
      <c r="S69"/>
      <c r="T69"/>
      <c r="U69"/>
      <c r="V69" s="13"/>
      <c r="W69"/>
      <c r="X69"/>
      <c r="Y69"/>
    </row>
    <row r="70" spans="1:25" s="25" customFormat="1" x14ac:dyDescent="0.25">
      <c r="A70" s="31"/>
      <c r="B70"/>
      <c r="C70"/>
      <c r="D70"/>
      <c r="E70"/>
      <c r="F70"/>
      <c r="G70"/>
      <c r="I70"/>
      <c r="J70" s="13"/>
      <c r="K70"/>
      <c r="L70"/>
      <c r="M70"/>
      <c r="N70" s="13"/>
      <c r="O70"/>
      <c r="P70"/>
      <c r="Q70"/>
      <c r="R70" s="13"/>
      <c r="S70"/>
      <c r="T70"/>
      <c r="U70"/>
      <c r="V70" s="13"/>
      <c r="W70"/>
      <c r="X70"/>
      <c r="Y70"/>
    </row>
    <row r="71" spans="1:25" s="25" customFormat="1" x14ac:dyDescent="0.25">
      <c r="A71" s="31"/>
      <c r="B71"/>
      <c r="C71"/>
      <c r="D71"/>
      <c r="E71"/>
      <c r="F71"/>
      <c r="G71"/>
      <c r="I71"/>
      <c r="J71" s="13"/>
      <c r="K71"/>
      <c r="L71"/>
      <c r="M71"/>
      <c r="N71" s="13"/>
      <c r="O71"/>
      <c r="P71"/>
      <c r="Q71"/>
      <c r="R71" s="13"/>
      <c r="S71"/>
      <c r="T71"/>
      <c r="U71"/>
      <c r="V71" s="13"/>
      <c r="W71"/>
      <c r="X71"/>
      <c r="Y71"/>
    </row>
    <row r="72" spans="1:25" s="25" customFormat="1" x14ac:dyDescent="0.25">
      <c r="A72" s="31"/>
      <c r="B72"/>
      <c r="C72"/>
      <c r="D72"/>
      <c r="E72"/>
      <c r="F72"/>
      <c r="G72"/>
      <c r="I72"/>
      <c r="J72" s="13"/>
      <c r="K72"/>
      <c r="L72"/>
      <c r="M72"/>
      <c r="N72" s="13"/>
      <c r="O72"/>
      <c r="P72"/>
      <c r="Q72"/>
      <c r="R72" s="13"/>
      <c r="S72"/>
      <c r="T72"/>
      <c r="U72"/>
      <c r="V72" s="13"/>
      <c r="W72"/>
      <c r="X72"/>
      <c r="Y72"/>
    </row>
    <row r="73" spans="1:25" x14ac:dyDescent="0.25">
      <c r="A73" s="31"/>
      <c r="B73"/>
      <c r="C73"/>
      <c r="E73" s="25"/>
    </row>
    <row r="74" spans="1:25" s="25" customFormat="1" x14ac:dyDescent="0.25">
      <c r="A74" s="31"/>
      <c r="B74"/>
      <c r="C74"/>
      <c r="D74"/>
      <c r="F74"/>
      <c r="G74"/>
      <c r="I74"/>
      <c r="J74" s="13"/>
      <c r="K74"/>
      <c r="L74"/>
      <c r="M74"/>
      <c r="N74" s="13"/>
      <c r="O74"/>
      <c r="P74"/>
      <c r="Q74"/>
      <c r="R74" s="13"/>
      <c r="S74"/>
      <c r="T74"/>
      <c r="U74"/>
      <c r="V74" s="13"/>
      <c r="W74"/>
      <c r="X74"/>
      <c r="Y74"/>
    </row>
    <row r="75" spans="1:25" s="25" customFormat="1" x14ac:dyDescent="0.25">
      <c r="A75" s="31"/>
      <c r="B75"/>
      <c r="C75"/>
      <c r="D75"/>
      <c r="F75"/>
      <c r="G75"/>
      <c r="I75"/>
      <c r="J75" s="13"/>
      <c r="K75"/>
      <c r="L75"/>
      <c r="M75"/>
      <c r="N75" s="13"/>
      <c r="O75"/>
      <c r="P75"/>
      <c r="Q75"/>
      <c r="R75" s="13"/>
      <c r="S75"/>
      <c r="T75"/>
      <c r="U75"/>
      <c r="V75" s="13"/>
      <c r="W75"/>
      <c r="X75"/>
      <c r="Y75"/>
    </row>
    <row r="76" spans="1:25" s="25" customFormat="1" x14ac:dyDescent="0.25">
      <c r="A76" s="31"/>
      <c r="B76"/>
      <c r="C76"/>
      <c r="D76"/>
      <c r="E76"/>
      <c r="F76"/>
      <c r="G76"/>
      <c r="I76"/>
      <c r="J76" s="13"/>
      <c r="K76"/>
      <c r="L76"/>
      <c r="M76"/>
      <c r="N76" s="13"/>
      <c r="O76"/>
      <c r="P76"/>
      <c r="Q76"/>
      <c r="R76" s="13"/>
      <c r="S76"/>
      <c r="T76"/>
      <c r="U76"/>
      <c r="V76" s="13"/>
      <c r="W76"/>
      <c r="X76"/>
      <c r="Y76"/>
    </row>
    <row r="77" spans="1:25" s="25" customFormat="1" x14ac:dyDescent="0.25">
      <c r="A77" s="31"/>
      <c r="B77"/>
      <c r="C77"/>
      <c r="D77"/>
      <c r="F77"/>
      <c r="G77"/>
      <c r="I77"/>
      <c r="J77" s="13"/>
      <c r="K77"/>
      <c r="L77"/>
      <c r="M77"/>
      <c r="N77" s="13"/>
      <c r="O77"/>
      <c r="P77"/>
      <c r="Q77"/>
      <c r="R77" s="13"/>
      <c r="S77"/>
      <c r="T77"/>
      <c r="U77"/>
      <c r="V77" s="13"/>
      <c r="W77"/>
      <c r="X77"/>
      <c r="Y77"/>
    </row>
    <row r="78" spans="1:25" s="25" customFormat="1" x14ac:dyDescent="0.25">
      <c r="A78" s="31"/>
      <c r="B78"/>
      <c r="C78"/>
      <c r="D78"/>
      <c r="E78"/>
      <c r="F78"/>
      <c r="G78"/>
      <c r="I78"/>
      <c r="J78" s="13"/>
      <c r="K78"/>
      <c r="L78"/>
      <c r="M78"/>
      <c r="N78" s="13"/>
      <c r="O78"/>
      <c r="P78"/>
      <c r="Q78"/>
      <c r="R78" s="13"/>
      <c r="S78"/>
      <c r="T78"/>
      <c r="U78"/>
      <c r="V78" s="13"/>
      <c r="W78"/>
      <c r="X78"/>
      <c r="Y78"/>
    </row>
    <row r="79" spans="1:25" s="25" customFormat="1" x14ac:dyDescent="0.25">
      <c r="A79" s="31"/>
      <c r="B79"/>
      <c r="C79" s="13"/>
      <c r="D79"/>
      <c r="E79"/>
      <c r="F79"/>
      <c r="G79"/>
      <c r="I79"/>
      <c r="J79" s="13"/>
      <c r="K79"/>
      <c r="L79"/>
      <c r="M79"/>
      <c r="N79" s="13"/>
      <c r="O79"/>
      <c r="P79"/>
      <c r="Q79"/>
      <c r="R79" s="13"/>
      <c r="S79"/>
      <c r="T79"/>
      <c r="U79"/>
      <c r="V79" s="13"/>
      <c r="W79"/>
      <c r="X79"/>
      <c r="Y79"/>
    </row>
    <row r="80" spans="1:25" s="25" customFormat="1" x14ac:dyDescent="0.25">
      <c r="A80" s="32"/>
      <c r="B80"/>
      <c r="C80"/>
      <c r="D80"/>
      <c r="F80"/>
      <c r="G80" s="33"/>
      <c r="I80"/>
      <c r="J80" s="13"/>
      <c r="K80"/>
      <c r="L80"/>
      <c r="M80"/>
      <c r="N80" s="13"/>
      <c r="O80"/>
      <c r="P80"/>
      <c r="Q80"/>
      <c r="R80" s="13"/>
      <c r="S80"/>
      <c r="T80"/>
      <c r="U80"/>
      <c r="V80" s="13"/>
      <c r="W80"/>
      <c r="X80"/>
      <c r="Y80"/>
    </row>
    <row r="81" spans="1:25" s="25" customFormat="1" x14ac:dyDescent="0.25">
      <c r="A81" s="32"/>
      <c r="B81"/>
      <c r="C81"/>
      <c r="D81"/>
      <c r="F81"/>
      <c r="G81" s="33"/>
      <c r="I81"/>
      <c r="J81" s="13"/>
      <c r="K81"/>
      <c r="L81"/>
      <c r="M81"/>
      <c r="N81" s="13"/>
      <c r="O81"/>
      <c r="P81"/>
      <c r="Q81"/>
      <c r="R81" s="13"/>
      <c r="S81"/>
      <c r="T81"/>
      <c r="U81"/>
      <c r="V81" s="13"/>
      <c r="W81"/>
      <c r="X81"/>
      <c r="Y81"/>
    </row>
    <row r="82" spans="1:25" s="25" customFormat="1" x14ac:dyDescent="0.25">
      <c r="A82" s="31"/>
      <c r="B82"/>
      <c r="C82"/>
      <c r="D82"/>
      <c r="F82"/>
      <c r="G82" s="33"/>
      <c r="I82"/>
      <c r="J82" s="13"/>
      <c r="K82"/>
      <c r="L82"/>
      <c r="M82"/>
      <c r="N82" s="13"/>
      <c r="O82"/>
      <c r="P82"/>
      <c r="Q82"/>
      <c r="R82" s="13"/>
      <c r="S82"/>
      <c r="T82"/>
      <c r="U82"/>
      <c r="V82" s="13"/>
      <c r="W82"/>
      <c r="X82"/>
      <c r="Y82"/>
    </row>
    <row r="83" spans="1:25" s="25" customFormat="1" x14ac:dyDescent="0.25">
      <c r="A83" s="31"/>
      <c r="B83"/>
      <c r="C83"/>
      <c r="D83"/>
      <c r="F83"/>
      <c r="G83" s="33"/>
      <c r="I83"/>
      <c r="J83" s="13"/>
      <c r="K83"/>
      <c r="L83"/>
      <c r="M83"/>
      <c r="N83" s="13"/>
      <c r="O83"/>
      <c r="P83"/>
      <c r="Q83"/>
      <c r="R83" s="13"/>
      <c r="S83"/>
      <c r="T83"/>
      <c r="U83"/>
      <c r="V83" s="13"/>
      <c r="W83"/>
      <c r="X83"/>
      <c r="Y83"/>
    </row>
    <row r="84" spans="1:25" s="25" customFormat="1" x14ac:dyDescent="0.25">
      <c r="A84" s="31"/>
      <c r="B84"/>
      <c r="C84"/>
      <c r="D84"/>
      <c r="F84"/>
      <c r="G84" s="33"/>
      <c r="I84"/>
      <c r="J84" s="13"/>
      <c r="K84"/>
      <c r="L84"/>
      <c r="M84"/>
      <c r="N84" s="13"/>
      <c r="O84"/>
      <c r="P84"/>
      <c r="Q84"/>
      <c r="R84" s="13"/>
      <c r="S84"/>
      <c r="T84"/>
      <c r="U84"/>
      <c r="V84" s="13"/>
      <c r="W84"/>
      <c r="X84"/>
      <c r="Y84"/>
    </row>
    <row r="85" spans="1:25" s="25" customFormat="1" x14ac:dyDescent="0.25">
      <c r="A85" s="31"/>
      <c r="B85"/>
      <c r="C85"/>
      <c r="D85"/>
      <c r="F85"/>
      <c r="G85" s="33"/>
      <c r="I85"/>
      <c r="J85" s="13"/>
      <c r="K85"/>
      <c r="L85"/>
      <c r="M85"/>
      <c r="N85" s="13"/>
      <c r="O85"/>
      <c r="P85"/>
      <c r="Q85"/>
      <c r="R85" s="13"/>
      <c r="S85"/>
      <c r="T85"/>
      <c r="U85"/>
      <c r="V85" s="13"/>
      <c r="W85"/>
      <c r="X85"/>
      <c r="Y85"/>
    </row>
    <row r="86" spans="1:25" s="25" customFormat="1" x14ac:dyDescent="0.25">
      <c r="A86" s="31"/>
      <c r="B86"/>
      <c r="C86"/>
      <c r="D86"/>
      <c r="F86"/>
      <c r="G86" s="33"/>
      <c r="I86"/>
      <c r="J86" s="13"/>
      <c r="K86"/>
      <c r="L86"/>
      <c r="M86"/>
      <c r="N86" s="13"/>
      <c r="O86"/>
      <c r="P86"/>
      <c r="Q86"/>
      <c r="R86" s="13"/>
      <c r="S86"/>
      <c r="T86"/>
      <c r="U86"/>
      <c r="V86" s="13"/>
      <c r="W86"/>
      <c r="X86"/>
      <c r="Y86"/>
    </row>
    <row r="87" spans="1:25" s="25" customFormat="1" x14ac:dyDescent="0.25">
      <c r="A87" s="31"/>
      <c r="B87"/>
      <c r="C87"/>
      <c r="D87"/>
      <c r="F87"/>
      <c r="G87" s="33"/>
      <c r="I87"/>
      <c r="J87" s="13"/>
      <c r="K87"/>
      <c r="L87"/>
      <c r="M87"/>
      <c r="N87" s="13"/>
      <c r="O87"/>
      <c r="P87"/>
      <c r="Q87"/>
      <c r="R87" s="13"/>
      <c r="S87"/>
      <c r="T87"/>
      <c r="U87"/>
      <c r="V87" s="13"/>
      <c r="W87"/>
      <c r="X87"/>
      <c r="Y87"/>
    </row>
    <row r="88" spans="1:25" s="25" customFormat="1" x14ac:dyDescent="0.25">
      <c r="A88" s="31"/>
      <c r="B88"/>
      <c r="C88"/>
      <c r="D88"/>
      <c r="E88"/>
      <c r="F88"/>
      <c r="G88" s="33"/>
      <c r="I88"/>
      <c r="J88" s="13"/>
      <c r="K88"/>
      <c r="L88"/>
      <c r="M88"/>
      <c r="N88" s="13"/>
      <c r="O88"/>
      <c r="P88"/>
      <c r="Q88"/>
      <c r="R88" s="13"/>
      <c r="S88"/>
      <c r="T88"/>
      <c r="U88"/>
      <c r="V88" s="13"/>
      <c r="W88"/>
      <c r="X88"/>
      <c r="Y88"/>
    </row>
    <row r="89" spans="1:25" s="25" customFormat="1" x14ac:dyDescent="0.25">
      <c r="A89" s="31"/>
      <c r="B89"/>
      <c r="C89"/>
      <c r="D89"/>
      <c r="F89"/>
      <c r="G89" s="33"/>
      <c r="I89"/>
      <c r="J89" s="13"/>
      <c r="K89"/>
      <c r="L89"/>
      <c r="M89"/>
      <c r="N89" s="13"/>
      <c r="O89"/>
      <c r="P89"/>
      <c r="Q89"/>
      <c r="R89" s="13"/>
      <c r="S89"/>
      <c r="T89"/>
      <c r="U89"/>
      <c r="V89" s="13"/>
      <c r="W89"/>
      <c r="X89"/>
      <c r="Y89"/>
    </row>
    <row r="90" spans="1:25" x14ac:dyDescent="0.25">
      <c r="A90" s="31"/>
    </row>
    <row r="91" spans="1:25" s="25" customFormat="1" x14ac:dyDescent="0.25">
      <c r="A91" s="31"/>
      <c r="B91" s="13"/>
      <c r="C91" s="13"/>
      <c r="D91"/>
      <c r="E91"/>
      <c r="F91"/>
      <c r="G91"/>
      <c r="I91"/>
      <c r="J91" s="13"/>
      <c r="K91"/>
      <c r="L91"/>
      <c r="M91"/>
      <c r="N91" s="13"/>
      <c r="O91"/>
      <c r="P91"/>
      <c r="Q91"/>
      <c r="R91" s="13"/>
      <c r="S91"/>
      <c r="T91"/>
      <c r="U91"/>
      <c r="V91" s="13"/>
      <c r="W91"/>
      <c r="X91"/>
      <c r="Y91"/>
    </row>
    <row r="92" spans="1:25" s="25" customFormat="1" x14ac:dyDescent="0.25">
      <c r="A92" s="31"/>
      <c r="B92"/>
      <c r="C92"/>
      <c r="D92"/>
      <c r="E92"/>
      <c r="F92"/>
      <c r="G92"/>
      <c r="I92"/>
      <c r="J92" s="13"/>
      <c r="K92"/>
      <c r="L92"/>
      <c r="M92"/>
      <c r="N92" s="13"/>
      <c r="O92"/>
      <c r="P92"/>
      <c r="Q92"/>
      <c r="R92" s="13"/>
      <c r="S92"/>
      <c r="T92"/>
      <c r="U92"/>
      <c r="V92" s="13"/>
      <c r="W92"/>
      <c r="X92"/>
      <c r="Y92"/>
    </row>
    <row r="93" spans="1:25" s="25" customFormat="1" x14ac:dyDescent="0.25">
      <c r="A93" s="31"/>
      <c r="B93"/>
      <c r="C93"/>
      <c r="D93"/>
      <c r="E93"/>
      <c r="F93"/>
      <c r="G93"/>
      <c r="I93"/>
      <c r="J93" s="13"/>
      <c r="K93"/>
      <c r="L93"/>
      <c r="M93"/>
      <c r="N93" s="13"/>
      <c r="O93"/>
      <c r="P93"/>
      <c r="Q93"/>
      <c r="R93" s="13"/>
      <c r="S93"/>
      <c r="T93"/>
      <c r="U93"/>
      <c r="V93" s="13"/>
      <c r="W93"/>
      <c r="X93"/>
      <c r="Y93"/>
    </row>
    <row r="94" spans="1:25" s="25" customFormat="1" x14ac:dyDescent="0.25">
      <c r="A94" s="31"/>
      <c r="B94"/>
      <c r="C94"/>
      <c r="D94"/>
      <c r="E94"/>
      <c r="F94"/>
      <c r="G94"/>
      <c r="I94"/>
      <c r="J94" s="13"/>
      <c r="K94"/>
      <c r="L94"/>
      <c r="M94"/>
      <c r="N94" s="13"/>
      <c r="O94"/>
      <c r="P94"/>
      <c r="Q94"/>
      <c r="R94" s="13"/>
      <c r="S94"/>
      <c r="T94"/>
      <c r="U94"/>
      <c r="V94" s="13"/>
      <c r="W94"/>
      <c r="X94"/>
      <c r="Y94"/>
    </row>
    <row r="95" spans="1:25" x14ac:dyDescent="0.25">
      <c r="A95" s="31"/>
    </row>
    <row r="96" spans="1:25" s="25" customFormat="1" x14ac:dyDescent="0.25">
      <c r="A96" s="31"/>
      <c r="B96" s="13"/>
      <c r="C96" s="13"/>
      <c r="D96"/>
      <c r="E96"/>
      <c r="F96"/>
      <c r="G96"/>
      <c r="I96"/>
      <c r="J96" s="13"/>
      <c r="K96"/>
      <c r="L96"/>
      <c r="M96"/>
      <c r="N96" s="13"/>
      <c r="O96"/>
      <c r="P96"/>
      <c r="Q96"/>
      <c r="R96" s="13"/>
      <c r="S96"/>
      <c r="T96"/>
      <c r="U96"/>
      <c r="V96" s="13"/>
      <c r="W96"/>
      <c r="X96"/>
      <c r="Y96"/>
    </row>
    <row r="97" spans="1:25" s="25" customFormat="1" x14ac:dyDescent="0.25">
      <c r="A97" s="31"/>
      <c r="B97" s="34"/>
      <c r="C97" s="34"/>
      <c r="D97" s="34"/>
      <c r="E97" s="34"/>
      <c r="F97" s="34"/>
      <c r="G97" s="33"/>
      <c r="I97"/>
      <c r="J97" s="13"/>
      <c r="K97"/>
      <c r="L97"/>
      <c r="M97"/>
      <c r="N97" s="13"/>
      <c r="O97"/>
      <c r="P97"/>
      <c r="Q97"/>
      <c r="R97" s="13"/>
      <c r="S97"/>
      <c r="T97"/>
      <c r="U97"/>
      <c r="V97" s="13"/>
      <c r="W97"/>
      <c r="X97"/>
      <c r="Y97"/>
    </row>
    <row r="98" spans="1:25" s="25" customFormat="1" x14ac:dyDescent="0.25">
      <c r="A98" s="31"/>
      <c r="B98" s="34"/>
      <c r="C98" s="34"/>
      <c r="D98" s="34"/>
      <c r="E98" s="34"/>
      <c r="F98" s="34"/>
      <c r="G98" s="33"/>
      <c r="I98"/>
      <c r="J98" s="13"/>
      <c r="K98"/>
      <c r="L98"/>
      <c r="M98"/>
      <c r="N98" s="13"/>
      <c r="O98"/>
      <c r="P98"/>
      <c r="Q98"/>
      <c r="R98" s="13"/>
      <c r="S98"/>
      <c r="T98"/>
      <c r="U98"/>
      <c r="V98" s="13"/>
      <c r="W98"/>
      <c r="X98"/>
      <c r="Y98"/>
    </row>
    <row r="99" spans="1:25" s="25" customFormat="1" x14ac:dyDescent="0.25">
      <c r="A99" s="31"/>
      <c r="B99" s="34"/>
      <c r="C99" s="34"/>
      <c r="D99" s="34"/>
      <c r="E99" s="34"/>
      <c r="F99" s="34"/>
      <c r="G99" s="33"/>
      <c r="I99"/>
      <c r="J99" s="13"/>
      <c r="K99"/>
      <c r="L99"/>
      <c r="M99"/>
      <c r="N99" s="13"/>
      <c r="O99"/>
      <c r="P99"/>
      <c r="Q99"/>
      <c r="R99" s="13"/>
      <c r="S99"/>
      <c r="T99"/>
      <c r="U99"/>
      <c r="V99" s="13"/>
      <c r="W99"/>
      <c r="X99"/>
      <c r="Y99"/>
    </row>
    <row r="100" spans="1:25" s="25" customFormat="1" x14ac:dyDescent="0.25">
      <c r="A100" s="31"/>
      <c r="B100" s="34"/>
      <c r="C100" s="34"/>
      <c r="D100" s="34"/>
      <c r="E100" s="34"/>
      <c r="F100" s="34"/>
      <c r="G100" s="33"/>
      <c r="I100"/>
      <c r="J100" s="13"/>
      <c r="K100"/>
      <c r="L100"/>
      <c r="M100"/>
      <c r="N100" s="13"/>
      <c r="O100"/>
      <c r="P100"/>
      <c r="Q100"/>
      <c r="R100" s="13"/>
      <c r="S100"/>
      <c r="T100"/>
      <c r="U100"/>
      <c r="V100" s="13"/>
      <c r="W100"/>
      <c r="X100"/>
      <c r="Y100"/>
    </row>
    <row r="101" spans="1:25" s="25" customFormat="1" x14ac:dyDescent="0.25">
      <c r="A101" s="31"/>
      <c r="B101" s="34"/>
      <c r="C101" s="34"/>
      <c r="D101" s="34"/>
      <c r="E101" s="34"/>
      <c r="F101" s="34"/>
      <c r="G101" s="33"/>
      <c r="I101"/>
      <c r="J101" s="13"/>
      <c r="K101"/>
      <c r="L101"/>
      <c r="M101"/>
      <c r="N101" s="13"/>
      <c r="O101"/>
      <c r="P101"/>
      <c r="Q101"/>
      <c r="R101" s="13"/>
      <c r="S101"/>
      <c r="T101"/>
      <c r="U101"/>
      <c r="V101" s="13"/>
      <c r="W101"/>
      <c r="X101"/>
      <c r="Y101"/>
    </row>
    <row r="102" spans="1:25" s="25" customFormat="1" x14ac:dyDescent="0.25">
      <c r="A102" s="31"/>
      <c r="B102" s="34"/>
      <c r="C102" s="34"/>
      <c r="D102" s="34"/>
      <c r="E102" s="34"/>
      <c r="F102" s="34"/>
      <c r="G102" s="33"/>
      <c r="I102"/>
      <c r="J102" s="13"/>
      <c r="K102"/>
      <c r="L102"/>
      <c r="M102"/>
      <c r="N102" s="13"/>
      <c r="O102"/>
      <c r="P102"/>
      <c r="Q102"/>
      <c r="R102" s="13"/>
      <c r="S102"/>
      <c r="T102"/>
      <c r="U102"/>
      <c r="V102" s="13"/>
      <c r="W102"/>
      <c r="X102"/>
      <c r="Y102"/>
    </row>
    <row r="103" spans="1:25" s="25" customFormat="1" x14ac:dyDescent="0.25">
      <c r="A103"/>
      <c r="B103" s="34"/>
      <c r="C103" s="34"/>
      <c r="D103" s="34"/>
      <c r="E103" s="34"/>
      <c r="F103" s="34"/>
      <c r="G103" s="33"/>
      <c r="I103"/>
      <c r="J103" s="13"/>
      <c r="K103"/>
      <c r="L103"/>
      <c r="M103"/>
      <c r="N103" s="13"/>
      <c r="O103"/>
      <c r="P103"/>
      <c r="Q103"/>
      <c r="R103" s="13"/>
      <c r="S103"/>
      <c r="T103"/>
      <c r="U103"/>
      <c r="V103" s="13"/>
      <c r="W103"/>
      <c r="X103"/>
      <c r="Y103"/>
    </row>
    <row r="104" spans="1:25" s="25" customFormat="1" x14ac:dyDescent="0.25">
      <c r="A104"/>
      <c r="B104" s="34"/>
      <c r="C104" s="34"/>
      <c r="D104" s="34"/>
      <c r="E104" s="34"/>
      <c r="F104" s="34"/>
      <c r="G104" s="33"/>
      <c r="I104"/>
      <c r="J104" s="13"/>
      <c r="K104"/>
      <c r="L104"/>
      <c r="M104"/>
      <c r="N104" s="13"/>
      <c r="O104"/>
      <c r="P104"/>
      <c r="Q104"/>
      <c r="R104" s="13"/>
      <c r="S104"/>
      <c r="T104"/>
      <c r="U104"/>
      <c r="V104" s="13"/>
      <c r="W104"/>
      <c r="X104"/>
      <c r="Y104"/>
    </row>
    <row r="105" spans="1:25" s="25" customFormat="1" x14ac:dyDescent="0.25">
      <c r="A105"/>
      <c r="B105" s="34"/>
      <c r="C105" s="34"/>
      <c r="D105" s="34"/>
      <c r="E105" s="34"/>
      <c r="F105" s="34"/>
      <c r="G105" s="33"/>
      <c r="I105"/>
      <c r="J105" s="13"/>
      <c r="K105"/>
      <c r="L105"/>
      <c r="M105"/>
      <c r="N105" s="13"/>
      <c r="O105"/>
      <c r="P105"/>
      <c r="Q105"/>
      <c r="R105" s="13"/>
      <c r="S105"/>
      <c r="T105"/>
      <c r="U105"/>
      <c r="V105" s="13"/>
      <c r="W105"/>
      <c r="X105"/>
      <c r="Y105"/>
    </row>
    <row r="106" spans="1:25" s="25" customFormat="1" x14ac:dyDescent="0.25">
      <c r="A106"/>
      <c r="B106" s="34"/>
      <c r="C106" s="34"/>
      <c r="D106" s="34"/>
      <c r="E106" s="34"/>
      <c r="F106" s="34"/>
      <c r="G106" s="33"/>
      <c r="I106"/>
      <c r="J106" s="13"/>
      <c r="K106"/>
      <c r="L106"/>
      <c r="M106"/>
      <c r="N106" s="13"/>
      <c r="O106"/>
      <c r="P106"/>
      <c r="Q106"/>
      <c r="R106" s="13"/>
      <c r="S106"/>
      <c r="T106"/>
      <c r="U106"/>
      <c r="V106" s="13"/>
      <c r="W106"/>
      <c r="X106"/>
      <c r="Y106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6"/>
  <sheetViews>
    <sheetView workbookViewId="0">
      <selection activeCell="E22" sqref="E22"/>
    </sheetView>
  </sheetViews>
  <sheetFormatPr baseColWidth="10" defaultRowHeight="15" x14ac:dyDescent="0.25"/>
  <cols>
    <col min="1" max="1" width="22.7109375" customWidth="1"/>
    <col min="2" max="2" width="21.42578125" style="13" bestFit="1" customWidth="1"/>
    <col min="3" max="3" width="24.140625" style="13" bestFit="1" customWidth="1"/>
    <col min="4" max="4" width="19.140625" bestFit="1" customWidth="1"/>
    <col min="5" max="5" width="17.7109375" customWidth="1"/>
    <col min="6" max="6" width="18.28515625" bestFit="1" customWidth="1"/>
    <col min="7" max="7" width="14.42578125" bestFit="1" customWidth="1"/>
    <col min="8" max="8" width="12.28515625" style="25" bestFit="1" customWidth="1"/>
    <col min="9" max="9" width="12.7109375" bestFit="1" customWidth="1"/>
    <col min="10" max="10" width="15.5703125" style="13" bestFit="1" customWidth="1"/>
    <col min="11" max="11" width="12" bestFit="1" customWidth="1"/>
    <col min="14" max="14" width="19.42578125" style="13" bestFit="1" customWidth="1"/>
    <col min="18" max="18" width="16.42578125" style="13" bestFit="1" customWidth="1"/>
    <col min="22" max="22" width="15.28515625" style="13" bestFit="1" customWidth="1"/>
    <col min="24" max="24" width="16.85546875" customWidth="1"/>
  </cols>
  <sheetData>
    <row r="1" spans="1:22" x14ac:dyDescent="0.25">
      <c r="A1" s="24"/>
    </row>
    <row r="2" spans="1:22" x14ac:dyDescent="0.25">
      <c r="A2" s="24" t="s">
        <v>570</v>
      </c>
      <c r="B2" t="s">
        <v>524</v>
      </c>
      <c r="C2" s="13" t="s">
        <v>525</v>
      </c>
      <c r="D2" t="s">
        <v>387</v>
      </c>
      <c r="E2" t="s">
        <v>527</v>
      </c>
      <c r="F2" t="s">
        <v>526</v>
      </c>
      <c r="J2"/>
    </row>
    <row r="3" spans="1:22" x14ac:dyDescent="0.25">
      <c r="A3" s="26" t="s">
        <v>533</v>
      </c>
      <c r="B3">
        <v>0.51633428034334972</v>
      </c>
      <c r="C3">
        <v>1.9261025587580605</v>
      </c>
      <c r="D3">
        <v>0.26323471396559317</v>
      </c>
      <c r="E3">
        <v>4.3075649104820105E-2</v>
      </c>
      <c r="F3">
        <v>0.19692755570889156</v>
      </c>
      <c r="J3"/>
    </row>
    <row r="4" spans="1:22" x14ac:dyDescent="0.25">
      <c r="A4" s="26" t="s">
        <v>534</v>
      </c>
      <c r="B4">
        <v>0.55304194457481948</v>
      </c>
      <c r="C4">
        <v>2.0630319141681062</v>
      </c>
      <c r="D4">
        <v>0.28194862954472438</v>
      </c>
      <c r="E4">
        <v>4.613802168675836E-2</v>
      </c>
      <c r="F4">
        <v>0.21092768153392202</v>
      </c>
      <c r="J4"/>
    </row>
    <row r="5" spans="1:22" x14ac:dyDescent="0.25">
      <c r="A5" s="26" t="s">
        <v>535</v>
      </c>
      <c r="B5">
        <v>0.19340829936104328</v>
      </c>
      <c r="C5">
        <v>0.72148208884853637</v>
      </c>
      <c r="D5">
        <v>9.8602824890663174E-2</v>
      </c>
      <c r="E5">
        <v>1.6135257914378892E-2</v>
      </c>
      <c r="F5">
        <v>7.3765143044441567E-2</v>
      </c>
      <c r="H5"/>
      <c r="J5"/>
      <c r="V5"/>
    </row>
    <row r="6" spans="1:22" x14ac:dyDescent="0.25">
      <c r="A6" s="26" t="s">
        <v>536</v>
      </c>
      <c r="B6">
        <v>0.68746810000792424</v>
      </c>
      <c r="C6">
        <v>2.5644867912876412</v>
      </c>
      <c r="D6">
        <v>0.35048061575098338</v>
      </c>
      <c r="E6">
        <v>5.7352650272492513E-2</v>
      </c>
      <c r="F6">
        <v>0.26219714107061781</v>
      </c>
      <c r="H6"/>
      <c r="J6"/>
      <c r="V6"/>
    </row>
    <row r="7" spans="1:22" x14ac:dyDescent="0.25">
      <c r="A7" s="26" t="s">
        <v>537</v>
      </c>
      <c r="B7">
        <v>0.7096802548550788</v>
      </c>
      <c r="C7">
        <v>2.6473426297696956</v>
      </c>
      <c r="D7">
        <v>0.36180450617183535</v>
      </c>
      <c r="E7">
        <v>5.9205719689218173E-2</v>
      </c>
      <c r="F7">
        <v>0.27066872400092529</v>
      </c>
      <c r="H7"/>
      <c r="J7"/>
      <c r="V7"/>
    </row>
    <row r="8" spans="1:22" x14ac:dyDescent="0.25">
      <c r="A8" s="26" t="s">
        <v>538</v>
      </c>
      <c r="B8">
        <v>0.52795757597047444</v>
      </c>
      <c r="C8">
        <v>1.9694594163982007</v>
      </c>
      <c r="D8">
        <v>0.26915972715414715</v>
      </c>
      <c r="E8">
        <v>4.4045338804635098E-2</v>
      </c>
      <c r="F8">
        <v>0.20136058884243599</v>
      </c>
      <c r="H8"/>
      <c r="J8"/>
      <c r="V8"/>
    </row>
    <row r="9" spans="1:22" x14ac:dyDescent="0.25">
      <c r="A9" s="27" t="s">
        <v>539</v>
      </c>
      <c r="B9">
        <v>0.44959194700348332</v>
      </c>
      <c r="C9">
        <v>1.4921727868481538</v>
      </c>
      <c r="D9">
        <v>0.15964445212881434</v>
      </c>
      <c r="E9">
        <v>6.2380873852693378E-2</v>
      </c>
      <c r="F9">
        <v>0.2695822440214673</v>
      </c>
      <c r="H9"/>
      <c r="J9"/>
      <c r="V9"/>
    </row>
    <row r="10" spans="1:22" x14ac:dyDescent="0.25">
      <c r="A10" s="27" t="s">
        <v>540</v>
      </c>
      <c r="B10">
        <v>0.48150116797467973</v>
      </c>
      <c r="C10">
        <v>1.5981668263595499</v>
      </c>
      <c r="D10">
        <v>0.17111995064678445</v>
      </c>
      <c r="E10">
        <v>6.680562022780491E-2</v>
      </c>
      <c r="F10">
        <v>0.28865559915587569</v>
      </c>
      <c r="H10"/>
      <c r="J10"/>
      <c r="V10"/>
    </row>
    <row r="11" spans="1:22" x14ac:dyDescent="0.25">
      <c r="A11" s="27" t="s">
        <v>541</v>
      </c>
      <c r="B11">
        <v>0.16862535122040556</v>
      </c>
      <c r="C11">
        <v>0.5593001273571514</v>
      </c>
      <c r="D11">
        <v>5.9296237054505221E-2</v>
      </c>
      <c r="E11">
        <v>2.3407213795249831E-2</v>
      </c>
      <c r="F11">
        <v>0.10134944598926934</v>
      </c>
      <c r="H11"/>
      <c r="J11"/>
      <c r="V11"/>
    </row>
    <row r="12" spans="1:22" x14ac:dyDescent="0.25">
      <c r="A12" s="27" t="s">
        <v>542</v>
      </c>
      <c r="B12">
        <v>0.59831421638737758</v>
      </c>
      <c r="C12">
        <v>1.9862622483606767</v>
      </c>
      <c r="D12">
        <v>0.21324335721605481</v>
      </c>
      <c r="E12">
        <v>8.3001537236287878E-2</v>
      </c>
      <c r="F12">
        <v>0.35843194602396378</v>
      </c>
      <c r="H12"/>
      <c r="J12"/>
      <c r="V12"/>
    </row>
    <row r="13" spans="1:22" x14ac:dyDescent="0.25">
      <c r="A13" s="27" t="s">
        <v>543</v>
      </c>
      <c r="B13">
        <v>0.61761016551636405</v>
      </c>
      <c r="C13">
        <v>2.0503795598517218</v>
      </c>
      <c r="D13">
        <v>0.22021787067137719</v>
      </c>
      <c r="E13">
        <v>8.5676578196772921E-2</v>
      </c>
      <c r="F13">
        <v>0.36995129467131987</v>
      </c>
      <c r="H13"/>
      <c r="J13"/>
      <c r="V13"/>
    </row>
    <row r="14" spans="1:22" x14ac:dyDescent="0.25">
      <c r="A14" s="27" t="s">
        <v>544</v>
      </c>
      <c r="B14">
        <v>0.45969632509737829</v>
      </c>
      <c r="C14">
        <v>1.5257355811376168</v>
      </c>
      <c r="D14">
        <v>0.1632766439685408</v>
      </c>
      <c r="E14">
        <v>6.3782052743789036E-2</v>
      </c>
      <c r="F14">
        <v>0.27562262628651446</v>
      </c>
      <c r="H14"/>
      <c r="J14"/>
      <c r="V14"/>
    </row>
    <row r="15" spans="1:22" x14ac:dyDescent="0.25">
      <c r="A15" s="28" t="s">
        <v>545</v>
      </c>
      <c r="B15">
        <v>0.79118822605398254</v>
      </c>
      <c r="C15">
        <v>0.3174809973066392</v>
      </c>
      <c r="D15">
        <v>0.10740717988351935</v>
      </c>
      <c r="E15">
        <v>0.15611820160047737</v>
      </c>
      <c r="F15">
        <v>0.24717873841785398</v>
      </c>
      <c r="H15"/>
      <c r="J15"/>
      <c r="V15"/>
    </row>
    <row r="16" spans="1:22" x14ac:dyDescent="0.25">
      <c r="A16" s="28" t="s">
        <v>546</v>
      </c>
      <c r="B16">
        <v>0.84754117321769507</v>
      </c>
      <c r="C16">
        <v>0.33996243770551432</v>
      </c>
      <c r="D16">
        <v>0.11502930886378966</v>
      </c>
      <c r="E16">
        <v>0.16729196059169449</v>
      </c>
      <c r="F16">
        <v>0.26485496658523472</v>
      </c>
      <c r="H16"/>
      <c r="J16"/>
      <c r="V16"/>
    </row>
    <row r="17" spans="1:22" x14ac:dyDescent="0.25">
      <c r="A17" s="28" t="s">
        <v>547</v>
      </c>
      <c r="B17">
        <v>0.29594509158762144</v>
      </c>
      <c r="C17">
        <v>0.11928269219450492</v>
      </c>
      <c r="D17">
        <v>4.0287207359854076E-2</v>
      </c>
      <c r="E17">
        <v>5.8177575367352616E-2</v>
      </c>
      <c r="F17">
        <v>9.2173782078524655E-2</v>
      </c>
      <c r="H17"/>
      <c r="J17"/>
      <c r="V17"/>
    </row>
    <row r="18" spans="1:22" x14ac:dyDescent="0.25">
      <c r="A18" s="28" t="s">
        <v>548</v>
      </c>
      <c r="B18">
        <v>1.0539935611234765</v>
      </c>
      <c r="C18">
        <v>0.42222263718253561</v>
      </c>
      <c r="D18">
        <v>0.14293125950168262</v>
      </c>
      <c r="E18">
        <v>0.20826946451136838</v>
      </c>
      <c r="F18">
        <v>0.32966812403812401</v>
      </c>
      <c r="H18"/>
      <c r="J18"/>
      <c r="V18"/>
    </row>
    <row r="19" spans="1:22" x14ac:dyDescent="0.25">
      <c r="A19" s="28" t="s">
        <v>549</v>
      </c>
      <c r="B19">
        <v>1.0881189640338</v>
      </c>
      <c r="C19">
        <v>0.4358052254406688</v>
      </c>
      <c r="D19">
        <v>0.14754011657909016</v>
      </c>
      <c r="E19">
        <v>0.21504877693800686</v>
      </c>
      <c r="F19">
        <v>0.34038927085991844</v>
      </c>
      <c r="H19"/>
      <c r="J19"/>
      <c r="V19"/>
    </row>
    <row r="20" spans="1:22" x14ac:dyDescent="0.25">
      <c r="A20" s="28" t="s">
        <v>550</v>
      </c>
      <c r="B20">
        <v>0.80903079903618591</v>
      </c>
      <c r="C20">
        <v>0.3246004697350367</v>
      </c>
      <c r="D20">
        <v>0.10982080698132109</v>
      </c>
      <c r="E20">
        <v>0.15965550087536526</v>
      </c>
      <c r="F20">
        <v>0.25277468291390198</v>
      </c>
      <c r="H20"/>
      <c r="J20"/>
      <c r="V20"/>
    </row>
    <row r="21" spans="1:22" x14ac:dyDescent="0.25">
      <c r="A21" s="29" t="s">
        <v>551</v>
      </c>
      <c r="B21">
        <v>0.40770704069656144</v>
      </c>
      <c r="C21">
        <v>1.5208858611686826</v>
      </c>
      <c r="D21">
        <v>0.20785495585831498</v>
      </c>
      <c r="E21">
        <v>3.40133251821658E-2</v>
      </c>
      <c r="F21">
        <v>0.15549762413794027</v>
      </c>
      <c r="H21"/>
      <c r="J21"/>
      <c r="V21"/>
    </row>
    <row r="22" spans="1:22" x14ac:dyDescent="0.25">
      <c r="A22" s="29" t="s">
        <v>552</v>
      </c>
      <c r="B22">
        <v>0.43764548824202704</v>
      </c>
      <c r="C22">
        <v>1.6325642133263547</v>
      </c>
      <c r="D22">
        <v>0.22311785768282866</v>
      </c>
      <c r="E22">
        <v>3.6510969325675949E-2</v>
      </c>
      <c r="F22">
        <v>0.16691600349262981</v>
      </c>
      <c r="H22"/>
      <c r="J22"/>
      <c r="V22"/>
    </row>
    <row r="23" spans="1:22" x14ac:dyDescent="0.25">
      <c r="A23" s="29" t="s">
        <v>553</v>
      </c>
      <c r="B23">
        <v>0.14964079607423311</v>
      </c>
      <c r="C23">
        <v>0.55821367241642539</v>
      </c>
      <c r="D23">
        <v>7.6289413662007005E-2</v>
      </c>
      <c r="E23">
        <v>1.2483915434194186E-2</v>
      </c>
      <c r="F23">
        <v>5.7072396047084965E-2</v>
      </c>
      <c r="H23"/>
      <c r="J23"/>
      <c r="V23"/>
    </row>
    <row r="24" spans="1:22" x14ac:dyDescent="0.25">
      <c r="A24" s="29" t="s">
        <v>554</v>
      </c>
      <c r="B24">
        <v>0.54830456987461529</v>
      </c>
      <c r="C24">
        <v>2.0453597732748405</v>
      </c>
      <c r="D24">
        <v>0.27953310431462552</v>
      </c>
      <c r="E24">
        <v>4.5742807856346428E-2</v>
      </c>
      <c r="F24">
        <v>0.20912082291871678</v>
      </c>
      <c r="H24"/>
      <c r="J24"/>
      <c r="V24"/>
    </row>
    <row r="25" spans="1:22" x14ac:dyDescent="0.25">
      <c r="A25" s="29" t="s">
        <v>555</v>
      </c>
      <c r="B25">
        <v>0.56674310395310246</v>
      </c>
      <c r="C25">
        <v>2.114139214743378</v>
      </c>
      <c r="D25">
        <v>0.28893317686444669</v>
      </c>
      <c r="E25">
        <v>4.7281059591354084E-2</v>
      </c>
      <c r="F25">
        <v>0.21615316984153654</v>
      </c>
      <c r="H25"/>
      <c r="J25"/>
      <c r="V25"/>
    </row>
    <row r="26" spans="1:22" x14ac:dyDescent="0.25">
      <c r="A26" s="29" t="s">
        <v>556</v>
      </c>
      <c r="B26">
        <v>0.41717385770530191</v>
      </c>
      <c r="C26">
        <v>1.5561986823792748</v>
      </c>
      <c r="D26">
        <v>0.21268069553814922</v>
      </c>
      <c r="E26">
        <v>3.4803107626556071E-2</v>
      </c>
      <c r="F26">
        <v>0.1591081930643353</v>
      </c>
      <c r="H26"/>
      <c r="J26"/>
      <c r="V26"/>
    </row>
    <row r="27" spans="1:22" x14ac:dyDescent="0.25">
      <c r="H27"/>
      <c r="J27"/>
      <c r="V27"/>
    </row>
    <row r="28" spans="1:22" x14ac:dyDescent="0.25">
      <c r="B28" t="s">
        <v>524</v>
      </c>
      <c r="C28" s="13" t="s">
        <v>525</v>
      </c>
      <c r="D28" t="s">
        <v>557</v>
      </c>
      <c r="E28" t="s">
        <v>527</v>
      </c>
      <c r="F28" t="s">
        <v>526</v>
      </c>
      <c r="H28"/>
      <c r="J28"/>
      <c r="V28"/>
    </row>
    <row r="29" spans="1:22" x14ac:dyDescent="0.25">
      <c r="A29" s="13" t="s">
        <v>558</v>
      </c>
      <c r="B29">
        <f>MIN(B3:B26)</f>
        <v>0.14964079607423311</v>
      </c>
      <c r="C29">
        <f t="shared" ref="C29:F29" si="0">MIN(C3:C26)</f>
        <v>0.11928269219450492</v>
      </c>
      <c r="D29">
        <f t="shared" si="0"/>
        <v>4.0287207359854076E-2</v>
      </c>
      <c r="E29">
        <f t="shared" si="0"/>
        <v>1.2483915434194186E-2</v>
      </c>
      <c r="F29">
        <f t="shared" si="0"/>
        <v>5.7072396047084965E-2</v>
      </c>
      <c r="H29"/>
      <c r="V29"/>
    </row>
    <row r="30" spans="1:22" x14ac:dyDescent="0.25">
      <c r="A30" s="13" t="s">
        <v>559</v>
      </c>
      <c r="B30">
        <f>_xlfn.QUARTILE.INC(B3:B26,1)</f>
        <v>0.43252758060784574</v>
      </c>
      <c r="C30">
        <f t="shared" ref="C30:F30" si="1">_xlfn.QUARTILE.INC(C3:C26,1)</f>
        <v>0.52761156067248627</v>
      </c>
      <c r="D30">
        <f t="shared" si="1"/>
        <v>0.11372718339317252</v>
      </c>
      <c r="E30">
        <f t="shared" si="1"/>
        <v>4.1434479160034066E-2</v>
      </c>
      <c r="F30">
        <f t="shared" si="1"/>
        <v>0.16496405088555618</v>
      </c>
      <c r="H30"/>
      <c r="V30"/>
    </row>
    <row r="31" spans="1:22" x14ac:dyDescent="0.25">
      <c r="A31" t="s">
        <v>560</v>
      </c>
      <c r="B31">
        <f>_xlfn.QUARTILE.INC(B3:B26,2)</f>
        <v>0.53813107292254481</v>
      </c>
      <c r="C31">
        <f t="shared" ref="C31:F31" si="2">_xlfn.QUARTILE.INC(C3:C26,2)</f>
        <v>1.5409671317584457</v>
      </c>
      <c r="D31">
        <f t="shared" si="2"/>
        <v>0.18948745325254973</v>
      </c>
      <c r="E31">
        <f t="shared" si="2"/>
        <v>5.7765112819922568E-2</v>
      </c>
      <c r="F31">
        <f t="shared" si="2"/>
        <v>0.23166595412969526</v>
      </c>
      <c r="H31"/>
      <c r="V31"/>
    </row>
    <row r="32" spans="1:22" x14ac:dyDescent="0.25">
      <c r="A32" t="s">
        <v>561</v>
      </c>
      <c r="B32">
        <f>_xlfn.QUARTILE.INC(B3:B26,3)</f>
        <v>0.69302113871971294</v>
      </c>
      <c r="C32">
        <f t="shared" ref="C32:F32" si="3">_xlfn.QUARTILE.INC(C3:C26,3)</f>
        <v>2.0010366295892177</v>
      </c>
      <c r="D32">
        <f t="shared" si="3"/>
        <v>0.26471596726273167</v>
      </c>
      <c r="E32">
        <f t="shared" si="3"/>
        <v>8.3670297476409139E-2</v>
      </c>
      <c r="F32">
        <f t="shared" si="3"/>
        <v>0.27190719957232257</v>
      </c>
      <c r="H32"/>
      <c r="V32"/>
    </row>
    <row r="33" spans="1:24" x14ac:dyDescent="0.25">
      <c r="A33" t="s">
        <v>562</v>
      </c>
      <c r="B33">
        <f>MAX(B3:B26)</f>
        <v>1.0881189640338</v>
      </c>
      <c r="C33">
        <f t="shared" ref="C33:F33" si="4">MAX(C3:C26)</f>
        <v>2.6473426297696956</v>
      </c>
      <c r="D33">
        <f t="shared" si="4"/>
        <v>0.36180450617183535</v>
      </c>
      <c r="E33">
        <f t="shared" si="4"/>
        <v>0.21504877693800686</v>
      </c>
      <c r="F33">
        <f t="shared" si="4"/>
        <v>0.36995129467131987</v>
      </c>
      <c r="H33"/>
      <c r="V33"/>
    </row>
    <row r="34" spans="1:24" x14ac:dyDescent="0.25">
      <c r="A34" t="s">
        <v>563</v>
      </c>
      <c r="B34">
        <f t="shared" ref="B34:F34" si="5">B30</f>
        <v>0.43252758060784574</v>
      </c>
      <c r="C34">
        <f t="shared" si="5"/>
        <v>0.52761156067248627</v>
      </c>
      <c r="D34">
        <f t="shared" si="5"/>
        <v>0.11372718339317252</v>
      </c>
      <c r="E34" s="25">
        <f t="shared" si="5"/>
        <v>4.1434479160034066E-2</v>
      </c>
      <c r="F34">
        <f t="shared" si="5"/>
        <v>0.16496405088555618</v>
      </c>
      <c r="H34"/>
      <c r="V34"/>
    </row>
    <row r="35" spans="1:24" x14ac:dyDescent="0.25">
      <c r="A35" t="s">
        <v>564</v>
      </c>
      <c r="B35">
        <f t="shared" ref="B35:F36" si="6">B31-B30</f>
        <v>0.10560349231469907</v>
      </c>
      <c r="C35">
        <f t="shared" si="6"/>
        <v>1.0133555710859594</v>
      </c>
      <c r="D35">
        <f t="shared" si="6"/>
        <v>7.5760269859377213E-2</v>
      </c>
      <c r="E35" s="25">
        <f t="shared" si="6"/>
        <v>1.6330633659888502E-2</v>
      </c>
      <c r="F35">
        <f t="shared" si="6"/>
        <v>6.6701903244139077E-2</v>
      </c>
      <c r="H35"/>
      <c r="V35"/>
    </row>
    <row r="36" spans="1:24" x14ac:dyDescent="0.25">
      <c r="A36" t="s">
        <v>565</v>
      </c>
      <c r="B36">
        <f t="shared" si="6"/>
        <v>0.15489006579716813</v>
      </c>
      <c r="C36">
        <f t="shared" si="6"/>
        <v>0.460069497830772</v>
      </c>
      <c r="D36">
        <f t="shared" si="6"/>
        <v>7.5228514010181935E-2</v>
      </c>
      <c r="E36" s="25">
        <f t="shared" si="6"/>
        <v>2.5905184656486571E-2</v>
      </c>
      <c r="F36">
        <f t="shared" si="6"/>
        <v>4.0241245442627305E-2</v>
      </c>
      <c r="G36" s="13"/>
      <c r="H36"/>
      <c r="J36"/>
      <c r="K36" s="13"/>
      <c r="N36"/>
      <c r="O36" s="13"/>
      <c r="R36"/>
      <c r="V36"/>
    </row>
    <row r="37" spans="1:24" x14ac:dyDescent="0.25">
      <c r="A37" t="s">
        <v>566</v>
      </c>
      <c r="B37">
        <f t="shared" ref="B37:F37" si="7">B31-B29</f>
        <v>0.38849027684831172</v>
      </c>
      <c r="C37">
        <f t="shared" si="7"/>
        <v>1.4216844395639407</v>
      </c>
      <c r="D37">
        <f t="shared" si="7"/>
        <v>0.14920024589269565</v>
      </c>
      <c r="E37">
        <f t="shared" si="7"/>
        <v>4.5281197385728382E-2</v>
      </c>
      <c r="F37">
        <f t="shared" si="7"/>
        <v>0.17459355808261029</v>
      </c>
      <c r="H37"/>
      <c r="V37"/>
    </row>
    <row r="38" spans="1:24" x14ac:dyDescent="0.25">
      <c r="A38" t="s">
        <v>567</v>
      </c>
      <c r="B38">
        <f t="shared" ref="B38:F38" si="8">B33-B31</f>
        <v>0.54998789111125523</v>
      </c>
      <c r="C38">
        <f t="shared" si="8"/>
        <v>1.1063754980112499</v>
      </c>
      <c r="D38">
        <f t="shared" si="8"/>
        <v>0.17231705291928562</v>
      </c>
      <c r="E38" s="25">
        <f t="shared" si="8"/>
        <v>0.15728366411808431</v>
      </c>
      <c r="F38">
        <f t="shared" si="8"/>
        <v>0.13828534054162461</v>
      </c>
    </row>
    <row r="40" spans="1:24" x14ac:dyDescent="0.25">
      <c r="B40"/>
      <c r="C40"/>
      <c r="H40" s="13"/>
      <c r="J40"/>
      <c r="L40" s="13"/>
      <c r="N40"/>
      <c r="P40" s="13"/>
      <c r="R40"/>
      <c r="T40" s="13"/>
      <c r="V40"/>
    </row>
    <row r="41" spans="1:24" x14ac:dyDescent="0.25">
      <c r="A41" s="30"/>
      <c r="B41"/>
      <c r="H41" s="13"/>
      <c r="J41"/>
      <c r="L41" s="13"/>
      <c r="N41"/>
      <c r="P41" s="13"/>
      <c r="R41"/>
      <c r="T41" s="13"/>
      <c r="V41"/>
    </row>
    <row r="42" spans="1:24" x14ac:dyDescent="0.25">
      <c r="A42" s="31"/>
      <c r="B42"/>
      <c r="C42"/>
      <c r="H42" s="13"/>
      <c r="J42"/>
      <c r="L42" s="13"/>
      <c r="N42"/>
      <c r="P42" s="13"/>
      <c r="R42"/>
      <c r="T42" s="13"/>
      <c r="V42">
        <v>2.8806047683350419E-4</v>
      </c>
      <c r="W42">
        <v>9.6020158944501406E-5</v>
      </c>
      <c r="X42">
        <v>8.6418143050051262E-4</v>
      </c>
    </row>
    <row r="43" spans="1:24" x14ac:dyDescent="0.25">
      <c r="A43" s="31"/>
      <c r="B43"/>
      <c r="C43"/>
      <c r="V43">
        <v>8.7965907057427543E-5</v>
      </c>
      <c r="W43">
        <v>2.9321969019142514E-5</v>
      </c>
      <c r="X43">
        <v>2.6389772117228262E-4</v>
      </c>
    </row>
    <row r="44" spans="1:24" x14ac:dyDescent="0.25">
      <c r="A44" s="31"/>
      <c r="B44"/>
      <c r="C44"/>
      <c r="V44">
        <v>4.3530427106179082E-4</v>
      </c>
      <c r="W44">
        <v>1.451014236872636E-4</v>
      </c>
      <c r="X44">
        <v>1.3059128131853723E-3</v>
      </c>
    </row>
    <row r="45" spans="1:24" x14ac:dyDescent="0.25">
      <c r="A45" s="31"/>
      <c r="B45"/>
      <c r="C45"/>
      <c r="V45">
        <v>1.9373326384080745E-5</v>
      </c>
      <c r="W45">
        <v>6.4577754613602491E-6</v>
      </c>
      <c r="X45">
        <v>5.8119979152242241E-5</v>
      </c>
    </row>
    <row r="46" spans="1:24" x14ac:dyDescent="0.25">
      <c r="A46" s="31"/>
      <c r="B46"/>
      <c r="C46"/>
      <c r="V46">
        <v>1.5777228258740238E-3</v>
      </c>
      <c r="W46">
        <v>5.2590760862467458E-4</v>
      </c>
      <c r="X46">
        <v>4.7331684776220706E-3</v>
      </c>
    </row>
    <row r="47" spans="1:24" x14ac:dyDescent="0.25">
      <c r="A47" s="31"/>
      <c r="B47"/>
      <c r="C47"/>
      <c r="V47">
        <v>1.2192552684716742E-4</v>
      </c>
      <c r="W47">
        <v>4.0641842282389139E-5</v>
      </c>
      <c r="X47">
        <v>3.6577658054150224E-4</v>
      </c>
    </row>
    <row r="48" spans="1:24" x14ac:dyDescent="0.25">
      <c r="A48" s="31"/>
      <c r="B48"/>
      <c r="C48"/>
    </row>
    <row r="49" spans="1:25" x14ac:dyDescent="0.25">
      <c r="A49" s="31"/>
      <c r="B49"/>
      <c r="C49"/>
    </row>
    <row r="50" spans="1:25" x14ac:dyDescent="0.25">
      <c r="A50" s="31"/>
      <c r="B50"/>
      <c r="C50"/>
    </row>
    <row r="51" spans="1:25" x14ac:dyDescent="0.25">
      <c r="A51" s="31"/>
      <c r="B51"/>
      <c r="C51"/>
    </row>
    <row r="52" spans="1:25" x14ac:dyDescent="0.25">
      <c r="A52" s="31"/>
      <c r="B52"/>
      <c r="C52"/>
    </row>
    <row r="53" spans="1:25" x14ac:dyDescent="0.25">
      <c r="A53" s="31"/>
      <c r="B53"/>
      <c r="C53"/>
    </row>
    <row r="54" spans="1:25" x14ac:dyDescent="0.25">
      <c r="A54" s="31"/>
      <c r="B54"/>
      <c r="C54"/>
    </row>
    <row r="55" spans="1:25" x14ac:dyDescent="0.25">
      <c r="A55" s="31"/>
      <c r="B55"/>
      <c r="C55"/>
    </row>
    <row r="56" spans="1:25" x14ac:dyDescent="0.25">
      <c r="A56" s="31"/>
      <c r="B56"/>
      <c r="C56"/>
    </row>
    <row r="57" spans="1:25" x14ac:dyDescent="0.25">
      <c r="A57" s="31"/>
      <c r="B57"/>
      <c r="C57"/>
    </row>
    <row r="58" spans="1:25" x14ac:dyDescent="0.25">
      <c r="A58" s="31"/>
      <c r="B58"/>
      <c r="C58"/>
    </row>
    <row r="59" spans="1:25" x14ac:dyDescent="0.25">
      <c r="A59" s="31"/>
      <c r="B59"/>
      <c r="C59"/>
    </row>
    <row r="60" spans="1:25" x14ac:dyDescent="0.25">
      <c r="A60" s="31"/>
      <c r="B60"/>
      <c r="C60"/>
    </row>
    <row r="61" spans="1:25" x14ac:dyDescent="0.25">
      <c r="A61" s="31"/>
      <c r="B61"/>
      <c r="C61"/>
    </row>
    <row r="62" spans="1:25" s="25" customFormat="1" x14ac:dyDescent="0.25">
      <c r="A62" s="31"/>
      <c r="B62"/>
      <c r="C62"/>
      <c r="D62"/>
      <c r="E62"/>
      <c r="F62"/>
      <c r="G62"/>
      <c r="I62"/>
      <c r="J62" s="13"/>
      <c r="K62"/>
      <c r="L62"/>
      <c r="M62"/>
      <c r="N62" s="13"/>
      <c r="O62"/>
      <c r="P62"/>
      <c r="Q62"/>
      <c r="R62" s="13"/>
      <c r="S62"/>
      <c r="T62"/>
      <c r="U62"/>
      <c r="V62" s="13"/>
      <c r="W62"/>
      <c r="X62"/>
      <c r="Y62"/>
    </row>
    <row r="63" spans="1:25" s="25" customFormat="1" x14ac:dyDescent="0.25">
      <c r="A63" s="31"/>
      <c r="B63"/>
      <c r="C63"/>
      <c r="D63"/>
      <c r="E63"/>
      <c r="F63"/>
      <c r="G63"/>
      <c r="I63"/>
      <c r="J63" s="13"/>
      <c r="K63"/>
      <c r="L63"/>
      <c r="M63"/>
      <c r="N63" s="13"/>
      <c r="O63"/>
      <c r="P63"/>
      <c r="Q63"/>
      <c r="R63" s="13"/>
      <c r="S63"/>
      <c r="T63"/>
      <c r="U63"/>
      <c r="V63" s="13"/>
      <c r="W63"/>
      <c r="X63"/>
      <c r="Y63"/>
    </row>
    <row r="64" spans="1:25" s="25" customFormat="1" x14ac:dyDescent="0.25">
      <c r="A64" s="31"/>
      <c r="B64"/>
      <c r="C64"/>
      <c r="D64"/>
      <c r="E64"/>
      <c r="F64"/>
      <c r="G64"/>
      <c r="I64"/>
      <c r="J64" s="13"/>
      <c r="K64"/>
      <c r="L64"/>
      <c r="M64"/>
      <c r="N64" s="13"/>
      <c r="O64"/>
      <c r="P64"/>
      <c r="Q64"/>
      <c r="R64" s="13"/>
      <c r="S64"/>
      <c r="T64"/>
      <c r="U64"/>
      <c r="V64" s="13"/>
      <c r="W64"/>
      <c r="X64"/>
      <c r="Y64"/>
    </row>
    <row r="65" spans="1:25" s="25" customFormat="1" x14ac:dyDescent="0.25">
      <c r="A65" s="31"/>
      <c r="B65"/>
      <c r="C65"/>
      <c r="D65"/>
      <c r="E65"/>
      <c r="F65"/>
      <c r="G65"/>
      <c r="I65"/>
      <c r="J65" s="13"/>
      <c r="K65"/>
      <c r="L65"/>
      <c r="M65"/>
      <c r="N65" s="13"/>
      <c r="O65"/>
      <c r="P65"/>
      <c r="Q65"/>
      <c r="R65" s="13"/>
      <c r="S65"/>
      <c r="T65"/>
      <c r="U65"/>
      <c r="V65" s="13"/>
      <c r="W65"/>
      <c r="X65"/>
      <c r="Y65"/>
    </row>
    <row r="66" spans="1:25" s="25" customFormat="1" x14ac:dyDescent="0.25">
      <c r="A66" s="31"/>
      <c r="B66" s="13"/>
      <c r="C66" s="13"/>
      <c r="D66"/>
      <c r="E66"/>
      <c r="F66"/>
      <c r="G66"/>
      <c r="I66"/>
      <c r="J66" s="13"/>
      <c r="K66"/>
      <c r="L66"/>
      <c r="M66"/>
      <c r="N66" s="13"/>
      <c r="O66"/>
      <c r="P66"/>
      <c r="Q66"/>
      <c r="R66" s="13"/>
      <c r="S66"/>
      <c r="T66"/>
      <c r="U66"/>
      <c r="V66" s="13"/>
      <c r="W66"/>
      <c r="X66"/>
      <c r="Y66"/>
    </row>
    <row r="67" spans="1:25" s="25" customFormat="1" x14ac:dyDescent="0.25">
      <c r="A67" s="31"/>
      <c r="B67"/>
      <c r="C67" s="13"/>
      <c r="D67"/>
      <c r="E67"/>
      <c r="F67"/>
      <c r="G67"/>
      <c r="I67"/>
      <c r="J67" s="13"/>
      <c r="K67"/>
      <c r="L67"/>
      <c r="M67"/>
      <c r="N67" s="13"/>
      <c r="O67"/>
      <c r="P67"/>
      <c r="Q67"/>
      <c r="R67" s="13"/>
      <c r="S67"/>
      <c r="T67"/>
      <c r="U67"/>
      <c r="V67" s="13"/>
      <c r="W67"/>
      <c r="X67"/>
      <c r="Y67"/>
    </row>
    <row r="68" spans="1:25" s="25" customFormat="1" x14ac:dyDescent="0.25">
      <c r="A68" s="32"/>
      <c r="B68"/>
      <c r="C68"/>
      <c r="D68"/>
      <c r="E68"/>
      <c r="F68"/>
      <c r="G68"/>
      <c r="I68"/>
      <c r="J68" s="13"/>
      <c r="K68"/>
      <c r="L68"/>
      <c r="M68"/>
      <c r="N68" s="13"/>
      <c r="O68"/>
      <c r="P68"/>
      <c r="Q68"/>
      <c r="R68" s="13"/>
      <c r="S68"/>
      <c r="T68"/>
      <c r="U68"/>
      <c r="V68" s="13"/>
      <c r="W68"/>
      <c r="X68"/>
      <c r="Y68"/>
    </row>
    <row r="69" spans="1:25" s="25" customFormat="1" x14ac:dyDescent="0.25">
      <c r="A69" s="32"/>
      <c r="B69"/>
      <c r="C69"/>
      <c r="D69"/>
      <c r="E69"/>
      <c r="F69"/>
      <c r="G69"/>
      <c r="I69"/>
      <c r="J69" s="13"/>
      <c r="K69"/>
      <c r="L69"/>
      <c r="M69"/>
      <c r="N69" s="13"/>
      <c r="O69"/>
      <c r="P69"/>
      <c r="Q69"/>
      <c r="R69" s="13"/>
      <c r="S69"/>
      <c r="T69"/>
      <c r="U69"/>
      <c r="V69" s="13"/>
      <c r="W69"/>
      <c r="X69"/>
      <c r="Y69"/>
    </row>
    <row r="70" spans="1:25" s="25" customFormat="1" x14ac:dyDescent="0.25">
      <c r="A70" s="31"/>
      <c r="B70"/>
      <c r="C70"/>
      <c r="D70"/>
      <c r="E70"/>
      <c r="F70"/>
      <c r="G70"/>
      <c r="I70"/>
      <c r="J70" s="13"/>
      <c r="K70"/>
      <c r="L70"/>
      <c r="M70"/>
      <c r="N70" s="13"/>
      <c r="O70"/>
      <c r="P70"/>
      <c r="Q70"/>
      <c r="R70" s="13"/>
      <c r="S70"/>
      <c r="T70"/>
      <c r="U70"/>
      <c r="V70" s="13"/>
      <c r="W70"/>
      <c r="X70"/>
      <c r="Y70"/>
    </row>
    <row r="71" spans="1:25" s="25" customFormat="1" x14ac:dyDescent="0.25">
      <c r="A71" s="31"/>
      <c r="B71"/>
      <c r="C71"/>
      <c r="D71"/>
      <c r="E71"/>
      <c r="F71"/>
      <c r="G71"/>
      <c r="I71"/>
      <c r="J71" s="13"/>
      <c r="K71"/>
      <c r="L71"/>
      <c r="M71"/>
      <c r="N71" s="13"/>
      <c r="O71"/>
      <c r="P71"/>
      <c r="Q71"/>
      <c r="R71" s="13"/>
      <c r="S71"/>
      <c r="T71"/>
      <c r="U71"/>
      <c r="V71" s="13"/>
      <c r="W71"/>
      <c r="X71"/>
      <c r="Y71"/>
    </row>
    <row r="72" spans="1:25" s="25" customFormat="1" x14ac:dyDescent="0.25">
      <c r="A72" s="31"/>
      <c r="B72"/>
      <c r="C72"/>
      <c r="D72"/>
      <c r="E72"/>
      <c r="F72"/>
      <c r="G72"/>
      <c r="I72"/>
      <c r="J72" s="13"/>
      <c r="K72"/>
      <c r="L72"/>
      <c r="M72"/>
      <c r="N72" s="13"/>
      <c r="O72"/>
      <c r="P72"/>
      <c r="Q72"/>
      <c r="R72" s="13"/>
      <c r="S72"/>
      <c r="T72"/>
      <c r="U72"/>
      <c r="V72" s="13"/>
      <c r="W72"/>
      <c r="X72"/>
      <c r="Y72"/>
    </row>
    <row r="73" spans="1:25" x14ac:dyDescent="0.25">
      <c r="A73" s="31"/>
      <c r="B73"/>
      <c r="C73"/>
      <c r="E73" s="25"/>
    </row>
    <row r="74" spans="1:25" s="25" customFormat="1" x14ac:dyDescent="0.25">
      <c r="A74" s="31"/>
      <c r="B74"/>
      <c r="C74"/>
      <c r="D74"/>
      <c r="F74"/>
      <c r="G74"/>
      <c r="I74"/>
      <c r="J74" s="13"/>
      <c r="K74"/>
      <c r="L74"/>
      <c r="M74"/>
      <c r="N74" s="13"/>
      <c r="O74"/>
      <c r="P74"/>
      <c r="Q74"/>
      <c r="R74" s="13"/>
      <c r="S74"/>
      <c r="T74"/>
      <c r="U74"/>
      <c r="V74" s="13"/>
      <c r="W74"/>
      <c r="X74"/>
      <c r="Y74"/>
    </row>
    <row r="75" spans="1:25" s="25" customFormat="1" x14ac:dyDescent="0.25">
      <c r="A75" s="31"/>
      <c r="B75"/>
      <c r="C75"/>
      <c r="D75"/>
      <c r="F75"/>
      <c r="G75"/>
      <c r="I75"/>
      <c r="J75" s="13"/>
      <c r="K75"/>
      <c r="L75"/>
      <c r="M75"/>
      <c r="N75" s="13"/>
      <c r="O75"/>
      <c r="P75"/>
      <c r="Q75"/>
      <c r="R75" s="13"/>
      <c r="S75"/>
      <c r="T75"/>
      <c r="U75"/>
      <c r="V75" s="13"/>
      <c r="W75"/>
      <c r="X75"/>
      <c r="Y75"/>
    </row>
    <row r="76" spans="1:25" s="25" customFormat="1" x14ac:dyDescent="0.25">
      <c r="A76" s="31"/>
      <c r="B76"/>
      <c r="C76"/>
      <c r="D76"/>
      <c r="E76"/>
      <c r="F76"/>
      <c r="G76"/>
      <c r="I76"/>
      <c r="J76" s="13"/>
      <c r="K76"/>
      <c r="L76"/>
      <c r="M76"/>
      <c r="N76" s="13"/>
      <c r="O76"/>
      <c r="P76"/>
      <c r="Q76"/>
      <c r="R76" s="13"/>
      <c r="S76"/>
      <c r="T76"/>
      <c r="U76"/>
      <c r="V76" s="13"/>
      <c r="W76"/>
      <c r="X76"/>
      <c r="Y76"/>
    </row>
    <row r="77" spans="1:25" s="25" customFormat="1" x14ac:dyDescent="0.25">
      <c r="A77" s="31"/>
      <c r="B77"/>
      <c r="C77"/>
      <c r="D77"/>
      <c r="F77"/>
      <c r="G77"/>
      <c r="I77"/>
      <c r="J77" s="13"/>
      <c r="K77"/>
      <c r="L77"/>
      <c r="M77"/>
      <c r="N77" s="13"/>
      <c r="O77"/>
      <c r="P77"/>
      <c r="Q77"/>
      <c r="R77" s="13"/>
      <c r="S77"/>
      <c r="T77"/>
      <c r="U77"/>
      <c r="V77" s="13"/>
      <c r="W77"/>
      <c r="X77"/>
      <c r="Y77"/>
    </row>
    <row r="78" spans="1:25" s="25" customFormat="1" x14ac:dyDescent="0.25">
      <c r="A78" s="31"/>
      <c r="B78"/>
      <c r="C78"/>
      <c r="D78"/>
      <c r="E78"/>
      <c r="F78"/>
      <c r="G78"/>
      <c r="I78"/>
      <c r="J78" s="13"/>
      <c r="K78"/>
      <c r="L78"/>
      <c r="M78"/>
      <c r="N78" s="13"/>
      <c r="O78"/>
      <c r="P78"/>
      <c r="Q78"/>
      <c r="R78" s="13"/>
      <c r="S78"/>
      <c r="T78"/>
      <c r="U78"/>
      <c r="V78" s="13"/>
      <c r="W78"/>
      <c r="X78"/>
      <c r="Y78"/>
    </row>
    <row r="79" spans="1:25" s="25" customFormat="1" x14ac:dyDescent="0.25">
      <c r="A79" s="31"/>
      <c r="B79"/>
      <c r="C79" s="13"/>
      <c r="D79"/>
      <c r="E79"/>
      <c r="F79"/>
      <c r="G79"/>
      <c r="I79"/>
      <c r="J79" s="13"/>
      <c r="K79"/>
      <c r="L79"/>
      <c r="M79"/>
      <c r="N79" s="13"/>
      <c r="O79"/>
      <c r="P79"/>
      <c r="Q79"/>
      <c r="R79" s="13"/>
      <c r="S79"/>
      <c r="T79"/>
      <c r="U79"/>
      <c r="V79" s="13"/>
      <c r="W79"/>
      <c r="X79"/>
      <c r="Y79"/>
    </row>
    <row r="80" spans="1:25" s="25" customFormat="1" x14ac:dyDescent="0.25">
      <c r="A80" s="32"/>
      <c r="B80"/>
      <c r="C80"/>
      <c r="D80"/>
      <c r="F80"/>
      <c r="G80" s="33"/>
      <c r="I80"/>
      <c r="J80" s="13"/>
      <c r="K80"/>
      <c r="L80"/>
      <c r="M80"/>
      <c r="N80" s="13"/>
      <c r="O80"/>
      <c r="P80"/>
      <c r="Q80"/>
      <c r="R80" s="13"/>
      <c r="S80"/>
      <c r="T80"/>
      <c r="U80"/>
      <c r="V80" s="13"/>
      <c r="W80"/>
      <c r="X80"/>
      <c r="Y80"/>
    </row>
    <row r="81" spans="1:25" s="25" customFormat="1" x14ac:dyDescent="0.25">
      <c r="A81" s="32"/>
      <c r="B81"/>
      <c r="C81"/>
      <c r="D81"/>
      <c r="F81"/>
      <c r="G81" s="33"/>
      <c r="I81"/>
      <c r="J81" s="13"/>
      <c r="K81"/>
      <c r="L81"/>
      <c r="M81"/>
      <c r="N81" s="13"/>
      <c r="O81"/>
      <c r="P81"/>
      <c r="Q81"/>
      <c r="R81" s="13"/>
      <c r="S81"/>
      <c r="T81"/>
      <c r="U81"/>
      <c r="V81" s="13"/>
      <c r="W81"/>
      <c r="X81"/>
      <c r="Y81"/>
    </row>
    <row r="82" spans="1:25" s="25" customFormat="1" x14ac:dyDescent="0.25">
      <c r="A82" s="31"/>
      <c r="B82"/>
      <c r="C82"/>
      <c r="D82"/>
      <c r="F82"/>
      <c r="G82" s="33"/>
      <c r="I82"/>
      <c r="J82" s="13"/>
      <c r="K82"/>
      <c r="L82"/>
      <c r="M82"/>
      <c r="N82" s="13"/>
      <c r="O82"/>
      <c r="P82"/>
      <c r="Q82"/>
      <c r="R82" s="13"/>
      <c r="S82"/>
      <c r="T82"/>
      <c r="U82"/>
      <c r="V82" s="13"/>
      <c r="W82"/>
      <c r="X82"/>
      <c r="Y82"/>
    </row>
    <row r="83" spans="1:25" s="25" customFormat="1" x14ac:dyDescent="0.25">
      <c r="A83" s="31"/>
      <c r="B83"/>
      <c r="C83"/>
      <c r="D83"/>
      <c r="F83"/>
      <c r="G83" s="33"/>
      <c r="I83"/>
      <c r="J83" s="13"/>
      <c r="K83"/>
      <c r="L83"/>
      <c r="M83"/>
      <c r="N83" s="13"/>
      <c r="O83"/>
      <c r="P83"/>
      <c r="Q83"/>
      <c r="R83" s="13"/>
      <c r="S83"/>
      <c r="T83"/>
      <c r="U83"/>
      <c r="V83" s="13"/>
      <c r="W83"/>
      <c r="X83"/>
      <c r="Y83"/>
    </row>
    <row r="84" spans="1:25" s="25" customFormat="1" x14ac:dyDescent="0.25">
      <c r="A84" s="31"/>
      <c r="B84"/>
      <c r="C84"/>
      <c r="D84"/>
      <c r="F84"/>
      <c r="G84" s="33"/>
      <c r="I84"/>
      <c r="J84" s="13"/>
      <c r="K84"/>
      <c r="L84"/>
      <c r="M84"/>
      <c r="N84" s="13"/>
      <c r="O84"/>
      <c r="P84"/>
      <c r="Q84"/>
      <c r="R84" s="13"/>
      <c r="S84"/>
      <c r="T84"/>
      <c r="U84"/>
      <c r="V84" s="13"/>
      <c r="W84"/>
      <c r="X84"/>
      <c r="Y84"/>
    </row>
    <row r="85" spans="1:25" s="25" customFormat="1" x14ac:dyDescent="0.25">
      <c r="A85" s="31"/>
      <c r="B85"/>
      <c r="C85"/>
      <c r="D85"/>
      <c r="F85"/>
      <c r="G85" s="33"/>
      <c r="I85"/>
      <c r="J85" s="13"/>
      <c r="K85"/>
      <c r="L85"/>
      <c r="M85"/>
      <c r="N85" s="13"/>
      <c r="O85"/>
      <c r="P85"/>
      <c r="Q85"/>
      <c r="R85" s="13"/>
      <c r="S85"/>
      <c r="T85"/>
      <c r="U85"/>
      <c r="V85" s="13"/>
      <c r="W85"/>
      <c r="X85"/>
      <c r="Y85"/>
    </row>
    <row r="86" spans="1:25" s="25" customFormat="1" x14ac:dyDescent="0.25">
      <c r="A86" s="31"/>
      <c r="B86"/>
      <c r="C86"/>
      <c r="D86"/>
      <c r="F86"/>
      <c r="G86" s="33"/>
      <c r="I86"/>
      <c r="J86" s="13"/>
      <c r="K86"/>
      <c r="L86"/>
      <c r="M86"/>
      <c r="N86" s="13"/>
      <c r="O86"/>
      <c r="P86"/>
      <c r="Q86"/>
      <c r="R86" s="13"/>
      <c r="S86"/>
      <c r="T86"/>
      <c r="U86"/>
      <c r="V86" s="13"/>
      <c r="W86"/>
      <c r="X86"/>
      <c r="Y86"/>
    </row>
    <row r="87" spans="1:25" s="25" customFormat="1" x14ac:dyDescent="0.25">
      <c r="A87" s="31"/>
      <c r="B87"/>
      <c r="C87"/>
      <c r="D87"/>
      <c r="F87"/>
      <c r="G87" s="33"/>
      <c r="I87"/>
      <c r="J87" s="13"/>
      <c r="K87"/>
      <c r="L87"/>
      <c r="M87"/>
      <c r="N87" s="13"/>
      <c r="O87"/>
      <c r="P87"/>
      <c r="Q87"/>
      <c r="R87" s="13"/>
      <c r="S87"/>
      <c r="T87"/>
      <c r="U87"/>
      <c r="V87" s="13"/>
      <c r="W87"/>
      <c r="X87"/>
      <c r="Y87"/>
    </row>
    <row r="88" spans="1:25" s="25" customFormat="1" x14ac:dyDescent="0.25">
      <c r="A88" s="31"/>
      <c r="B88"/>
      <c r="C88"/>
      <c r="D88"/>
      <c r="E88"/>
      <c r="F88"/>
      <c r="G88" s="33"/>
      <c r="I88"/>
      <c r="J88" s="13"/>
      <c r="K88"/>
      <c r="L88"/>
      <c r="M88"/>
      <c r="N88" s="13"/>
      <c r="O88"/>
      <c r="P88"/>
      <c r="Q88"/>
      <c r="R88" s="13"/>
      <c r="S88"/>
      <c r="T88"/>
      <c r="U88"/>
      <c r="V88" s="13"/>
      <c r="W88"/>
      <c r="X88"/>
      <c r="Y88"/>
    </row>
    <row r="89" spans="1:25" s="25" customFormat="1" x14ac:dyDescent="0.25">
      <c r="A89" s="31"/>
      <c r="B89"/>
      <c r="C89"/>
      <c r="D89"/>
      <c r="F89"/>
      <c r="G89" s="33"/>
      <c r="I89"/>
      <c r="J89" s="13"/>
      <c r="K89"/>
      <c r="L89"/>
      <c r="M89"/>
      <c r="N89" s="13"/>
      <c r="O89"/>
      <c r="P89"/>
      <c r="Q89"/>
      <c r="R89" s="13"/>
      <c r="S89"/>
      <c r="T89"/>
      <c r="U89"/>
      <c r="V89" s="13"/>
      <c r="W89"/>
      <c r="X89"/>
      <c r="Y89"/>
    </row>
    <row r="90" spans="1:25" x14ac:dyDescent="0.25">
      <c r="A90" s="31"/>
    </row>
    <row r="91" spans="1:25" s="25" customFormat="1" x14ac:dyDescent="0.25">
      <c r="A91" s="31"/>
      <c r="B91" s="13"/>
      <c r="C91" s="13"/>
      <c r="D91"/>
      <c r="E91"/>
      <c r="F91"/>
      <c r="G91"/>
      <c r="I91"/>
      <c r="J91" s="13"/>
      <c r="K91"/>
      <c r="L91"/>
      <c r="M91"/>
      <c r="N91" s="13"/>
      <c r="O91"/>
      <c r="P91"/>
      <c r="Q91"/>
      <c r="R91" s="13"/>
      <c r="S91"/>
      <c r="T91"/>
      <c r="U91"/>
      <c r="V91" s="13"/>
      <c r="W91"/>
      <c r="X91"/>
      <c r="Y91"/>
    </row>
    <row r="92" spans="1:25" s="25" customFormat="1" x14ac:dyDescent="0.25">
      <c r="A92" s="31"/>
      <c r="B92"/>
      <c r="C92"/>
      <c r="D92"/>
      <c r="E92"/>
      <c r="F92"/>
      <c r="G92"/>
      <c r="I92"/>
      <c r="J92" s="13"/>
      <c r="K92"/>
      <c r="L92"/>
      <c r="M92"/>
      <c r="N92" s="13"/>
      <c r="O92"/>
      <c r="P92"/>
      <c r="Q92"/>
      <c r="R92" s="13"/>
      <c r="S92"/>
      <c r="T92"/>
      <c r="U92"/>
      <c r="V92" s="13"/>
      <c r="W92"/>
      <c r="X92"/>
      <c r="Y92"/>
    </row>
    <row r="93" spans="1:25" s="25" customFormat="1" x14ac:dyDescent="0.25">
      <c r="A93" s="31"/>
      <c r="B93"/>
      <c r="C93"/>
      <c r="D93"/>
      <c r="E93"/>
      <c r="F93"/>
      <c r="G93"/>
      <c r="I93"/>
      <c r="J93" s="13"/>
      <c r="K93"/>
      <c r="L93"/>
      <c r="M93"/>
      <c r="N93" s="13"/>
      <c r="O93"/>
      <c r="P93"/>
      <c r="Q93"/>
      <c r="R93" s="13"/>
      <c r="S93"/>
      <c r="T93"/>
      <c r="U93"/>
      <c r="V93" s="13"/>
      <c r="W93"/>
      <c r="X93"/>
      <c r="Y93"/>
    </row>
    <row r="94" spans="1:25" s="25" customFormat="1" x14ac:dyDescent="0.25">
      <c r="A94" s="31"/>
      <c r="B94"/>
      <c r="C94"/>
      <c r="D94"/>
      <c r="E94"/>
      <c r="F94"/>
      <c r="G94"/>
      <c r="I94"/>
      <c r="J94" s="13"/>
      <c r="K94"/>
      <c r="L94"/>
      <c r="M94"/>
      <c r="N94" s="13"/>
      <c r="O94"/>
      <c r="P94"/>
      <c r="Q94"/>
      <c r="R94" s="13"/>
      <c r="S94"/>
      <c r="T94"/>
      <c r="U94"/>
      <c r="V94" s="13"/>
      <c r="W94"/>
      <c r="X94"/>
      <c r="Y94"/>
    </row>
    <row r="95" spans="1:25" x14ac:dyDescent="0.25">
      <c r="A95" s="31"/>
    </row>
    <row r="96" spans="1:25" s="25" customFormat="1" x14ac:dyDescent="0.25">
      <c r="A96" s="31"/>
      <c r="B96" s="13"/>
      <c r="C96" s="13"/>
      <c r="D96"/>
      <c r="E96"/>
      <c r="F96"/>
      <c r="G96"/>
      <c r="I96"/>
      <c r="J96" s="13"/>
      <c r="K96"/>
      <c r="L96"/>
      <c r="M96"/>
      <c r="N96" s="13"/>
      <c r="O96"/>
      <c r="P96"/>
      <c r="Q96"/>
      <c r="R96" s="13"/>
      <c r="S96"/>
      <c r="T96"/>
      <c r="U96"/>
      <c r="V96" s="13"/>
      <c r="W96"/>
      <c r="X96"/>
      <c r="Y96"/>
    </row>
    <row r="97" spans="1:25" s="25" customFormat="1" x14ac:dyDescent="0.25">
      <c r="A97" s="31"/>
      <c r="B97" s="34"/>
      <c r="C97" s="34"/>
      <c r="D97" s="34"/>
      <c r="E97" s="34"/>
      <c r="F97" s="34"/>
      <c r="G97" s="33"/>
      <c r="I97"/>
      <c r="J97" s="13"/>
      <c r="K97"/>
      <c r="L97"/>
      <c r="M97"/>
      <c r="N97" s="13"/>
      <c r="O97"/>
      <c r="P97"/>
      <c r="Q97"/>
      <c r="R97" s="13"/>
      <c r="S97"/>
      <c r="T97"/>
      <c r="U97"/>
      <c r="V97" s="13"/>
      <c r="W97"/>
      <c r="X97"/>
      <c r="Y97"/>
    </row>
    <row r="98" spans="1:25" s="25" customFormat="1" x14ac:dyDescent="0.25">
      <c r="A98" s="31"/>
      <c r="B98" s="34"/>
      <c r="C98" s="34"/>
      <c r="D98" s="34"/>
      <c r="E98" s="34"/>
      <c r="F98" s="34"/>
      <c r="G98" s="33"/>
      <c r="I98"/>
      <c r="J98" s="13"/>
      <c r="K98"/>
      <c r="L98"/>
      <c r="M98"/>
      <c r="N98" s="13"/>
      <c r="O98"/>
      <c r="P98"/>
      <c r="Q98"/>
      <c r="R98" s="13"/>
      <c r="S98"/>
      <c r="T98"/>
      <c r="U98"/>
      <c r="V98" s="13"/>
      <c r="W98"/>
      <c r="X98"/>
      <c r="Y98"/>
    </row>
    <row r="99" spans="1:25" s="25" customFormat="1" x14ac:dyDescent="0.25">
      <c r="A99" s="31"/>
      <c r="B99" s="34"/>
      <c r="C99" s="34"/>
      <c r="D99" s="34"/>
      <c r="E99" s="34"/>
      <c r="F99" s="34"/>
      <c r="G99" s="33"/>
      <c r="I99"/>
      <c r="J99" s="13"/>
      <c r="K99"/>
      <c r="L99"/>
      <c r="M99"/>
      <c r="N99" s="13"/>
      <c r="O99"/>
      <c r="P99"/>
      <c r="Q99"/>
      <c r="R99" s="13"/>
      <c r="S99"/>
      <c r="T99"/>
      <c r="U99"/>
      <c r="V99" s="13"/>
      <c r="W99"/>
      <c r="X99"/>
      <c r="Y99"/>
    </row>
    <row r="100" spans="1:25" s="25" customFormat="1" x14ac:dyDescent="0.25">
      <c r="A100" s="31"/>
      <c r="B100" s="34"/>
      <c r="C100" s="34"/>
      <c r="D100" s="34"/>
      <c r="E100" s="34"/>
      <c r="F100" s="34"/>
      <c r="G100" s="33"/>
      <c r="I100"/>
      <c r="J100" s="13"/>
      <c r="K100"/>
      <c r="L100"/>
      <c r="M100"/>
      <c r="N100" s="13"/>
      <c r="O100"/>
      <c r="P100"/>
      <c r="Q100"/>
      <c r="R100" s="13"/>
      <c r="S100"/>
      <c r="T100"/>
      <c r="U100"/>
      <c r="V100" s="13"/>
      <c r="W100"/>
      <c r="X100"/>
      <c r="Y100"/>
    </row>
    <row r="101" spans="1:25" s="25" customFormat="1" x14ac:dyDescent="0.25">
      <c r="A101" s="31"/>
      <c r="B101" s="34"/>
      <c r="C101" s="34"/>
      <c r="D101" s="34"/>
      <c r="E101" s="34"/>
      <c r="F101" s="34"/>
      <c r="G101" s="33"/>
      <c r="I101"/>
      <c r="J101" s="13"/>
      <c r="K101"/>
      <c r="L101"/>
      <c r="M101"/>
      <c r="N101" s="13"/>
      <c r="O101"/>
      <c r="P101"/>
      <c r="Q101"/>
      <c r="R101" s="13"/>
      <c r="S101"/>
      <c r="T101"/>
      <c r="U101"/>
      <c r="V101" s="13"/>
      <c r="W101"/>
      <c r="X101"/>
      <c r="Y101"/>
    </row>
    <row r="102" spans="1:25" s="25" customFormat="1" x14ac:dyDescent="0.25">
      <c r="A102" s="31"/>
      <c r="B102" s="34"/>
      <c r="C102" s="34"/>
      <c r="D102" s="34"/>
      <c r="E102" s="34"/>
      <c r="F102" s="34"/>
      <c r="G102" s="33"/>
      <c r="I102"/>
      <c r="J102" s="13"/>
      <c r="K102"/>
      <c r="L102"/>
      <c r="M102"/>
      <c r="N102" s="13"/>
      <c r="O102"/>
      <c r="P102"/>
      <c r="Q102"/>
      <c r="R102" s="13"/>
      <c r="S102"/>
      <c r="T102"/>
      <c r="U102"/>
      <c r="V102" s="13"/>
      <c r="W102"/>
      <c r="X102"/>
      <c r="Y102"/>
    </row>
    <row r="103" spans="1:25" s="25" customFormat="1" x14ac:dyDescent="0.25">
      <c r="A103"/>
      <c r="B103" s="34"/>
      <c r="C103" s="34"/>
      <c r="D103" s="34"/>
      <c r="E103" s="34"/>
      <c r="F103" s="34"/>
      <c r="G103" s="33"/>
      <c r="I103"/>
      <c r="J103" s="13"/>
      <c r="K103"/>
      <c r="L103"/>
      <c r="M103"/>
      <c r="N103" s="13"/>
      <c r="O103"/>
      <c r="P103"/>
      <c r="Q103"/>
      <c r="R103" s="13"/>
      <c r="S103"/>
      <c r="T103"/>
      <c r="U103"/>
      <c r="V103" s="13"/>
      <c r="W103"/>
      <c r="X103"/>
      <c r="Y103"/>
    </row>
    <row r="104" spans="1:25" s="25" customFormat="1" x14ac:dyDescent="0.25">
      <c r="A104"/>
      <c r="B104" s="34"/>
      <c r="C104" s="34"/>
      <c r="D104" s="34"/>
      <c r="E104" s="34"/>
      <c r="F104" s="34"/>
      <c r="G104" s="33"/>
      <c r="I104"/>
      <c r="J104" s="13"/>
      <c r="K104"/>
      <c r="L104"/>
      <c r="M104"/>
      <c r="N104" s="13"/>
      <c r="O104"/>
      <c r="P104"/>
      <c r="Q104"/>
      <c r="R104" s="13"/>
      <c r="S104"/>
      <c r="T104"/>
      <c r="U104"/>
      <c r="V104" s="13"/>
      <c r="W104"/>
      <c r="X104"/>
      <c r="Y104"/>
    </row>
    <row r="105" spans="1:25" s="25" customFormat="1" x14ac:dyDescent="0.25">
      <c r="A105"/>
      <c r="B105" s="34"/>
      <c r="C105" s="34"/>
      <c r="D105" s="34"/>
      <c r="E105" s="34"/>
      <c r="F105" s="34"/>
      <c r="G105" s="33"/>
      <c r="I105"/>
      <c r="J105" s="13"/>
      <c r="K105"/>
      <c r="L105"/>
      <c r="M105"/>
      <c r="N105" s="13"/>
      <c r="O105"/>
      <c r="P105"/>
      <c r="Q105"/>
      <c r="R105" s="13"/>
      <c r="S105"/>
      <c r="T105"/>
      <c r="U105"/>
      <c r="V105" s="13"/>
      <c r="W105"/>
      <c r="X105"/>
      <c r="Y105"/>
    </row>
    <row r="106" spans="1:25" s="25" customFormat="1" x14ac:dyDescent="0.25">
      <c r="A106"/>
      <c r="B106" s="34"/>
      <c r="C106" s="34"/>
      <c r="D106" s="34"/>
      <c r="E106" s="34"/>
      <c r="F106" s="34"/>
      <c r="G106" s="33"/>
      <c r="I106"/>
      <c r="J106" s="13"/>
      <c r="K106"/>
      <c r="L106"/>
      <c r="M106"/>
      <c r="N106" s="13"/>
      <c r="O106"/>
      <c r="P106"/>
      <c r="Q106"/>
      <c r="R106" s="13"/>
      <c r="S106"/>
      <c r="T106"/>
      <c r="U106"/>
      <c r="V106" s="13"/>
      <c r="W106"/>
      <c r="X106"/>
      <c r="Y106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workbookViewId="0">
      <selection activeCell="G20" sqref="G20"/>
    </sheetView>
  </sheetViews>
  <sheetFormatPr baseColWidth="10" defaultRowHeight="15" x14ac:dyDescent="0.25"/>
  <sheetData>
    <row r="1" spans="1:16" x14ac:dyDescent="0.25">
      <c r="A1" s="36" t="s">
        <v>575</v>
      </c>
      <c r="B1" s="36" t="s">
        <v>576</v>
      </c>
      <c r="C1" s="36" t="s">
        <v>4</v>
      </c>
      <c r="D1" s="36" t="s">
        <v>577</v>
      </c>
      <c r="E1" s="36" t="s">
        <v>578</v>
      </c>
      <c r="F1" s="36">
        <v>2005</v>
      </c>
      <c r="G1" s="36">
        <v>2010</v>
      </c>
      <c r="H1" s="36">
        <v>2020</v>
      </c>
      <c r="I1" s="36">
        <v>2030</v>
      </c>
      <c r="J1" s="36">
        <v>2040</v>
      </c>
      <c r="K1" s="36">
        <v>2050</v>
      </c>
      <c r="L1" s="36">
        <v>2060</v>
      </c>
      <c r="M1" s="36">
        <v>2070</v>
      </c>
      <c r="N1" s="36">
        <v>2080</v>
      </c>
      <c r="O1" s="36">
        <v>2090</v>
      </c>
      <c r="P1" s="36">
        <v>2100</v>
      </c>
    </row>
    <row r="2" spans="1:16" x14ac:dyDescent="0.25">
      <c r="A2" s="37" t="s">
        <v>579</v>
      </c>
      <c r="B2" s="37" t="s">
        <v>580</v>
      </c>
      <c r="C2" s="37" t="s">
        <v>591</v>
      </c>
      <c r="D2" s="37" t="s">
        <v>592</v>
      </c>
      <c r="E2" s="37" t="s">
        <v>593</v>
      </c>
      <c r="F2" s="38">
        <v>0</v>
      </c>
      <c r="G2" s="38">
        <v>0</v>
      </c>
      <c r="H2" s="38">
        <v>124.33383322723195</v>
      </c>
      <c r="I2" s="38">
        <v>257.32404669999573</v>
      </c>
      <c r="J2" s="38">
        <v>283.69784003651466</v>
      </c>
      <c r="K2" s="38">
        <v>508.73913514115776</v>
      </c>
      <c r="L2" s="38"/>
      <c r="M2" s="38"/>
      <c r="N2" s="38"/>
      <c r="O2" s="38"/>
      <c r="P2" s="38"/>
    </row>
    <row r="3" spans="1:16" x14ac:dyDescent="0.25">
      <c r="A3" s="37" t="s">
        <v>579</v>
      </c>
      <c r="B3" s="37" t="s">
        <v>580</v>
      </c>
      <c r="C3" s="37" t="s">
        <v>591</v>
      </c>
      <c r="D3" s="37" t="s">
        <v>592</v>
      </c>
      <c r="E3" s="37" t="s">
        <v>593</v>
      </c>
      <c r="F3" s="38">
        <v>0</v>
      </c>
      <c r="G3" s="38">
        <v>0</v>
      </c>
      <c r="H3" s="38">
        <v>124.33383322723195</v>
      </c>
      <c r="I3" s="38">
        <v>257.32404669999573</v>
      </c>
      <c r="J3" s="38">
        <v>283.69784003651466</v>
      </c>
      <c r="K3" s="38">
        <v>508.73913514115776</v>
      </c>
      <c r="L3" s="38"/>
      <c r="M3" s="38"/>
      <c r="N3" s="38"/>
      <c r="O3" s="38"/>
      <c r="P3" s="38"/>
    </row>
    <row r="4" spans="1:16" x14ac:dyDescent="0.25">
      <c r="A4" s="37" t="s">
        <v>579</v>
      </c>
      <c r="B4" s="37" t="s">
        <v>580</v>
      </c>
      <c r="C4" s="37" t="s">
        <v>591</v>
      </c>
      <c r="D4" s="37" t="s">
        <v>592</v>
      </c>
      <c r="E4" s="37" t="s">
        <v>593</v>
      </c>
      <c r="F4" s="38">
        <v>0</v>
      </c>
      <c r="G4" s="38">
        <v>0</v>
      </c>
      <c r="H4" s="38">
        <v>124.33383322723195</v>
      </c>
      <c r="I4" s="38">
        <v>257.32404669999573</v>
      </c>
      <c r="J4" s="38">
        <v>283.69784003651466</v>
      </c>
      <c r="K4" s="38">
        <v>508.73913514115776</v>
      </c>
      <c r="L4" s="38"/>
      <c r="M4" s="38"/>
      <c r="N4" s="38"/>
      <c r="O4" s="38"/>
      <c r="P4" s="38"/>
    </row>
    <row r="5" spans="1:16" x14ac:dyDescent="0.25">
      <c r="A5" s="37" t="s">
        <v>579</v>
      </c>
      <c r="B5" s="37" t="s">
        <v>580</v>
      </c>
      <c r="C5" s="37" t="s">
        <v>591</v>
      </c>
      <c r="D5" s="37" t="s">
        <v>592</v>
      </c>
      <c r="E5" s="37" t="s">
        <v>593</v>
      </c>
      <c r="F5" s="38">
        <v>0</v>
      </c>
      <c r="G5" s="38">
        <v>0</v>
      </c>
      <c r="H5" s="38">
        <v>124.33383322723195</v>
      </c>
      <c r="I5" s="38">
        <v>257.32404669999573</v>
      </c>
      <c r="J5" s="38">
        <v>283.69784003651466</v>
      </c>
      <c r="K5" s="38">
        <v>508.73913514115776</v>
      </c>
      <c r="L5" s="38"/>
      <c r="M5" s="38"/>
      <c r="N5" s="38"/>
      <c r="O5" s="38"/>
      <c r="P5" s="38"/>
    </row>
    <row r="6" spans="1:16" x14ac:dyDescent="0.25">
      <c r="A6" s="37" t="s">
        <v>583</v>
      </c>
      <c r="B6" s="37" t="s">
        <v>584</v>
      </c>
      <c r="C6" s="37" t="s">
        <v>591</v>
      </c>
      <c r="D6" s="37" t="s">
        <v>592</v>
      </c>
      <c r="E6" s="37" t="s">
        <v>593</v>
      </c>
      <c r="F6" s="38">
        <v>0</v>
      </c>
      <c r="G6" s="38">
        <v>0</v>
      </c>
      <c r="H6" s="38">
        <v>22.581818181818178</v>
      </c>
      <c r="I6" s="38">
        <v>38.890783636363629</v>
      </c>
      <c r="J6" s="38">
        <v>63.856489090909086</v>
      </c>
      <c r="K6" s="38">
        <v>97.47818181818181</v>
      </c>
      <c r="L6" s="38">
        <v>167.7328527272727</v>
      </c>
      <c r="M6" s="38">
        <v>275.87454545454545</v>
      </c>
      <c r="N6" s="38">
        <v>421.90363636363634</v>
      </c>
      <c r="O6" s="38">
        <v>725.25272727272727</v>
      </c>
      <c r="P6" s="38">
        <v>1028.6018181818181</v>
      </c>
    </row>
    <row r="7" spans="1:16" x14ac:dyDescent="0.25">
      <c r="A7" s="37" t="s">
        <v>583</v>
      </c>
      <c r="B7" s="37" t="s">
        <v>584</v>
      </c>
      <c r="C7" s="37" t="s">
        <v>591</v>
      </c>
      <c r="D7" s="37" t="s">
        <v>592</v>
      </c>
      <c r="E7" s="37" t="s">
        <v>593</v>
      </c>
      <c r="F7" s="38">
        <v>0</v>
      </c>
      <c r="G7" s="38">
        <v>0</v>
      </c>
      <c r="H7" s="38">
        <v>22.581818181818178</v>
      </c>
      <c r="I7" s="38">
        <v>38.890783636363629</v>
      </c>
      <c r="J7" s="38">
        <v>63.856489090909086</v>
      </c>
      <c r="K7" s="38">
        <v>97.47818181818181</v>
      </c>
      <c r="L7" s="38">
        <v>167.7328527272727</v>
      </c>
      <c r="M7" s="38">
        <v>275.87454545454545</v>
      </c>
      <c r="N7" s="38">
        <v>421.90363636363634</v>
      </c>
      <c r="O7" s="38">
        <v>725.25272727272727</v>
      </c>
      <c r="P7" s="38">
        <v>1028.6018181818181</v>
      </c>
    </row>
    <row r="8" spans="1:16" x14ac:dyDescent="0.25">
      <c r="A8" s="37" t="s">
        <v>583</v>
      </c>
      <c r="B8" s="37" t="s">
        <v>584</v>
      </c>
      <c r="C8" s="37" t="s">
        <v>591</v>
      </c>
      <c r="D8" s="37" t="s">
        <v>592</v>
      </c>
      <c r="E8" s="37" t="s">
        <v>593</v>
      </c>
      <c r="F8" s="38">
        <v>0</v>
      </c>
      <c r="G8" s="38">
        <v>0</v>
      </c>
      <c r="H8" s="38">
        <v>22.581818181818178</v>
      </c>
      <c r="I8" s="38">
        <v>38.890783636363629</v>
      </c>
      <c r="J8" s="38">
        <v>63.856489090909086</v>
      </c>
      <c r="K8" s="38">
        <v>97.47818181818181</v>
      </c>
      <c r="L8" s="38">
        <v>167.7328527272727</v>
      </c>
      <c r="M8" s="38">
        <v>275.87454545454545</v>
      </c>
      <c r="N8" s="38">
        <v>421.90363636363634</v>
      </c>
      <c r="O8" s="38">
        <v>725.25272727272727</v>
      </c>
      <c r="P8" s="38">
        <v>1028.6018181818181</v>
      </c>
    </row>
    <row r="9" spans="1:16" x14ac:dyDescent="0.25">
      <c r="A9" s="37" t="s">
        <v>583</v>
      </c>
      <c r="B9" s="37" t="s">
        <v>584</v>
      </c>
      <c r="C9" s="37" t="s">
        <v>591</v>
      </c>
      <c r="D9" s="37" t="s">
        <v>592</v>
      </c>
      <c r="E9" s="37" t="s">
        <v>593</v>
      </c>
      <c r="F9" s="38">
        <v>0</v>
      </c>
      <c r="G9" s="38">
        <v>0</v>
      </c>
      <c r="H9" s="38">
        <v>22.581818181818178</v>
      </c>
      <c r="I9" s="38">
        <v>38.890783636363629</v>
      </c>
      <c r="J9" s="38">
        <v>63.856489090909086</v>
      </c>
      <c r="K9" s="38">
        <v>97.47818181818181</v>
      </c>
      <c r="L9" s="38">
        <v>167.7328527272727</v>
      </c>
      <c r="M9" s="38">
        <v>275.87454545454545</v>
      </c>
      <c r="N9" s="38">
        <v>421.90363636363634</v>
      </c>
      <c r="O9" s="38">
        <v>725.25272727272727</v>
      </c>
      <c r="P9" s="38">
        <v>1028.6018181818181</v>
      </c>
    </row>
    <row r="10" spans="1:16" x14ac:dyDescent="0.25">
      <c r="A10" s="37" t="s">
        <v>585</v>
      </c>
      <c r="B10" s="37" t="s">
        <v>586</v>
      </c>
      <c r="C10" s="37" t="s">
        <v>591</v>
      </c>
      <c r="D10" s="37" t="s">
        <v>592</v>
      </c>
      <c r="E10" s="37" t="s">
        <v>593</v>
      </c>
      <c r="F10" s="38">
        <v>0</v>
      </c>
      <c r="G10" s="38">
        <v>0.7266900105909867</v>
      </c>
      <c r="H10" s="38">
        <v>58.599463722922579</v>
      </c>
      <c r="I10" s="38">
        <v>78.715035178444595</v>
      </c>
      <c r="J10" s="38">
        <v>80.99162708629261</v>
      </c>
      <c r="K10" s="38">
        <v>111.60280817205255</v>
      </c>
      <c r="L10" s="38">
        <v>120.9388067072088</v>
      </c>
      <c r="M10" s="38">
        <v>154.95395174893466</v>
      </c>
      <c r="N10" s="38">
        <v>193.95070578835225</v>
      </c>
      <c r="O10" s="38">
        <v>217.71160333806816</v>
      </c>
      <c r="P10" s="38">
        <v>212.58376797762782</v>
      </c>
    </row>
    <row r="11" spans="1:16" x14ac:dyDescent="0.25">
      <c r="A11" s="37" t="s">
        <v>585</v>
      </c>
      <c r="B11" s="37" t="s">
        <v>586</v>
      </c>
      <c r="C11" s="37" t="s">
        <v>591</v>
      </c>
      <c r="D11" s="37" t="s">
        <v>592</v>
      </c>
      <c r="E11" s="37" t="s">
        <v>593</v>
      </c>
      <c r="F11" s="38">
        <v>0</v>
      </c>
      <c r="G11" s="38">
        <v>0.7266900105909867</v>
      </c>
      <c r="H11" s="38">
        <v>58.599463722922579</v>
      </c>
      <c r="I11" s="38">
        <v>78.715035178444595</v>
      </c>
      <c r="J11" s="38">
        <v>80.99162708629261</v>
      </c>
      <c r="K11" s="38">
        <v>111.60280817205255</v>
      </c>
      <c r="L11" s="38">
        <v>120.9388067072088</v>
      </c>
      <c r="M11" s="38">
        <v>154.95395174893466</v>
      </c>
      <c r="N11" s="38">
        <v>193.95070578835225</v>
      </c>
      <c r="O11" s="38">
        <v>217.71160333806816</v>
      </c>
      <c r="P11" s="38">
        <v>212.58376797762782</v>
      </c>
    </row>
    <row r="12" spans="1:16" x14ac:dyDescent="0.25">
      <c r="A12" s="37" t="s">
        <v>585</v>
      </c>
      <c r="B12" s="37" t="s">
        <v>586</v>
      </c>
      <c r="C12" s="37" t="s">
        <v>591</v>
      </c>
      <c r="D12" s="37" t="s">
        <v>592</v>
      </c>
      <c r="E12" s="37" t="s">
        <v>593</v>
      </c>
      <c r="F12" s="38">
        <v>0</v>
      </c>
      <c r="G12" s="38">
        <v>0.7266900105909867</v>
      </c>
      <c r="H12" s="38">
        <v>58.599463722922579</v>
      </c>
      <c r="I12" s="38">
        <v>78.715035178444595</v>
      </c>
      <c r="J12" s="38">
        <v>80.99162708629261</v>
      </c>
      <c r="K12" s="38">
        <v>111.60280817205255</v>
      </c>
      <c r="L12" s="38">
        <v>120.9388067072088</v>
      </c>
      <c r="M12" s="38">
        <v>154.95395174893466</v>
      </c>
      <c r="N12" s="38">
        <v>193.95070578835225</v>
      </c>
      <c r="O12" s="38">
        <v>217.71160333806816</v>
      </c>
      <c r="P12" s="38">
        <v>212.58376797762782</v>
      </c>
    </row>
    <row r="13" spans="1:16" x14ac:dyDescent="0.25">
      <c r="A13" s="37" t="s">
        <v>585</v>
      </c>
      <c r="B13" s="37" t="s">
        <v>586</v>
      </c>
      <c r="C13" s="37" t="s">
        <v>591</v>
      </c>
      <c r="D13" s="37" t="s">
        <v>592</v>
      </c>
      <c r="E13" s="37" t="s">
        <v>593</v>
      </c>
      <c r="F13" s="38">
        <v>0</v>
      </c>
      <c r="G13" s="38">
        <v>0.7266900105909867</v>
      </c>
      <c r="H13" s="38">
        <v>58.599463722922579</v>
      </c>
      <c r="I13" s="38">
        <v>78.715035178444595</v>
      </c>
      <c r="J13" s="38">
        <v>80.99162708629261</v>
      </c>
      <c r="K13" s="38">
        <v>111.60280817205255</v>
      </c>
      <c r="L13" s="38">
        <v>120.9388067072088</v>
      </c>
      <c r="M13" s="38">
        <v>154.95395174893466</v>
      </c>
      <c r="N13" s="38">
        <v>193.95070578835225</v>
      </c>
      <c r="O13" s="38">
        <v>217.71160333806816</v>
      </c>
      <c r="P13" s="38">
        <v>212.58376797762782</v>
      </c>
    </row>
    <row r="14" spans="1:16" x14ac:dyDescent="0.25">
      <c r="A14" s="37" t="s">
        <v>587</v>
      </c>
      <c r="B14" s="37" t="s">
        <v>586</v>
      </c>
      <c r="C14" s="37" t="s">
        <v>591</v>
      </c>
      <c r="D14" s="37" t="s">
        <v>592</v>
      </c>
      <c r="E14" s="37" t="s">
        <v>593</v>
      </c>
      <c r="F14" s="38">
        <v>0</v>
      </c>
      <c r="G14" s="38">
        <v>0</v>
      </c>
      <c r="H14" s="38">
        <v>19.290900000000001</v>
      </c>
      <c r="I14" s="38">
        <v>31.422840000000001</v>
      </c>
      <c r="J14" s="38">
        <v>51.184489999999997</v>
      </c>
      <c r="K14" s="38">
        <v>83.374139999999997</v>
      </c>
      <c r="L14" s="38">
        <v>135.80770000000001</v>
      </c>
      <c r="M14" s="38">
        <v>221.21643</v>
      </c>
      <c r="N14" s="38">
        <v>360.33825000000002</v>
      </c>
      <c r="O14" s="38">
        <v>586.95303999999999</v>
      </c>
      <c r="P14" s="38">
        <v>956.08465000000001</v>
      </c>
    </row>
    <row r="15" spans="1:16" x14ac:dyDescent="0.25">
      <c r="A15" s="37" t="s">
        <v>587</v>
      </c>
      <c r="B15" s="37" t="s">
        <v>586</v>
      </c>
      <c r="C15" s="37" t="s">
        <v>591</v>
      </c>
      <c r="D15" s="37" t="s">
        <v>592</v>
      </c>
      <c r="E15" s="37" t="s">
        <v>593</v>
      </c>
      <c r="F15" s="38">
        <v>0</v>
      </c>
      <c r="G15" s="38">
        <v>0</v>
      </c>
      <c r="H15" s="38">
        <v>19.290900000000001</v>
      </c>
      <c r="I15" s="38">
        <v>31.422840000000001</v>
      </c>
      <c r="J15" s="38">
        <v>51.184489999999997</v>
      </c>
      <c r="K15" s="38">
        <v>83.374139999999997</v>
      </c>
      <c r="L15" s="38">
        <v>135.80770000000001</v>
      </c>
      <c r="M15" s="38">
        <v>221.21643</v>
      </c>
      <c r="N15" s="38">
        <v>360.33825000000002</v>
      </c>
      <c r="O15" s="38">
        <v>586.95303999999999</v>
      </c>
      <c r="P15" s="38">
        <v>956.08465000000001</v>
      </c>
    </row>
    <row r="16" spans="1:16" x14ac:dyDescent="0.25">
      <c r="A16" s="37" t="s">
        <v>587</v>
      </c>
      <c r="B16" s="37" t="s">
        <v>586</v>
      </c>
      <c r="C16" s="37" t="s">
        <v>591</v>
      </c>
      <c r="D16" s="37" t="s">
        <v>592</v>
      </c>
      <c r="E16" s="37" t="s">
        <v>593</v>
      </c>
      <c r="F16" s="38">
        <v>0</v>
      </c>
      <c r="G16" s="38">
        <v>0</v>
      </c>
      <c r="H16" s="38">
        <v>19.290900000000001</v>
      </c>
      <c r="I16" s="38">
        <v>31.422840000000001</v>
      </c>
      <c r="J16" s="38">
        <v>51.184489999999997</v>
      </c>
      <c r="K16" s="38">
        <v>83.374139999999997</v>
      </c>
      <c r="L16" s="38">
        <v>135.80770000000001</v>
      </c>
      <c r="M16" s="38">
        <v>221.21643</v>
      </c>
      <c r="N16" s="38">
        <v>360.33825000000002</v>
      </c>
      <c r="O16" s="38">
        <v>586.95303999999999</v>
      </c>
      <c r="P16" s="38">
        <v>956.08465000000001</v>
      </c>
    </row>
    <row r="17" spans="1:16" x14ac:dyDescent="0.25">
      <c r="A17" s="37" t="s">
        <v>587</v>
      </c>
      <c r="B17" s="37" t="s">
        <v>586</v>
      </c>
      <c r="C17" s="37" t="s">
        <v>591</v>
      </c>
      <c r="D17" s="37" t="s">
        <v>592</v>
      </c>
      <c r="E17" s="37" t="s">
        <v>593</v>
      </c>
      <c r="F17" s="38">
        <v>0</v>
      </c>
      <c r="G17" s="38">
        <v>0</v>
      </c>
      <c r="H17" s="38">
        <v>19.290900000000001</v>
      </c>
      <c r="I17" s="38">
        <v>31.422840000000001</v>
      </c>
      <c r="J17" s="38">
        <v>51.184489999999997</v>
      </c>
      <c r="K17" s="38">
        <v>83.374139999999997</v>
      </c>
      <c r="L17" s="38">
        <v>135.80770000000001</v>
      </c>
      <c r="M17" s="38">
        <v>221.21643</v>
      </c>
      <c r="N17" s="38">
        <v>360.33825000000002</v>
      </c>
      <c r="O17" s="38">
        <v>586.95303999999999</v>
      </c>
      <c r="P17" s="38">
        <v>956.08465000000001</v>
      </c>
    </row>
    <row r="18" spans="1:16" x14ac:dyDescent="0.25">
      <c r="A18" s="37" t="s">
        <v>588</v>
      </c>
      <c r="B18" s="37" t="s">
        <v>580</v>
      </c>
      <c r="C18" s="37" t="s">
        <v>591</v>
      </c>
      <c r="D18" s="37" t="s">
        <v>592</v>
      </c>
      <c r="E18" s="37" t="s">
        <v>593</v>
      </c>
      <c r="F18" s="38">
        <v>0</v>
      </c>
      <c r="G18" s="38">
        <v>5</v>
      </c>
      <c r="H18" s="38">
        <v>40</v>
      </c>
      <c r="I18" s="38">
        <v>175</v>
      </c>
      <c r="J18" s="38">
        <v>450</v>
      </c>
      <c r="K18" s="38">
        <v>700</v>
      </c>
      <c r="L18" s="38">
        <v>920</v>
      </c>
      <c r="M18" s="38">
        <v>1140</v>
      </c>
      <c r="N18" s="38">
        <v>1350</v>
      </c>
      <c r="O18" s="38">
        <v>1550</v>
      </c>
      <c r="P18" s="38">
        <v>1750</v>
      </c>
    </row>
    <row r="19" spans="1:16" x14ac:dyDescent="0.25">
      <c r="A19" s="37" t="s">
        <v>588</v>
      </c>
      <c r="B19" s="37" t="s">
        <v>580</v>
      </c>
      <c r="C19" s="37" t="s">
        <v>591</v>
      </c>
      <c r="D19" s="37" t="s">
        <v>592</v>
      </c>
      <c r="E19" s="37" t="s">
        <v>593</v>
      </c>
      <c r="F19" s="38">
        <v>0</v>
      </c>
      <c r="G19" s="38">
        <v>5</v>
      </c>
      <c r="H19" s="38">
        <v>40</v>
      </c>
      <c r="I19" s="38">
        <v>175</v>
      </c>
      <c r="J19" s="38">
        <v>450</v>
      </c>
      <c r="K19" s="38">
        <v>700</v>
      </c>
      <c r="L19" s="38">
        <v>920</v>
      </c>
      <c r="M19" s="38">
        <v>1140</v>
      </c>
      <c r="N19" s="38">
        <v>1350</v>
      </c>
      <c r="O19" s="38">
        <v>1550</v>
      </c>
      <c r="P19" s="38">
        <v>1750</v>
      </c>
    </row>
    <row r="20" spans="1:16" x14ac:dyDescent="0.25">
      <c r="A20" s="37" t="s">
        <v>588</v>
      </c>
      <c r="B20" s="37" t="s">
        <v>580</v>
      </c>
      <c r="C20" s="37" t="s">
        <v>591</v>
      </c>
      <c r="D20" s="37" t="s">
        <v>592</v>
      </c>
      <c r="E20" s="37" t="s">
        <v>593</v>
      </c>
      <c r="F20" s="38">
        <v>0</v>
      </c>
      <c r="G20" s="38">
        <v>5</v>
      </c>
      <c r="H20" s="38">
        <v>40</v>
      </c>
      <c r="I20" s="38">
        <v>175</v>
      </c>
      <c r="J20" s="38">
        <v>450</v>
      </c>
      <c r="K20" s="38">
        <v>700</v>
      </c>
      <c r="L20" s="38">
        <v>920</v>
      </c>
      <c r="M20" s="38">
        <v>1140</v>
      </c>
      <c r="N20" s="38">
        <v>1350</v>
      </c>
      <c r="O20" s="38">
        <v>1550</v>
      </c>
      <c r="P20" s="38">
        <v>1750</v>
      </c>
    </row>
    <row r="21" spans="1:16" x14ac:dyDescent="0.25">
      <c r="A21" s="37" t="s">
        <v>588</v>
      </c>
      <c r="B21" s="37" t="s">
        <v>580</v>
      </c>
      <c r="C21" s="37" t="s">
        <v>591</v>
      </c>
      <c r="D21" s="37" t="s">
        <v>592</v>
      </c>
      <c r="E21" s="37" t="s">
        <v>593</v>
      </c>
      <c r="F21" s="38">
        <v>0</v>
      </c>
      <c r="G21" s="38">
        <v>5</v>
      </c>
      <c r="H21" s="38">
        <v>40</v>
      </c>
      <c r="I21" s="38">
        <v>175</v>
      </c>
      <c r="J21" s="38">
        <v>450</v>
      </c>
      <c r="K21" s="38">
        <v>700</v>
      </c>
      <c r="L21" s="38">
        <v>920</v>
      </c>
      <c r="M21" s="38">
        <v>1140</v>
      </c>
      <c r="N21" s="38">
        <v>1350</v>
      </c>
      <c r="O21" s="38">
        <v>1550</v>
      </c>
      <c r="P21" s="38">
        <v>1750</v>
      </c>
    </row>
    <row r="22" spans="1:16" x14ac:dyDescent="0.25">
      <c r="A22" s="37" t="s">
        <v>589</v>
      </c>
      <c r="B22" s="37" t="s">
        <v>586</v>
      </c>
      <c r="C22" s="37" t="s">
        <v>591</v>
      </c>
      <c r="D22" s="37" t="s">
        <v>592</v>
      </c>
      <c r="E22" s="37" t="s">
        <v>593</v>
      </c>
      <c r="F22" s="38"/>
      <c r="G22" s="38">
        <v>12.419</v>
      </c>
      <c r="H22" s="38">
        <v>26.623000000000001</v>
      </c>
      <c r="I22" s="38">
        <v>48.682000000000002</v>
      </c>
      <c r="J22" s="38">
        <v>85.784000000000006</v>
      </c>
      <c r="K22" s="38">
        <v>147.65299999999999</v>
      </c>
      <c r="L22" s="38">
        <v>277.81</v>
      </c>
      <c r="M22" s="38">
        <v>397.35899999999998</v>
      </c>
      <c r="N22" s="38">
        <v>663.78499999999997</v>
      </c>
      <c r="O22" s="38">
        <v>1054.8789999999999</v>
      </c>
      <c r="P22" s="38">
        <v>1651.454</v>
      </c>
    </row>
    <row r="23" spans="1:16" x14ac:dyDescent="0.25">
      <c r="A23" s="37" t="s">
        <v>589</v>
      </c>
      <c r="B23" s="37" t="s">
        <v>586</v>
      </c>
      <c r="C23" s="37" t="s">
        <v>591</v>
      </c>
      <c r="D23" s="37" t="s">
        <v>592</v>
      </c>
      <c r="E23" s="37" t="s">
        <v>593</v>
      </c>
      <c r="F23" s="38"/>
      <c r="G23" s="38">
        <v>12.419</v>
      </c>
      <c r="H23" s="38">
        <v>26.623000000000001</v>
      </c>
      <c r="I23" s="38">
        <v>48.682000000000002</v>
      </c>
      <c r="J23" s="38">
        <v>85.784000000000006</v>
      </c>
      <c r="K23" s="38">
        <v>147.65299999999999</v>
      </c>
      <c r="L23" s="38">
        <v>277.81</v>
      </c>
      <c r="M23" s="38">
        <v>397.35899999999998</v>
      </c>
      <c r="N23" s="38">
        <v>663.78499999999997</v>
      </c>
      <c r="O23" s="38">
        <v>1054.8789999999999</v>
      </c>
      <c r="P23" s="38">
        <v>1651.454</v>
      </c>
    </row>
    <row r="24" spans="1:16" x14ac:dyDescent="0.25">
      <c r="A24" s="37" t="s">
        <v>589</v>
      </c>
      <c r="B24" s="37" t="s">
        <v>586</v>
      </c>
      <c r="C24" s="37" t="s">
        <v>591</v>
      </c>
      <c r="D24" s="37" t="s">
        <v>592</v>
      </c>
      <c r="E24" s="37" t="s">
        <v>593</v>
      </c>
      <c r="F24" s="38"/>
      <c r="G24" s="38">
        <v>12.419</v>
      </c>
      <c r="H24" s="38">
        <v>26.623000000000001</v>
      </c>
      <c r="I24" s="38">
        <v>48.682000000000002</v>
      </c>
      <c r="J24" s="38">
        <v>85.784000000000006</v>
      </c>
      <c r="K24" s="38">
        <v>147.65299999999999</v>
      </c>
      <c r="L24" s="38">
        <v>277.81</v>
      </c>
      <c r="M24" s="38">
        <v>397.35899999999998</v>
      </c>
      <c r="N24" s="38">
        <v>663.78499999999997</v>
      </c>
      <c r="O24" s="38">
        <v>1054.8789999999999</v>
      </c>
      <c r="P24" s="38">
        <v>1651.454</v>
      </c>
    </row>
    <row r="25" spans="1:16" x14ac:dyDescent="0.25">
      <c r="A25" s="37" t="s">
        <v>589</v>
      </c>
      <c r="B25" s="37" t="s">
        <v>586</v>
      </c>
      <c r="C25" s="37" t="s">
        <v>591</v>
      </c>
      <c r="D25" s="37" t="s">
        <v>592</v>
      </c>
      <c r="E25" s="37" t="s">
        <v>593</v>
      </c>
      <c r="F25" s="38"/>
      <c r="G25" s="38">
        <v>12.419</v>
      </c>
      <c r="H25" s="38">
        <v>26.623000000000001</v>
      </c>
      <c r="I25" s="38">
        <v>48.682000000000002</v>
      </c>
      <c r="J25" s="38">
        <v>85.784000000000006</v>
      </c>
      <c r="K25" s="38">
        <v>147.65299999999999</v>
      </c>
      <c r="L25" s="38">
        <v>277.81</v>
      </c>
      <c r="M25" s="38">
        <v>397.35899999999998</v>
      </c>
      <c r="N25" s="38">
        <v>663.78499999999997</v>
      </c>
      <c r="O25" s="38">
        <v>1054.8789999999999</v>
      </c>
      <c r="P25" s="38">
        <v>1651.454</v>
      </c>
    </row>
    <row r="26" spans="1:16" x14ac:dyDescent="0.25">
      <c r="A26" s="37" t="s">
        <v>590</v>
      </c>
      <c r="B26" s="37" t="s">
        <v>584</v>
      </c>
      <c r="C26" s="37" t="s">
        <v>591</v>
      </c>
      <c r="D26" s="37" t="s">
        <v>592</v>
      </c>
      <c r="E26" s="37" t="s">
        <v>593</v>
      </c>
      <c r="F26" s="38"/>
      <c r="G26" s="38"/>
      <c r="H26" s="38">
        <v>84.870846793733406</v>
      </c>
      <c r="I26" s="38">
        <v>179.19911175711397</v>
      </c>
      <c r="J26" s="38">
        <v>362.33409372527558</v>
      </c>
      <c r="K26" s="38">
        <v>635.37218216454744</v>
      </c>
      <c r="L26" s="38">
        <v>1089.3533979433143</v>
      </c>
      <c r="M26" s="38">
        <v>1659.3680471274731</v>
      </c>
      <c r="N26" s="38">
        <v>2694.2127351038594</v>
      </c>
      <c r="O26" s="38">
        <v>3763.6894622675713</v>
      </c>
      <c r="P26" s="38">
        <v>5248.6090333204293</v>
      </c>
    </row>
    <row r="27" spans="1:16" x14ac:dyDescent="0.25">
      <c r="A27" s="37" t="s">
        <v>590</v>
      </c>
      <c r="B27" s="37" t="s">
        <v>584</v>
      </c>
      <c r="C27" s="37" t="s">
        <v>591</v>
      </c>
      <c r="D27" s="37" t="s">
        <v>592</v>
      </c>
      <c r="E27" s="37" t="s">
        <v>593</v>
      </c>
      <c r="F27" s="38"/>
      <c r="G27" s="38"/>
      <c r="H27" s="38">
        <v>84.870846793733406</v>
      </c>
      <c r="I27" s="38">
        <v>179.19911175711397</v>
      </c>
      <c r="J27" s="38">
        <v>362.33409372527558</v>
      </c>
      <c r="K27" s="38">
        <v>635.37218216454744</v>
      </c>
      <c r="L27" s="38">
        <v>1089.3533979433143</v>
      </c>
      <c r="M27" s="38">
        <v>1659.3680471274731</v>
      </c>
      <c r="N27" s="38">
        <v>2694.2127351038594</v>
      </c>
      <c r="O27" s="38">
        <v>3763.6894622675713</v>
      </c>
      <c r="P27" s="38">
        <v>5248.6090333204293</v>
      </c>
    </row>
    <row r="28" spans="1:16" x14ac:dyDescent="0.25">
      <c r="A28" s="37" t="s">
        <v>590</v>
      </c>
      <c r="B28" s="37" t="s">
        <v>584</v>
      </c>
      <c r="C28" s="37" t="s">
        <v>591</v>
      </c>
      <c r="D28" s="37" t="s">
        <v>592</v>
      </c>
      <c r="E28" s="37" t="s">
        <v>593</v>
      </c>
      <c r="F28" s="38"/>
      <c r="G28" s="38"/>
      <c r="H28" s="38">
        <v>84.870846793733406</v>
      </c>
      <c r="I28" s="38">
        <v>179.19911175711397</v>
      </c>
      <c r="J28" s="38">
        <v>362.33409372527558</v>
      </c>
      <c r="K28" s="38">
        <v>635.37218216454744</v>
      </c>
      <c r="L28" s="38">
        <v>1089.3533979433143</v>
      </c>
      <c r="M28" s="38">
        <v>1659.3680471274731</v>
      </c>
      <c r="N28" s="38">
        <v>2694.2127351038594</v>
      </c>
      <c r="O28" s="38">
        <v>3763.6894622675713</v>
      </c>
      <c r="P28" s="38">
        <v>5248.6090333204293</v>
      </c>
    </row>
    <row r="29" spans="1:16" x14ac:dyDescent="0.25">
      <c r="A29" s="37" t="s">
        <v>590</v>
      </c>
      <c r="B29" s="37" t="s">
        <v>584</v>
      </c>
      <c r="C29" s="37" t="s">
        <v>591</v>
      </c>
      <c r="D29" s="37" t="s">
        <v>592</v>
      </c>
      <c r="E29" s="37" t="s">
        <v>593</v>
      </c>
      <c r="F29" s="38"/>
      <c r="G29" s="38"/>
      <c r="H29" s="38">
        <v>84.870846793733406</v>
      </c>
      <c r="I29" s="38">
        <v>179.19911175711397</v>
      </c>
      <c r="J29" s="38">
        <v>362.33409372527558</v>
      </c>
      <c r="K29" s="38">
        <v>635.37218216454744</v>
      </c>
      <c r="L29" s="38">
        <v>1089.3533979433143</v>
      </c>
      <c r="M29" s="38">
        <v>1659.3680471274731</v>
      </c>
      <c r="N29" s="38">
        <v>2694.2127351038594</v>
      </c>
      <c r="O29" s="38">
        <v>3763.6894622675713</v>
      </c>
      <c r="P29" s="38">
        <v>5248.6090333204293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0"/>
  <sheetViews>
    <sheetView workbookViewId="0">
      <selection activeCell="B4" sqref="B4"/>
    </sheetView>
  </sheetViews>
  <sheetFormatPr baseColWidth="10" defaultRowHeight="15" x14ac:dyDescent="0.25"/>
  <cols>
    <col min="23" max="23" width="14.140625" style="20" customWidth="1"/>
  </cols>
  <sheetData>
    <row r="1" spans="1:32" x14ac:dyDescent="0.25">
      <c r="A1" t="s">
        <v>1</v>
      </c>
      <c r="B1">
        <v>2010</v>
      </c>
      <c r="C1">
        <v>2011</v>
      </c>
      <c r="D1">
        <v>2012</v>
      </c>
      <c r="E1">
        <v>2013</v>
      </c>
      <c r="F1">
        <v>2014</v>
      </c>
      <c r="G1">
        <v>2015</v>
      </c>
      <c r="H1">
        <v>2016</v>
      </c>
      <c r="I1">
        <v>2017</v>
      </c>
      <c r="J1">
        <v>2018</v>
      </c>
      <c r="K1">
        <v>2019</v>
      </c>
      <c r="L1">
        <v>2020</v>
      </c>
      <c r="M1">
        <v>2021</v>
      </c>
      <c r="N1">
        <v>2022</v>
      </c>
      <c r="O1">
        <v>2023</v>
      </c>
      <c r="P1">
        <v>2024</v>
      </c>
      <c r="Q1">
        <v>2025</v>
      </c>
      <c r="R1">
        <v>2026</v>
      </c>
      <c r="S1">
        <v>2027</v>
      </c>
      <c r="T1">
        <v>2028</v>
      </c>
      <c r="U1">
        <v>2029</v>
      </c>
      <c r="V1">
        <v>2030</v>
      </c>
      <c r="W1" s="20" t="s">
        <v>530</v>
      </c>
      <c r="X1" t="s">
        <v>4</v>
      </c>
      <c r="Y1" t="s">
        <v>524</v>
      </c>
      <c r="Z1" t="s">
        <v>525</v>
      </c>
      <c r="AA1" t="s">
        <v>387</v>
      </c>
      <c r="AB1" t="s">
        <v>527</v>
      </c>
      <c r="AC1" t="s">
        <v>526</v>
      </c>
      <c r="AF1" t="s">
        <v>528</v>
      </c>
    </row>
    <row r="2" spans="1:32" x14ac:dyDescent="0.25">
      <c r="A2" t="s">
        <v>12</v>
      </c>
      <c r="B2">
        <f>'[4]Emission Projections'!G3*'[4]Carbon Prices POLES'!A$8</f>
        <v>41180.410000000003</v>
      </c>
      <c r="C2">
        <f>'[4]Emission Projections'!H3*'[4]Carbon Prices POLES'!B$8</f>
        <v>49197.890172444939</v>
      </c>
      <c r="D2">
        <f>'[4]Emission Projections'!I3*'[4]Carbon Prices POLES'!C$8</f>
        <v>58769.171122991225</v>
      </c>
      <c r="E2">
        <f>'[4]Emission Projections'!J3*'[4]Carbon Prices POLES'!D$8</f>
        <v>70202.512292082436</v>
      </c>
      <c r="F2">
        <f>'[4]Emission Projections'!K3*'[4]Carbon Prices POLES'!E$8</f>
        <v>83860.352832105898</v>
      </c>
      <c r="G2">
        <f>'[4]Emission Projections'!L3*'[4]Carbon Prices POLES'!F$8</f>
        <v>100174.88149329908</v>
      </c>
      <c r="H2">
        <f>'[4]Emission Projections'!M3*'[4]Carbon Prices POLES'!G$8</f>
        <v>119663.81952313124</v>
      </c>
      <c r="I2">
        <f>'[4]Emission Projections'!N3*'[4]Carbon Prices POLES'!H$8</f>
        <v>142943.70282220107</v>
      </c>
      <c r="J2">
        <f>'[4]Emission Projections'!O3*'[4]Carbon Prices POLES'!I$8</f>
        <v>170753.27575017788</v>
      </c>
      <c r="K2">
        <f>'[4]Emission Projections'!P3*'[4]Carbon Prices POLES'!J$8</f>
        <v>203972.31539944024</v>
      </c>
      <c r="L2">
        <f>'[4]Emission Projections'!Q3*'[4]Carbon Prices POLES'!K$8</f>
        <v>243654.94763658388</v>
      </c>
      <c r="M2">
        <f>'[4]Emission Projections'!R3*'[4]Carbon Prices POLES'!L$8</f>
        <v>291056.5860903064</v>
      </c>
      <c r="N2">
        <f>'[4]Emission Projections'!S3*'[4]Carbon Prices POLES'!M$8</f>
        <v>347681.37977914809</v>
      </c>
      <c r="O2">
        <f>'[4]Emission Projections'!T3*'[4]Carbon Prices POLES'!N$8</f>
        <v>415320.76322752651</v>
      </c>
      <c r="P2">
        <f>'[4]Emission Projections'!U3*'[4]Carbon Prices POLES'!O$8</f>
        <v>496121.03116795747</v>
      </c>
      <c r="Q2">
        <f>'[4]Emission Projections'!V3*'[4]Carbon Prices POLES'!P$8</f>
        <v>592638.50203928351</v>
      </c>
      <c r="R2">
        <f>'[4]Emission Projections'!W3*'[4]Carbon Prices POLES'!Q$8</f>
        <v>707935.75945391064</v>
      </c>
      <c r="S2">
        <f>'[4]Emission Projections'!X3*'[4]Carbon Prices POLES'!R$8</f>
        <v>845660.58543701121</v>
      </c>
      <c r="T2">
        <f>'[4]Emission Projections'!Y3*'[4]Carbon Prices POLES'!S$8</f>
        <v>1010183.0324167171</v>
      </c>
      <c r="U2">
        <f>'[4]Emission Projections'!Z3*'[4]Carbon Prices POLES'!T$8</f>
        <v>1206708.3638997339</v>
      </c>
      <c r="V2">
        <f>'[4]Emission Projections'!AA3*'[4]Carbon Prices POLES'!U$8</f>
        <v>1441469.4489267583</v>
      </c>
      <c r="W2" s="20">
        <f>AVERAGE(G2:V2)</f>
        <v>520996.14969144913</v>
      </c>
      <c r="X2" t="s">
        <v>524</v>
      </c>
      <c r="Y2">
        <f>IF(X2="ASIA",1,0)</f>
        <v>1</v>
      </c>
      <c r="Z2">
        <f>IF(X2="LAM",1,0)</f>
        <v>0</v>
      </c>
      <c r="AA2">
        <f>IF(X2="MAF",1,0)</f>
        <v>0</v>
      </c>
      <c r="AB2">
        <f>IF(X2="OECD90",1,0)</f>
        <v>0</v>
      </c>
      <c r="AC2">
        <f>IF(X2="REF",1,0)</f>
        <v>0</v>
      </c>
      <c r="AE2" t="s">
        <v>524</v>
      </c>
      <c r="AF2">
        <f>SUMPRODUCT(W2:W180,Y2:Y180)</f>
        <v>786750774.32053173</v>
      </c>
    </row>
    <row r="3" spans="1:32" x14ac:dyDescent="0.25">
      <c r="A3" t="s">
        <v>16</v>
      </c>
      <c r="B3">
        <f>'[4]Emission Projections'!G4*'[4]Carbon Prices POLES'!A$8</f>
        <v>21415.279999999999</v>
      </c>
      <c r="C3">
        <f>'[4]Emission Projections'!H4*'[4]Carbon Prices POLES'!B$8</f>
        <v>25587.406626217253</v>
      </c>
      <c r="D3">
        <f>'[4]Emission Projections'!I4*'[4]Carbon Prices POLES'!C$8</f>
        <v>30565.214590875206</v>
      </c>
      <c r="E3">
        <f>'[4]Emission Projections'!J4*'[4]Carbon Prices POLES'!D$8</f>
        <v>36511.416102485979</v>
      </c>
      <c r="F3">
        <f>'[4]Emission Projections'!K4*'[4]Carbon Prices POLES'!E$8</f>
        <v>43615.060324984406</v>
      </c>
      <c r="G3">
        <f>'[4]Emission Projections'!L4*'[4]Carbon Prices POLES'!F$8</f>
        <v>52099.226944394526</v>
      </c>
      <c r="H3">
        <f>'[4]Emission Projections'!M4*'[4]Carbon Prices POLES'!G$8</f>
        <v>62235.600470306606</v>
      </c>
      <c r="I3">
        <f>'[4]Emission Projections'!N4*'[4]Carbon Prices POLES'!H$8</f>
        <v>74341.970357590923</v>
      </c>
      <c r="J3">
        <f>'[4]Emission Projections'!O4*'[4]Carbon Prices POLES'!I$8</f>
        <v>88805.831683488213</v>
      </c>
      <c r="K3">
        <f>'[4]Emission Projections'!P4*'[4]Carbon Prices POLES'!J$8</f>
        <v>106080.86047409881</v>
      </c>
      <c r="L3">
        <f>'[4]Emission Projections'!Q4*'[4]Carbon Prices POLES'!K$8</f>
        <v>126719.74026872609</v>
      </c>
      <c r="M3">
        <f>'[4]Emission Projections'!R4*'[4]Carbon Prices POLES'!L$8</f>
        <v>151370.12534380783</v>
      </c>
      <c r="N3">
        <f>'[4]Emission Projections'!S4*'[4]Carbon Prices POLES'!M$8</f>
        <v>180820.32292258414</v>
      </c>
      <c r="O3">
        <f>'[4]Emission Projections'!T4*'[4]Carbon Prices POLES'!N$8</f>
        <v>215994.88663554637</v>
      </c>
      <c r="P3">
        <f>'[4]Emission Projections'!U4*'[4]Carbon Prices POLES'!O$8</f>
        <v>258018.22141311108</v>
      </c>
      <c r="Q3">
        <f>'[4]Emission Projections'!V4*'[4]Carbon Prices POLES'!P$8</f>
        <v>308210.14155121968</v>
      </c>
      <c r="R3">
        <f>'[4]Emission Projections'!W4*'[4]Carbon Prices POLES'!Q$8</f>
        <v>368174.47536261851</v>
      </c>
      <c r="S3">
        <f>'[4]Emission Projections'!X4*'[4]Carbon Prices POLES'!R$8</f>
        <v>439795.24395991093</v>
      </c>
      <c r="T3">
        <f>'[4]Emission Projections'!Y4*'[4]Carbon Prices POLES'!S$8</f>
        <v>525360.15520834108</v>
      </c>
      <c r="U3">
        <f>'[4]Emission Projections'!Z4*'[4]Carbon Prices POLES'!T$8</f>
        <v>627558.58353195619</v>
      </c>
      <c r="V3">
        <f>'[4]Emission Projections'!AA4*'[4]Carbon Prices POLES'!U$8</f>
        <v>749645.94848104659</v>
      </c>
      <c r="W3" s="20">
        <f t="shared" ref="W3:W66" si="0">AVERAGE(G3:V3)</f>
        <v>270951.95841304673</v>
      </c>
      <c r="X3" t="s">
        <v>526</v>
      </c>
      <c r="Y3">
        <f t="shared" ref="Y3:Y66" si="1">IF(X3="ASIA",1,0)</f>
        <v>0</v>
      </c>
      <c r="Z3">
        <f t="shared" ref="Z3:Z66" si="2">IF(X3="LAM",1,0)</f>
        <v>0</v>
      </c>
      <c r="AA3">
        <f t="shared" ref="AA3:AA66" si="3">IF(X3="MAF",1,0)</f>
        <v>0</v>
      </c>
      <c r="AB3">
        <f t="shared" ref="AB3:AB66" si="4">IF(X3="OECD90",1,0)</f>
        <v>0</v>
      </c>
      <c r="AC3">
        <f t="shared" ref="AC3:AC66" si="5">IF(X3="REF",1,0)</f>
        <v>1</v>
      </c>
      <c r="AE3" t="s">
        <v>525</v>
      </c>
      <c r="AF3">
        <f>SUMPRODUCT(W2:W180,Z2:Z180)</f>
        <v>106755527.40033092</v>
      </c>
    </row>
    <row r="4" spans="1:32" x14ac:dyDescent="0.25">
      <c r="A4" t="s">
        <v>20</v>
      </c>
      <c r="B4">
        <f>'[4]Emission Projections'!G5*'[4]Carbon Prices POLES'!A$8</f>
        <v>617376.12</v>
      </c>
      <c r="C4">
        <f>'[4]Emission Projections'!H5*'[4]Carbon Prices POLES'!B$8</f>
        <v>737491.01600122976</v>
      </c>
      <c r="D4">
        <f>'[4]Emission Projections'!I5*'[4]Carbon Prices POLES'!C$8</f>
        <v>880967.98090716882</v>
      </c>
      <c r="E4">
        <f>'[4]Emission Projections'!J5*'[4]Carbon Prices POLES'!D$8</f>
        <v>1052358.0174151694</v>
      </c>
      <c r="F4">
        <f>'[4]Emission Projections'!K5*'[4]Carbon Prices POLES'!E$8</f>
        <v>1257091.6475400124</v>
      </c>
      <c r="G4">
        <f>'[4]Emission Projections'!L5*'[4]Carbon Prices POLES'!F$8</f>
        <v>1501655.4415267969</v>
      </c>
      <c r="H4">
        <f>'[4]Emission Projections'!M5*'[4]Carbon Prices POLES'!G$8</f>
        <v>1793798.7652885118</v>
      </c>
      <c r="I4">
        <f>'[4]Emission Projections'!N5*'[4]Carbon Prices POLES'!H$8</f>
        <v>2142777.4850712107</v>
      </c>
      <c r="J4">
        <f>'[4]Emission Projections'!O5*'[4]Carbon Prices POLES'!I$8</f>
        <v>2559649.5036126622</v>
      </c>
      <c r="K4">
        <f>'[4]Emission Projections'!P5*'[4]Carbon Prices POLES'!J$8</f>
        <v>3057622.4247873072</v>
      </c>
      <c r="L4">
        <f>'[4]Emission Projections'!Q5*'[4]Carbon Prices POLES'!K$8</f>
        <v>3652475.2445463301</v>
      </c>
      <c r="M4">
        <f>'[4]Emission Projections'!R5*'[4]Carbon Prices POLES'!L$8</f>
        <v>4363054.4754706267</v>
      </c>
      <c r="N4">
        <f>'[4]Emission Projections'!S5*'[4]Carbon Prices POLES'!M$8</f>
        <v>5211875.8440913046</v>
      </c>
      <c r="O4">
        <f>'[4]Emission Projections'!T5*'[4]Carbon Prices POLES'!N$8</f>
        <v>6225832.2704964429</v>
      </c>
      <c r="P4">
        <f>'[4]Emission Projections'!U5*'[4]Carbon Prices POLES'!O$8</f>
        <v>7437052.4113164917</v>
      </c>
      <c r="Q4">
        <f>'[4]Emission Projections'!V5*'[4]Carbon Prices POLES'!P$8</f>
        <v>8883910.960326571</v>
      </c>
      <c r="R4">
        <f>'[4]Emission Projections'!W5*'[4]Carbon Prices POLES'!Q$8</f>
        <v>10612253.676881537</v>
      </c>
      <c r="S4">
        <f>'[4]Emission Projections'!X5*'[4]Carbon Prices POLES'!R$8</f>
        <v>12676839.103890983</v>
      </c>
      <c r="T4">
        <f>'[4]Emission Projections'!Y5*'[4]Carbon Prices POLES'!S$8</f>
        <v>15143086.523642592</v>
      </c>
      <c r="U4">
        <f>'[4]Emission Projections'!Z5*'[4]Carbon Prices POLES'!T$8</f>
        <v>18089133.315723538</v>
      </c>
      <c r="V4">
        <f>'[4]Emission Projections'!AA5*'[4]Carbon Prices POLES'!U$8</f>
        <v>21608327.335987456</v>
      </c>
      <c r="W4" s="20">
        <f t="shared" si="0"/>
        <v>7809959.0489162728</v>
      </c>
      <c r="X4" t="s">
        <v>387</v>
      </c>
      <c r="Y4">
        <f t="shared" si="1"/>
        <v>0</v>
      </c>
      <c r="Z4">
        <f t="shared" si="2"/>
        <v>0</v>
      </c>
      <c r="AA4">
        <f t="shared" si="3"/>
        <v>1</v>
      </c>
      <c r="AB4">
        <f t="shared" si="4"/>
        <v>0</v>
      </c>
      <c r="AC4">
        <f t="shared" si="5"/>
        <v>0</v>
      </c>
      <c r="AE4" t="s">
        <v>387</v>
      </c>
      <c r="AF4">
        <f>SUMPRODUCT(W2:W180,AA2:AA180)</f>
        <v>185967094.64652848</v>
      </c>
    </row>
    <row r="5" spans="1:32" x14ac:dyDescent="0.25">
      <c r="A5" t="s">
        <v>27</v>
      </c>
      <c r="B5">
        <f>'[4]Emission Projections'!G6*'[4]Carbon Prices POLES'!A$8</f>
        <v>2585.2350000000001</v>
      </c>
      <c r="C5">
        <f>'[4]Emission Projections'!H6*'[4]Carbon Prices POLES'!B$8</f>
        <v>3093.9863445393926</v>
      </c>
      <c r="D5">
        <f>'[4]Emission Projections'!I6*'[4]Carbon Prices POLES'!C$8</f>
        <v>3695.7136477145164</v>
      </c>
      <c r="E5">
        <f>'[4]Emission Projections'!J6*'[4]Carbon Prices POLES'!D$8</f>
        <v>4414.473466630322</v>
      </c>
      <c r="F5">
        <f>'[4]Emission Projections'!K6*'[4]Carbon Prices POLES'!E$8</f>
        <v>5273.8600293902964</v>
      </c>
      <c r="G5">
        <f>'[4]Emission Projections'!L6*'[4]Carbon Prices POLES'!F$8</f>
        <v>6298.5713834566732</v>
      </c>
      <c r="H5">
        <f>'[4]Emission Projections'!M6*'[4]Carbon Prices POLES'!G$8</f>
        <v>7524.6987458606918</v>
      </c>
      <c r="I5">
        <f>'[4]Emission Projections'!N6*'[4]Carbon Prices POLES'!H$8</f>
        <v>8986.8538385835527</v>
      </c>
      <c r="J5">
        <f>'[4]Emission Projections'!O6*'[4]Carbon Prices POLES'!I$8</f>
        <v>10736.24126366947</v>
      </c>
      <c r="K5">
        <f>'[4]Emission Projections'!P6*'[4]Carbon Prices POLES'!J$8</f>
        <v>12822.586532638419</v>
      </c>
      <c r="L5">
        <f>'[4]Emission Projections'!Q6*'[4]Carbon Prices POLES'!K$8</f>
        <v>15318.557993291472</v>
      </c>
      <c r="M5">
        <f>'[4]Emission Projections'!R6*'[4]Carbon Prices POLES'!L$8</f>
        <v>18295.564066047718</v>
      </c>
      <c r="N5">
        <f>'[4]Emission Projections'!S6*'[4]Carbon Prices POLES'!M$8</f>
        <v>21856.763106673461</v>
      </c>
      <c r="O5">
        <f>'[4]Emission Projections'!T6*'[4]Carbon Prices POLES'!N$8</f>
        <v>26104.660456018995</v>
      </c>
      <c r="P5">
        <f>'[4]Emission Projections'!U6*'[4]Carbon Prices POLES'!O$8</f>
        <v>31185.736877401396</v>
      </c>
      <c r="Q5">
        <f>'[4]Emission Projections'!V6*'[4]Carbon Prices POLES'!P$8</f>
        <v>37247.08206343183</v>
      </c>
      <c r="R5">
        <f>'[4]Emission Projections'!W6*'[4]Carbon Prices POLES'!Q$8</f>
        <v>44496.746277753729</v>
      </c>
      <c r="S5">
        <f>'[4]Emission Projections'!X6*'[4]Carbon Prices POLES'!R$8</f>
        <v>53145.722269117592</v>
      </c>
      <c r="T5">
        <f>'[4]Emission Projections'!Y6*'[4]Carbon Prices POLES'!S$8</f>
        <v>63489.581216945277</v>
      </c>
      <c r="U5">
        <f>'[4]Emission Projections'!Z6*'[4]Carbon Prices POLES'!T$8</f>
        <v>75830.883739301353</v>
      </c>
      <c r="V5">
        <f>'[4]Emission Projections'!AA6*'[4]Carbon Prices POLES'!U$8</f>
        <v>90580.693767918972</v>
      </c>
      <c r="W5" s="20">
        <f t="shared" si="0"/>
        <v>32745.058974881911</v>
      </c>
      <c r="X5" t="s">
        <v>527</v>
      </c>
      <c r="Y5">
        <f t="shared" si="1"/>
        <v>0</v>
      </c>
      <c r="Z5">
        <f t="shared" si="2"/>
        <v>0</v>
      </c>
      <c r="AA5">
        <f t="shared" si="3"/>
        <v>0</v>
      </c>
      <c r="AB5">
        <f t="shared" si="4"/>
        <v>1</v>
      </c>
      <c r="AC5">
        <f t="shared" si="5"/>
        <v>0</v>
      </c>
      <c r="AE5" t="s">
        <v>527</v>
      </c>
      <c r="AF5">
        <f>SUMPRODUCT(W2:W180,AB2:AB180)</f>
        <v>699672354.36070025</v>
      </c>
    </row>
    <row r="6" spans="1:32" x14ac:dyDescent="0.25">
      <c r="A6" t="s">
        <v>30</v>
      </c>
      <c r="B6">
        <f>'[4]Emission Projections'!G7*'[4]Carbon Prices POLES'!A$8</f>
        <v>152088.82500000001</v>
      </c>
      <c r="C6">
        <f>'[4]Emission Projections'!H7*'[4]Carbon Prices POLES'!B$8</f>
        <v>181683.26849577329</v>
      </c>
      <c r="D6">
        <f>'[4]Emission Projections'!I7*'[4]Carbon Prices POLES'!C$8</f>
        <v>217029.25851611522</v>
      </c>
      <c r="E6">
        <f>'[4]Emission Projections'!J7*'[4]Carbon Prices POLES'!D$8</f>
        <v>259251.71569716922</v>
      </c>
      <c r="F6">
        <f>'[4]Emission Projections'!K7*'[4]Carbon Prices POLES'!E$8</f>
        <v>309688.54449533415</v>
      </c>
      <c r="G6">
        <f>'[4]Emission Projections'!L7*'[4]Carbon Prices POLES'!F$8</f>
        <v>369937.4893249374</v>
      </c>
      <c r="H6">
        <f>'[4]Emission Projections'!M7*'[4]Carbon Prices POLES'!G$8</f>
        <v>441907.9817140252</v>
      </c>
      <c r="I6">
        <f>'[4]Emission Projections'!N7*'[4]Carbon Prices POLES'!H$8</f>
        <v>527879.80923434533</v>
      </c>
      <c r="J6">
        <f>'[4]Emission Projections'!O7*'[4]Carbon Prices POLES'!I$8</f>
        <v>630577.6176960587</v>
      </c>
      <c r="K6">
        <f>'[4]Emission Projections'!P7*'[4]Carbon Prices POLES'!J$8</f>
        <v>753254.5402367299</v>
      </c>
      <c r="L6">
        <f>'[4]Emission Projections'!Q7*'[4]Carbon Prices POLES'!K$8</f>
        <v>899798.4852637233</v>
      </c>
      <c r="M6">
        <f>'[4]Emission Projections'!R7*'[4]Carbon Prices POLES'!L$8</f>
        <v>1074851.4971634608</v>
      </c>
      <c r="N6">
        <f>'[4]Emission Projections'!S7*'[4]Carbon Prices POLES'!M$8</f>
        <v>1283961.3913366047</v>
      </c>
      <c r="O6">
        <f>'[4]Emission Projections'!T7*'[4]Carbon Prices POLES'!N$8</f>
        <v>1533752.1130536792</v>
      </c>
      <c r="P6">
        <f>'[4]Emission Projections'!U7*'[4]Carbon Prices POLES'!O$8</f>
        <v>1832140.0669480301</v>
      </c>
      <c r="Q6">
        <f>'[4]Emission Projections'!V7*'[4]Carbon Prices POLES'!P$8</f>
        <v>2188577.2631342555</v>
      </c>
      <c r="R6">
        <f>'[4]Emission Projections'!W7*'[4]Carbon Prices POLES'!Q$8</f>
        <v>2614359.9432178172</v>
      </c>
      <c r="S6">
        <f>'[4]Emission Projections'!X7*'[4]Carbon Prices POLES'!R$8</f>
        <v>3122975.6120979479</v>
      </c>
      <c r="T6">
        <f>'[4]Emission Projections'!Y7*'[4]Carbon Prices POLES'!S$8</f>
        <v>3730543.3392255255</v>
      </c>
      <c r="U6">
        <f>'[4]Emission Projections'!Z7*'[4]Carbon Prices POLES'!T$8</f>
        <v>4456309.0611098418</v>
      </c>
      <c r="V6">
        <f>'[4]Emission Projections'!AA7*'[4]Carbon Prices POLES'!U$8</f>
        <v>5323272.0109874606</v>
      </c>
      <c r="W6" s="20">
        <f t="shared" si="0"/>
        <v>1924006.1388590278</v>
      </c>
      <c r="X6" t="s">
        <v>387</v>
      </c>
      <c r="Y6">
        <f t="shared" si="1"/>
        <v>0</v>
      </c>
      <c r="Z6">
        <f t="shared" si="2"/>
        <v>0</v>
      </c>
      <c r="AA6">
        <f t="shared" si="3"/>
        <v>1</v>
      </c>
      <c r="AB6">
        <f t="shared" si="4"/>
        <v>0</v>
      </c>
      <c r="AC6">
        <f t="shared" si="5"/>
        <v>0</v>
      </c>
      <c r="AE6" t="s">
        <v>526</v>
      </c>
      <c r="AF6">
        <f>SUMPRODUCT(W2:W180,AC2:AC180)</f>
        <v>204406130.69209501</v>
      </c>
    </row>
    <row r="7" spans="1:32" x14ac:dyDescent="0.25">
      <c r="A7" t="s">
        <v>33</v>
      </c>
      <c r="B7">
        <f>'[4]Emission Projections'!G8*'[4]Carbon Prices POLES'!A$8</f>
        <v>2566.9</v>
      </c>
      <c r="C7">
        <f>'[4]Emission Projections'!H8*'[4]Carbon Prices POLES'!B$8</f>
        <v>3072.2609264811867</v>
      </c>
      <c r="D7">
        <f>'[4]Emission Projections'!I8*'[4]Carbon Prices POLES'!C$8</f>
        <v>3669.966643398714</v>
      </c>
      <c r="E7">
        <f>'[4]Emission Projections'!J8*'[4]Carbon Prices POLES'!D$8</f>
        <v>4383.9554972444485</v>
      </c>
      <c r="F7">
        <f>'[4]Emission Projections'!K8*'[4]Carbon Prices POLES'!E$8</f>
        <v>5236.8279286762181</v>
      </c>
      <c r="G7">
        <f>'[4]Emission Projections'!L8*'[4]Carbon Prices POLES'!F$8</f>
        <v>6255.6750033453945</v>
      </c>
      <c r="H7">
        <f>'[4]Emission Projections'!M8*'[4]Carbon Prices POLES'!G$8</f>
        <v>7472.6792858503477</v>
      </c>
      <c r="I7">
        <f>'[4]Emission Projections'!N8*'[4]Carbon Prices POLES'!H$8</f>
        <v>8926.5207948952047</v>
      </c>
      <c r="J7">
        <f>'[4]Emission Projections'!O8*'[4]Carbon Prices POLES'!I$8</f>
        <v>10663.122161229448</v>
      </c>
      <c r="K7">
        <f>'[4]Emission Projections'!P8*'[4]Carbon Prices POLES'!J$8</f>
        <v>12737.677994873804</v>
      </c>
      <c r="L7">
        <f>'[4]Emission Projections'!Q8*'[4]Carbon Prices POLES'!K$8</f>
        <v>15215.717194358722</v>
      </c>
      <c r="M7">
        <f>'[4]Emission Projections'!R8*'[4]Carbon Prices POLES'!L$8</f>
        <v>18175.999933798346</v>
      </c>
      <c r="N7">
        <f>'[4]Emission Projections'!S8*'[4]Carbon Prices POLES'!M$8</f>
        <v>21712.032104786169</v>
      </c>
      <c r="O7">
        <f>'[4]Emission Projections'!T8*'[4]Carbon Prices POLES'!N$8</f>
        <v>25936.200860533379</v>
      </c>
      <c r="P7">
        <f>'[4]Emission Projections'!U8*'[4]Carbon Prices POLES'!O$8</f>
        <v>30981.933619144751</v>
      </c>
      <c r="Q7">
        <f>'[4]Emission Projections'!V8*'[4]Carbon Prices POLES'!P$8</f>
        <v>37009.60169117499</v>
      </c>
      <c r="R7">
        <f>'[4]Emission Projections'!W8*'[4]Carbon Prices POLES'!Q$8</f>
        <v>44209.598169047029</v>
      </c>
      <c r="S7">
        <f>'[4]Emission Projections'!X8*'[4]Carbon Prices POLES'!R$8</f>
        <v>52810.76555646379</v>
      </c>
      <c r="T7">
        <f>'[4]Emission Projections'!Y8*'[4]Carbon Prices POLES'!S$8</f>
        <v>63084.783618138645</v>
      </c>
      <c r="U7">
        <f>'[4]Emission Projections'!Z8*'[4]Carbon Prices POLES'!T$8</f>
        <v>75358.200113034312</v>
      </c>
      <c r="V7">
        <f>'[4]Emission Projections'!AA8*'[4]Carbon Prices POLES'!U$8</f>
        <v>90019.074723876736</v>
      </c>
      <c r="W7" s="20">
        <f t="shared" si="0"/>
        <v>32535.598926534443</v>
      </c>
      <c r="X7" t="s">
        <v>525</v>
      </c>
      <c r="Y7">
        <f t="shared" si="1"/>
        <v>0</v>
      </c>
      <c r="Z7">
        <f t="shared" si="2"/>
        <v>1</v>
      </c>
      <c r="AA7">
        <f t="shared" si="3"/>
        <v>0</v>
      </c>
      <c r="AB7">
        <f t="shared" si="4"/>
        <v>0</v>
      </c>
      <c r="AC7">
        <f t="shared" si="5"/>
        <v>0</v>
      </c>
    </row>
    <row r="8" spans="1:32" x14ac:dyDescent="0.25">
      <c r="A8" t="s">
        <v>36</v>
      </c>
      <c r="B8">
        <f>'[4]Emission Projections'!G9*'[4]Carbon Prices POLES'!A$8</f>
        <v>902558.71</v>
      </c>
      <c r="C8">
        <f>'[4]Emission Projections'!H9*'[4]Carbon Prices POLES'!B$8</f>
        <v>1078155.1743541062</v>
      </c>
      <c r="D8">
        <f>'[4]Emission Projections'!I9*'[4]Carbon Prices POLES'!C$8</f>
        <v>1287907.5095872951</v>
      </c>
      <c r="E8">
        <f>'[4]Emission Projections'!J9*'[4]Carbon Prices POLES'!D$8</f>
        <v>1538466.6258731657</v>
      </c>
      <c r="F8">
        <f>'[4]Emission Projections'!K9*'[4]Carbon Prices POLES'!E$8</f>
        <v>1837771.3558890764</v>
      </c>
      <c r="G8">
        <f>'[4]Emission Projections'!L9*'[4]Carbon Prices POLES'!F$8</f>
        <v>2195305.1056602579</v>
      </c>
      <c r="H8">
        <f>'[4]Emission Projections'!M9*'[4]Carbon Prices POLES'!G$8</f>
        <v>2622396.0745862108</v>
      </c>
      <c r="I8">
        <f>'[4]Emission Projections'!N9*'[4]Carbon Prices POLES'!H$8</f>
        <v>3132576.570687647</v>
      </c>
      <c r="J8">
        <f>'[4]Emission Projections'!O9*'[4]Carbon Prices POLES'!I$8</f>
        <v>3742011.295392991</v>
      </c>
      <c r="K8">
        <f>'[4]Emission Projections'!P9*'[4]Carbon Prices POLES'!J$8</f>
        <v>4470010.0892747594</v>
      </c>
      <c r="L8">
        <f>'[4]Emission Projections'!Q9*'[4]Carbon Prices POLES'!K$8</f>
        <v>5339639.0692905886</v>
      </c>
      <c r="M8">
        <f>'[4]Emission Projections'!R9*'[4]Carbon Prices POLES'!L$8</f>
        <v>6378452.2892188029</v>
      </c>
      <c r="N8">
        <f>'[4]Emission Projections'!S9*'[4]Carbon Prices POLES'!M$8</f>
        <v>7619363.7966126958</v>
      </c>
      <c r="O8">
        <f>'[4]Emission Projections'!T9*'[4]Carbon Prices POLES'!N$8</f>
        <v>9101691.6726749893</v>
      </c>
      <c r="P8">
        <f>'[4]Emission Projections'!U9*'[4]Carbon Prices POLES'!O$8</f>
        <v>10872402.406317662</v>
      </c>
      <c r="Q8">
        <f>'[4]Emission Projections'!V9*'[4]Carbon Prices POLES'!P$8</f>
        <v>12987600.682606257</v>
      </c>
      <c r="R8">
        <f>'[4]Emission Projections'!W9*'[4]Carbon Prices POLES'!Q$8</f>
        <v>15514305.031459715</v>
      </c>
      <c r="S8">
        <f>'[4]Emission Projections'!X9*'[4]Carbon Prices POLES'!R$8</f>
        <v>18532573.675205082</v>
      </c>
      <c r="T8">
        <f>'[4]Emission Projections'!Y9*'[4]Carbon Prices POLES'!S$8</f>
        <v>22138038.274980243</v>
      </c>
      <c r="U8">
        <f>'[4]Emission Projections'!Z9*'[4]Carbon Prices POLES'!T$8</f>
        <v>26444937.400253631</v>
      </c>
      <c r="V8">
        <f>'[4]Emission Projections'!AA9*'[4]Carbon Prices POLES'!U$8</f>
        <v>31589732.424723867</v>
      </c>
      <c r="W8" s="20">
        <f t="shared" si="0"/>
        <v>11417564.741184087</v>
      </c>
      <c r="X8" t="s">
        <v>525</v>
      </c>
      <c r="Y8">
        <f t="shared" si="1"/>
        <v>0</v>
      </c>
      <c r="Z8">
        <f t="shared" si="2"/>
        <v>1</v>
      </c>
      <c r="AA8">
        <f t="shared" si="3"/>
        <v>0</v>
      </c>
      <c r="AB8">
        <f t="shared" si="4"/>
        <v>0</v>
      </c>
      <c r="AC8">
        <f t="shared" si="5"/>
        <v>0</v>
      </c>
    </row>
    <row r="9" spans="1:32" x14ac:dyDescent="0.25">
      <c r="A9" t="s">
        <v>38</v>
      </c>
      <c r="B9">
        <f>'[4]Emission Projections'!G10*'[4]Carbon Prices POLES'!A$8</f>
        <v>21103.584999999999</v>
      </c>
      <c r="C9">
        <f>'[4]Emission Projections'!H10*'[4]Carbon Prices POLES'!B$8</f>
        <v>25215.072161639378</v>
      </c>
      <c r="D9">
        <f>'[4]Emission Projections'!I10*'[4]Carbon Prices POLES'!C$8</f>
        <v>30120.4434090709</v>
      </c>
      <c r="E9">
        <f>'[4]Emission Projections'!J10*'[4]Carbon Prices POLES'!D$8</f>
        <v>35980.115825494766</v>
      </c>
      <c r="F9">
        <f>'[4]Emission Projections'!K10*'[4]Carbon Prices POLES'!E$8</f>
        <v>42980.396938778016</v>
      </c>
      <c r="G9">
        <f>'[4]Emission Projections'!L10*'[4]Carbon Prices POLES'!F$8</f>
        <v>51341.091420596145</v>
      </c>
      <c r="H9">
        <f>'[4]Emission Projections'!M10*'[4]Carbon Prices POLES'!G$8</f>
        <v>61329.971620530574</v>
      </c>
      <c r="I9">
        <f>'[4]Emission Projections'!N10*'[4]Carbon Prices POLES'!H$8</f>
        <v>73260.153732724837</v>
      </c>
      <c r="J9">
        <f>'[4]Emission Projections'!O10*'[4]Carbon Prices POLES'!I$8</f>
        <v>87513.550402778041</v>
      </c>
      <c r="K9">
        <f>'[4]Emission Projections'!P10*'[4]Carbon Prices POLES'!J$8</f>
        <v>104537.16917735925</v>
      </c>
      <c r="L9">
        <f>'[4]Emission Projections'!Q10*'[4]Carbon Prices POLES'!K$8</f>
        <v>124875.72778073286</v>
      </c>
      <c r="M9">
        <f>'[4]Emission Projections'!R10*'[4]Carbon Prices POLES'!L$8</f>
        <v>149167.36494536742</v>
      </c>
      <c r="N9">
        <f>'[4]Emission Projections'!S10*'[4]Carbon Prices POLES'!M$8</f>
        <v>178189.02112580635</v>
      </c>
      <c r="O9">
        <f>'[4]Emission Projections'!T10*'[4]Carbon Prices POLES'!N$8</f>
        <v>212851.67180808345</v>
      </c>
      <c r="P9">
        <f>'[4]Emission Projections'!U10*'[4]Carbon Prices POLES'!O$8</f>
        <v>254263.50218490191</v>
      </c>
      <c r="Q9">
        <f>'[4]Emission Projections'!V10*'[4]Carbon Prices POLES'!P$8</f>
        <v>303724.95130602643</v>
      </c>
      <c r="R9">
        <f>'[4]Emission Projections'!W10*'[4]Carbon Prices POLES'!Q$8</f>
        <v>362816.70283346676</v>
      </c>
      <c r="S9">
        <f>'[4]Emission Projections'!X10*'[4]Carbon Prices POLES'!R$8</f>
        <v>433395.13049651962</v>
      </c>
      <c r="T9">
        <f>'[4]Emission Projections'!Y10*'[4]Carbon Prices POLES'!S$8</f>
        <v>517714.91604945355</v>
      </c>
      <c r="U9">
        <f>'[4]Emission Projections'!Z10*'[4]Carbon Prices POLES'!T$8</f>
        <v>618425.98265996843</v>
      </c>
      <c r="V9">
        <f>'[4]Emission Projections'!AA10*'[4]Carbon Prices POLES'!U$8</f>
        <v>738736.62348104652</v>
      </c>
      <c r="W9" s="20">
        <f t="shared" si="0"/>
        <v>267008.97068908514</v>
      </c>
      <c r="X9" t="s">
        <v>526</v>
      </c>
      <c r="Y9">
        <f t="shared" si="1"/>
        <v>0</v>
      </c>
      <c r="Z9">
        <f t="shared" si="2"/>
        <v>0</v>
      </c>
      <c r="AA9">
        <f t="shared" si="3"/>
        <v>0</v>
      </c>
      <c r="AB9">
        <f t="shared" si="4"/>
        <v>0</v>
      </c>
      <c r="AC9">
        <f t="shared" si="5"/>
        <v>1</v>
      </c>
    </row>
    <row r="10" spans="1:32" x14ac:dyDescent="0.25">
      <c r="A10" t="s">
        <v>43</v>
      </c>
      <c r="B10">
        <f>'[4]Emission Projections'!G11*'[4]Carbon Prices POLES'!A$8</f>
        <v>1865402.9000000001</v>
      </c>
      <c r="C10">
        <f>'[4]Emission Projections'!H11*'[4]Carbon Prices POLES'!B$8</f>
        <v>2228318.0608532238</v>
      </c>
      <c r="D10">
        <f>'[4]Emission Projections'!I11*'[4]Carbon Prices POLES'!C$8</f>
        <v>2661831.4371851166</v>
      </c>
      <c r="E10">
        <f>'[4]Emission Projections'!J11*'[4]Carbon Prices POLES'!D$8</f>
        <v>3179683.6994684073</v>
      </c>
      <c r="F10">
        <f>'[4]Emission Projections'!K11*'[4]Carbon Prices POLES'!E$8</f>
        <v>3798283.587981326</v>
      </c>
      <c r="G10">
        <f>'[4]Emission Projections'!L11*'[4]Carbon Prices POLES'!F$8</f>
        <v>4537228.6350535797</v>
      </c>
      <c r="H10">
        <f>'[4]Emission Projections'!M11*'[4]Carbon Prices POLES'!G$8</f>
        <v>5419935.6110043731</v>
      </c>
      <c r="I10">
        <f>'[4]Emission Projections'!N11*'[4]Carbon Prices POLES'!H$8</f>
        <v>6474368.4579426805</v>
      </c>
      <c r="J10">
        <f>'[4]Emission Projections'!O11*'[4]Carbon Prices POLES'!I$8</f>
        <v>7733941.29060918</v>
      </c>
      <c r="K10">
        <f>'[4]Emission Projections'!P11*'[4]Carbon Prices POLES'!J$8</f>
        <v>9238557.4134410247</v>
      </c>
      <c r="L10">
        <f>'[4]Emission Projections'!Q11*'[4]Carbon Prices POLES'!K$8</f>
        <v>11035896.485500623</v>
      </c>
      <c r="M10">
        <f>'[4]Emission Projections'!R11*'[4]Carbon Prices POLES'!L$8</f>
        <v>13182898.724133423</v>
      </c>
      <c r="N10">
        <f>'[4]Emission Projections'!S11*'[4]Carbon Prices POLES'!M$8</f>
        <v>15747599.777861167</v>
      </c>
      <c r="O10">
        <f>'[4]Emission Projections'!T11*'[4]Carbon Prices POLES'!N$8</f>
        <v>18811250.734303493</v>
      </c>
      <c r="P10">
        <f>'[4]Emission Projections'!U11*'[4]Carbon Prices POLES'!O$8</f>
        <v>22470933.905514013</v>
      </c>
      <c r="Q10">
        <f>'[4]Emission Projections'!V11*'[4]Carbon Prices POLES'!P$8</f>
        <v>26842590.830380496</v>
      </c>
      <c r="R10">
        <f>'[4]Emission Projections'!W11*'[4]Carbon Prices POLES'!Q$8</f>
        <v>32064751.522118088</v>
      </c>
      <c r="S10">
        <f>'[4]Emission Projections'!X11*'[4]Carbon Prices POLES'!R$8</f>
        <v>38302859.120333537</v>
      </c>
      <c r="T10">
        <f>'[4]Emission Projections'!Y11*'[4]Carbon Prices POLES'!S$8</f>
        <v>45754586.834382787</v>
      </c>
      <c r="U10">
        <f>'[4]Emission Projections'!Z11*'[4]Carbon Prices POLES'!T$8</f>
        <v>54656014.177450024</v>
      </c>
      <c r="V10">
        <f>'[4]Emission Projections'!AA11*'[4]Carbon Prices POLES'!U$8</f>
        <v>65289198.968767904</v>
      </c>
      <c r="W10" s="20">
        <f t="shared" si="0"/>
        <v>23597663.280549772</v>
      </c>
      <c r="X10" t="s">
        <v>527</v>
      </c>
      <c r="Y10">
        <f t="shared" si="1"/>
        <v>0</v>
      </c>
      <c r="Z10">
        <f t="shared" si="2"/>
        <v>0</v>
      </c>
      <c r="AA10">
        <f t="shared" si="3"/>
        <v>0</v>
      </c>
      <c r="AB10">
        <f t="shared" si="4"/>
        <v>1</v>
      </c>
      <c r="AC10">
        <f t="shared" si="5"/>
        <v>0</v>
      </c>
    </row>
    <row r="11" spans="1:32" x14ac:dyDescent="0.25">
      <c r="A11" t="s">
        <v>46</v>
      </c>
      <c r="B11">
        <f>'[4]Emission Projections'!G12*'[4]Carbon Prices POLES'!A$8</f>
        <v>334485.40500000003</v>
      </c>
      <c r="C11">
        <f>'[4]Emission Projections'!H12*'[4]Carbon Prices POLES'!B$8</f>
        <v>399564.48503799306</v>
      </c>
      <c r="D11">
        <f>'[4]Emission Projections'!I12*'[4]Carbon Prices POLES'!C$8</f>
        <v>477298.53323721897</v>
      </c>
      <c r="E11">
        <f>'[4]Emission Projections'!J12*'[4]Carbon Prices POLES'!D$8</f>
        <v>570155.50958986161</v>
      </c>
      <c r="F11">
        <f>'[4]Emission Projections'!K12*'[4]Carbon Prices POLES'!E$8</f>
        <v>681078.36691809923</v>
      </c>
      <c r="G11">
        <f>'[4]Emission Projections'!L12*'[4]Carbon Prices POLES'!F$8</f>
        <v>813579.11560688959</v>
      </c>
      <c r="H11">
        <f>'[4]Emission Projections'!M12*'[4]Carbon Prices POLES'!G$8</f>
        <v>971859.60690148827</v>
      </c>
      <c r="I11">
        <f>'[4]Emission Projections'!N12*'[4]Carbon Prices POLES'!H$8</f>
        <v>1160930.6505048142</v>
      </c>
      <c r="J11">
        <f>'[4]Emission Projections'!O12*'[4]Carbon Prices POLES'!I$8</f>
        <v>1386787.7555822399</v>
      </c>
      <c r="K11">
        <f>'[4]Emission Projections'!P12*'[4]Carbon Prices POLES'!J$8</f>
        <v>1656581.4014490806</v>
      </c>
      <c r="L11">
        <f>'[4]Emission Projections'!Q12*'[4]Carbon Prices POLES'!K$8</f>
        <v>1978866.443737617</v>
      </c>
      <c r="M11">
        <f>'[4]Emission Projections'!R12*'[4]Carbon Prices POLES'!L$8</f>
        <v>2363846.665981811</v>
      </c>
      <c r="N11">
        <f>'[4]Emission Projections'!S12*'[4]Carbon Prices POLES'!M$8</f>
        <v>2823728.8292991146</v>
      </c>
      <c r="O11">
        <f>'[4]Emission Projections'!T12*'[4]Carbon Prices POLES'!N$8</f>
        <v>3373073.7667344958</v>
      </c>
      <c r="P11">
        <f>'[4]Emission Projections'!U12*'[4]Carbon Prices POLES'!O$8</f>
        <v>4029299.1174092963</v>
      </c>
      <c r="Q11">
        <f>'[4]Emission Projections'!V12*'[4]Carbon Prices POLES'!P$8</f>
        <v>4813183.1890333379</v>
      </c>
      <c r="R11">
        <f>'[4]Emission Projections'!W12*'[4]Carbon Prices POLES'!Q$8</f>
        <v>5749579.0005544862</v>
      </c>
      <c r="S11">
        <f>'[4]Emission Projections'!X12*'[4]Carbon Prices POLES'!R$8</f>
        <v>6868137.1289932206</v>
      </c>
      <c r="T11">
        <f>'[4]Emission Projections'!Y12*'[4]Carbon Prices POLES'!S$8</f>
        <v>8204320.1255806498</v>
      </c>
      <c r="U11">
        <f>'[4]Emission Projections'!Z12*'[4]Carbon Prices POLES'!T$8</f>
        <v>9800439.1769582443</v>
      </c>
      <c r="V11">
        <f>'[4]Emission Projections'!AA12*'[4]Carbon Prices POLES'!U$8</f>
        <v>11707086.643767916</v>
      </c>
      <c r="W11" s="20">
        <f t="shared" si="0"/>
        <v>4231331.1636309195</v>
      </c>
      <c r="X11" t="s">
        <v>527</v>
      </c>
      <c r="Y11">
        <f t="shared" si="1"/>
        <v>0</v>
      </c>
      <c r="Z11">
        <f t="shared" si="2"/>
        <v>0</v>
      </c>
      <c r="AA11">
        <f t="shared" si="3"/>
        <v>0</v>
      </c>
      <c r="AB11">
        <f t="shared" si="4"/>
        <v>1</v>
      </c>
      <c r="AC11">
        <f t="shared" si="5"/>
        <v>0</v>
      </c>
    </row>
    <row r="12" spans="1:32" x14ac:dyDescent="0.25">
      <c r="A12" t="s">
        <v>48</v>
      </c>
      <c r="B12">
        <f>'[4]Emission Projections'!G13*'[4]Carbon Prices POLES'!A$8</f>
        <v>228655.785</v>
      </c>
      <c r="C12">
        <f>'[4]Emission Projections'!H13*'[4]Carbon Prices POLES'!B$8</f>
        <v>273146.02151584864</v>
      </c>
      <c r="D12">
        <f>'[4]Emission Projections'!I13*'[4]Carbon Prices POLES'!C$8</f>
        <v>326285.724469351</v>
      </c>
      <c r="E12">
        <f>'[4]Emission Projections'!J13*'[4]Carbon Prices POLES'!D$8</f>
        <v>389763.59438670217</v>
      </c>
      <c r="F12">
        <f>'[4]Emission Projections'!K13*'[4]Carbon Prices POLES'!E$8</f>
        <v>465591.54587150284</v>
      </c>
      <c r="G12">
        <f>'[4]Emission Projections'!L13*'[4]Carbon Prices POLES'!F$8</f>
        <v>556170.15785575588</v>
      </c>
      <c r="H12">
        <f>'[4]Emission Projections'!M13*'[4]Carbon Prices POLES'!G$8</f>
        <v>664372.24100080354</v>
      </c>
      <c r="I12">
        <f>'[4]Emission Projections'!N13*'[4]Carbon Prices POLES'!H$8</f>
        <v>793622.75334943738</v>
      </c>
      <c r="J12">
        <f>'[4]Emission Projections'!O13*'[4]Carbon Prices POLES'!I$8</f>
        <v>948020.85026391037</v>
      </c>
      <c r="K12">
        <f>'[4]Emission Projections'!P13*'[4]Carbon Prices POLES'!J$8</f>
        <v>1132453.9620651132</v>
      </c>
      <c r="L12">
        <f>'[4]Emission Projections'!Q13*'[4]Carbon Prices POLES'!K$8</f>
        <v>1352771.1021385808</v>
      </c>
      <c r="M12">
        <f>'[4]Emission Projections'!R13*'[4]Carbon Prices POLES'!L$8</f>
        <v>1615946.6420244991</v>
      </c>
      <c r="N12">
        <f>'[4]Emission Projections'!S13*'[4]Carbon Prices POLES'!M$8</f>
        <v>1930326.4528625445</v>
      </c>
      <c r="O12">
        <f>'[4]Emission Projections'!T13*'[4]Carbon Prices POLES'!N$8</f>
        <v>2305862.9569186987</v>
      </c>
      <c r="P12">
        <f>'[4]Emission Projections'!U13*'[4]Carbon Prices POLES'!O$8</f>
        <v>2754464.7764982954</v>
      </c>
      <c r="Q12">
        <f>'[4]Emission Projections'!V13*'[4]Carbon Prices POLES'!P$8</f>
        <v>3290333.9851641268</v>
      </c>
      <c r="R12">
        <f>'[4]Emission Projections'!W13*'[4]Carbon Prices POLES'!Q$8</f>
        <v>3930462.8810686129</v>
      </c>
      <c r="S12">
        <f>'[4]Emission Projections'!X13*'[4]Carbon Prices POLES'!R$8</f>
        <v>4695117.7425900362</v>
      </c>
      <c r="T12">
        <f>'[4]Emission Projections'!Y13*'[4]Carbon Prices POLES'!S$8</f>
        <v>5608544.755967536</v>
      </c>
      <c r="U12">
        <f>'[4]Emission Projections'!Z13*'[4]Carbon Prices POLES'!T$8</f>
        <v>6699663.7397718038</v>
      </c>
      <c r="V12">
        <f>'[4]Emission Projections'!AA13*'[4]Carbon Prices POLES'!U$8</f>
        <v>8003063.6234810445</v>
      </c>
      <c r="W12" s="20">
        <f t="shared" si="0"/>
        <v>2892574.9139387999</v>
      </c>
      <c r="X12" t="s">
        <v>526</v>
      </c>
      <c r="Y12">
        <f t="shared" si="1"/>
        <v>0</v>
      </c>
      <c r="Z12">
        <f t="shared" si="2"/>
        <v>0</v>
      </c>
      <c r="AA12">
        <f t="shared" si="3"/>
        <v>0</v>
      </c>
      <c r="AB12">
        <f t="shared" si="4"/>
        <v>0</v>
      </c>
      <c r="AC12">
        <f t="shared" si="5"/>
        <v>1</v>
      </c>
    </row>
    <row r="13" spans="1:32" x14ac:dyDescent="0.25">
      <c r="A13" t="s">
        <v>50</v>
      </c>
      <c r="B13">
        <f>'[4]Emission Projections'!G14*'[4]Carbon Prices POLES'!A$8</f>
        <v>12321.12</v>
      </c>
      <c r="C13">
        <f>'[4]Emission Projections'!H14*'[4]Carbon Prices POLES'!B$8</f>
        <v>14724.139465035898</v>
      </c>
      <c r="D13">
        <f>'[4]Emission Projections'!I14*'[4]Carbon Prices POLES'!C$8</f>
        <v>17588.6883328041</v>
      </c>
      <c r="E13">
        <f>'[4]Emission Projections'!J14*'[4]Carbon Prices POLES'!D$8</f>
        <v>21010.528871322396</v>
      </c>
      <c r="F13">
        <f>'[4]Emission Projections'!K14*'[4]Carbon Prices POLES'!E$8</f>
        <v>25098.05860289968</v>
      </c>
      <c r="G13">
        <f>'[4]Emission Projections'!L14*'[4]Carbon Prices POLES'!F$8</f>
        <v>29980.857277506613</v>
      </c>
      <c r="H13">
        <f>'[4]Emission Projections'!M14*'[4]Carbon Prices POLES'!G$8</f>
        <v>35813.535055311942</v>
      </c>
      <c r="I13">
        <f>'[4]Emission Projections'!N14*'[4]Carbon Prices POLES'!H$8</f>
        <v>42781.017525998657</v>
      </c>
      <c r="J13">
        <f>'[4]Emission Projections'!O14*'[4]Carbon Prices POLES'!I$8</f>
        <v>51103.924592865704</v>
      </c>
      <c r="K13">
        <f>'[4]Emission Projections'!P14*'[4]Carbon Prices POLES'!J$8</f>
        <v>61046.135045782394</v>
      </c>
      <c r="L13">
        <f>'[4]Emission Projections'!Q14*'[4]Carbon Prices POLES'!K$8</f>
        <v>72922.460936264659</v>
      </c>
      <c r="M13">
        <f>'[4]Emission Projections'!R14*'[4]Carbon Prices POLES'!L$8</f>
        <v>87109.442990874159</v>
      </c>
      <c r="N13">
        <f>'[4]Emission Projections'!S14*'[4]Carbon Prices POLES'!M$8</f>
        <v>104056.30009806751</v>
      </c>
      <c r="O13">
        <f>'[4]Emission Projections'!T14*'[4]Carbon Prices POLES'!N$8</f>
        <v>124300.33546113827</v>
      </c>
      <c r="P13">
        <f>'[4]Emission Projections'!U14*'[4]Carbon Prices POLES'!O$8</f>
        <v>148482.55887839611</v>
      </c>
      <c r="Q13">
        <f>'[4]Emission Projections'!V14*'[4]Carbon Prices POLES'!P$8</f>
        <v>177369.67289369353</v>
      </c>
      <c r="R13">
        <f>'[4]Emission Projections'!W14*'[4]Carbon Prices POLES'!Q$8</f>
        <v>211876.36202250089</v>
      </c>
      <c r="S13">
        <f>'[4]Emission Projections'!X14*'[4]Carbon Prices POLES'!R$8</f>
        <v>253096.66923435699</v>
      </c>
      <c r="T13">
        <f>'[4]Emission Projections'!Y14*'[4]Carbon Prices POLES'!S$8</f>
        <v>302335.7972962677</v>
      </c>
      <c r="U13">
        <f>'[4]Emission Projections'!Z14*'[4]Carbon Prices POLES'!T$8</f>
        <v>361154.88622465066</v>
      </c>
      <c r="V13">
        <f>'[4]Emission Projections'!AA14*'[4]Carbon Prices POLES'!U$8</f>
        <v>431416.77472387662</v>
      </c>
      <c r="W13" s="20">
        <f t="shared" si="0"/>
        <v>155927.92064109704</v>
      </c>
      <c r="X13" t="s">
        <v>525</v>
      </c>
      <c r="Y13">
        <f t="shared" si="1"/>
        <v>0</v>
      </c>
      <c r="Z13">
        <f t="shared" si="2"/>
        <v>1</v>
      </c>
      <c r="AA13">
        <f t="shared" si="3"/>
        <v>0</v>
      </c>
      <c r="AB13">
        <f t="shared" si="4"/>
        <v>0</v>
      </c>
      <c r="AC13">
        <f t="shared" si="5"/>
        <v>0</v>
      </c>
    </row>
    <row r="14" spans="1:32" x14ac:dyDescent="0.25">
      <c r="A14" t="s">
        <v>52</v>
      </c>
      <c r="B14">
        <f>'[4]Emission Projections'!G15*'[4]Carbon Prices POLES'!A$8</f>
        <v>121011</v>
      </c>
      <c r="C14">
        <f>'[4]Emission Projections'!H15*'[4]Carbon Prices POLES'!B$8</f>
        <v>144559.33217462624</v>
      </c>
      <c r="D14">
        <f>'[4]Emission Projections'!I15*'[4]Carbon Prices POLES'!C$8</f>
        <v>172682.95538915633</v>
      </c>
      <c r="E14">
        <f>'[4]Emission Projections'!J15*'[4]Carbon Prices POLES'!D$8</f>
        <v>206277.95278539832</v>
      </c>
      <c r="F14">
        <f>'[4]Emission Projections'!K15*'[4]Carbon Prices POLES'!E$8</f>
        <v>246408.8715765207</v>
      </c>
      <c r="G14">
        <f>'[4]Emission Projections'!L15*'[4]Carbon Prices POLES'!F$8</f>
        <v>294346.91798151023</v>
      </c>
      <c r="H14">
        <f>'[4]Emission Projections'!M15*'[4]Carbon Prices POLES'!G$8</f>
        <v>351611.45816282707</v>
      </c>
      <c r="I14">
        <f>'[4]Emission Projections'!N15*'[4]Carbon Prices POLES'!H$8</f>
        <v>420016.32810799137</v>
      </c>
      <c r="J14">
        <f>'[4]Emission Projections'!O15*'[4]Carbon Prices POLES'!I$8</f>
        <v>501729.57235466124</v>
      </c>
      <c r="K14">
        <f>'[4]Emission Projections'!P15*'[4]Carbon Prices POLES'!J$8</f>
        <v>599339.43741475616</v>
      </c>
      <c r="L14">
        <f>'[4]Emission Projections'!Q15*'[4]Carbon Prices POLES'!K$8</f>
        <v>715939.59307851549</v>
      </c>
      <c r="M14">
        <f>'[4]Emission Projections'!R15*'[4]Carbon Prices POLES'!L$8</f>
        <v>855223.32802484534</v>
      </c>
      <c r="N14">
        <f>'[4]Emission Projections'!S15*'[4]Carbon Prices POLES'!M$8</f>
        <v>1021605.1239519961</v>
      </c>
      <c r="O14">
        <f>'[4]Emission Projections'!T15*'[4]Carbon Prices POLES'!N$8</f>
        <v>1220355.1052566392</v>
      </c>
      <c r="P14">
        <f>'[4]Emission Projections'!U15*'[4]Carbon Prices POLES'!O$8</f>
        <v>1457772.4733118818</v>
      </c>
      <c r="Q14">
        <f>'[4]Emission Projections'!V15*'[4]Carbon Prices POLES'!P$8</f>
        <v>1741377.4122164571</v>
      </c>
      <c r="R14">
        <f>'[4]Emission Projections'!W15*'[4]Carbon Prices POLES'!Q$8</f>
        <v>2080158.5057523956</v>
      </c>
      <c r="S14">
        <f>'[4]Emission Projections'!X15*'[4]Carbon Prices POLES'!R$8</f>
        <v>2484846.652071578</v>
      </c>
      <c r="T14">
        <f>'[4]Emission Projections'!Y15*'[4]Carbon Prices POLES'!S$8</f>
        <v>2968268.0230893819</v>
      </c>
      <c r="U14">
        <f>'[4]Emission Projections'!Z15*'[4]Carbon Prices POLES'!T$8</f>
        <v>3545735.0329910647</v>
      </c>
      <c r="V14">
        <f>'[4]Emission Projections'!AA15*'[4]Carbon Prices POLES'!U$8</f>
        <v>4235548.1359874615</v>
      </c>
      <c r="W14" s="20">
        <f t="shared" si="0"/>
        <v>1530867.0687346226</v>
      </c>
      <c r="X14" t="s">
        <v>387</v>
      </c>
      <c r="Y14">
        <f t="shared" si="1"/>
        <v>0</v>
      </c>
      <c r="Z14">
        <f t="shared" si="2"/>
        <v>0</v>
      </c>
      <c r="AA14">
        <f t="shared" si="3"/>
        <v>1</v>
      </c>
      <c r="AB14">
        <f t="shared" si="4"/>
        <v>0</v>
      </c>
      <c r="AC14">
        <f t="shared" si="5"/>
        <v>0</v>
      </c>
    </row>
    <row r="15" spans="1:32" x14ac:dyDescent="0.25">
      <c r="A15" t="s">
        <v>55</v>
      </c>
      <c r="B15">
        <f>'[4]Emission Projections'!G16*'[4]Carbon Prices POLES'!A$8</f>
        <v>280763.85499999998</v>
      </c>
      <c r="C15">
        <f>'[4]Emission Projections'!H16*'[4]Carbon Prices POLES'!B$8</f>
        <v>335391.68126886297</v>
      </c>
      <c r="D15">
        <f>'[4]Emission Projections'!I16*'[4]Carbon Prices POLES'!C$8</f>
        <v>400641.23186633748</v>
      </c>
      <c r="E15">
        <f>'[4]Emission Projections'!J16*'[4]Carbon Prices POLES'!D$8</f>
        <v>478584.90755350451</v>
      </c>
      <c r="F15">
        <f>'[4]Emission Projections'!K16*'[4]Carbon Prices POLES'!E$8</f>
        <v>571692.49798262841</v>
      </c>
      <c r="G15">
        <f>'[4]Emission Projections'!L16*'[4]Carbon Prices POLES'!F$8</f>
        <v>682913.52205056336</v>
      </c>
      <c r="H15">
        <f>'[4]Emission Projections'!M16*'[4]Carbon Prices POLES'!G$8</f>
        <v>815772.77128921147</v>
      </c>
      <c r="I15">
        <f>'[4]Emission Projections'!N16*'[4]Carbon Prices POLES'!H$8</f>
        <v>974478.86971191678</v>
      </c>
      <c r="J15">
        <f>'[4]Emission Projections'!O16*'[4]Carbon Prices POLES'!I$8</f>
        <v>1164061.4813407622</v>
      </c>
      <c r="K15">
        <f>'[4]Emission Projections'!P16*'[4]Carbon Prices POLES'!J$8</f>
        <v>1390526.0903697833</v>
      </c>
      <c r="L15">
        <f>'[4]Emission Projections'!Q16*'[4]Carbon Prices POLES'!K$8</f>
        <v>1661049.7229664424</v>
      </c>
      <c r="M15">
        <f>'[4]Emission Projections'!R16*'[4]Carbon Prices POLES'!L$8</f>
        <v>1984201.8876444595</v>
      </c>
      <c r="N15">
        <f>'[4]Emission Projections'!S16*'[4]Carbon Prices POLES'!M$8</f>
        <v>2370223.7667494626</v>
      </c>
      <c r="O15">
        <f>'[4]Emission Projections'!T16*'[4]Carbon Prices POLES'!N$8</f>
        <v>2831343.5956074214</v>
      </c>
      <c r="P15">
        <f>'[4]Emission Projections'!U16*'[4]Carbon Prices POLES'!O$8</f>
        <v>3382174.9226390803</v>
      </c>
      <c r="Q15">
        <f>'[4]Emission Projections'!V16*'[4]Carbon Prices POLES'!P$8</f>
        <v>4040166.7922710679</v>
      </c>
      <c r="R15">
        <f>'[4]Emission Projections'!W16*'[4]Carbon Prices POLES'!Q$8</f>
        <v>4826171.8558318838</v>
      </c>
      <c r="S15">
        <f>'[4]Emission Projections'!X16*'[4]Carbon Prices POLES'!R$8</f>
        <v>5765088.9752096245</v>
      </c>
      <c r="T15">
        <f>'[4]Emission Projections'!Y16*'[4]Carbon Prices POLES'!S$8</f>
        <v>6886673.6258981293</v>
      </c>
      <c r="U15">
        <f>'[4]Emission Projections'!Z16*'[4]Carbon Prices POLES'!T$8</f>
        <v>8226455.163562309</v>
      </c>
      <c r="V15">
        <f>'[4]Emission Projections'!AA16*'[4]Carbon Prices POLES'!U$8</f>
        <v>9826890.0239267554</v>
      </c>
      <c r="W15" s="20">
        <f t="shared" si="0"/>
        <v>3551762.0666918042</v>
      </c>
      <c r="X15" t="s">
        <v>524</v>
      </c>
      <c r="Y15">
        <f t="shared" si="1"/>
        <v>1</v>
      </c>
      <c r="Z15">
        <f t="shared" si="2"/>
        <v>0</v>
      </c>
      <c r="AA15">
        <f t="shared" si="3"/>
        <v>0</v>
      </c>
      <c r="AB15">
        <f t="shared" si="4"/>
        <v>0</v>
      </c>
      <c r="AC15">
        <f t="shared" si="5"/>
        <v>0</v>
      </c>
    </row>
    <row r="16" spans="1:32" x14ac:dyDescent="0.25">
      <c r="A16" t="s">
        <v>57</v>
      </c>
      <c r="B16">
        <f>'[4]Emission Projections'!G17*'[4]Carbon Prices POLES'!A$8</f>
        <v>7517.35</v>
      </c>
      <c r="C16">
        <f>'[4]Emission Projections'!H17*'[4]Carbon Prices POLES'!B$8</f>
        <v>8985.8083050709829</v>
      </c>
      <c r="D16">
        <f>'[4]Emission Projections'!I17*'[4]Carbon Prices POLES'!C$8</f>
        <v>10733.979530878893</v>
      </c>
      <c r="E16">
        <f>'[4]Emission Projections'!J17*'[4]Carbon Prices POLES'!D$8</f>
        <v>12822.254014163707</v>
      </c>
      <c r="F16">
        <f>'[4]Emission Projections'!K17*'[4]Carbon Prices POLES'!E$8</f>
        <v>15316.775827248277</v>
      </c>
      <c r="G16">
        <f>'[4]Emission Projections'!L17*'[4]Carbon Prices POLES'!F$8</f>
        <v>18296.650969555034</v>
      </c>
      <c r="H16">
        <f>'[4]Emission Projections'!M17*'[4]Carbon Prices POLES'!G$8</f>
        <v>21856.196311704916</v>
      </c>
      <c r="I16">
        <f>'[4]Emission Projections'!N17*'[4]Carbon Prices POLES'!H$8</f>
        <v>26108.314248650717</v>
      </c>
      <c r="J16">
        <f>'[4]Emission Projections'!O17*'[4]Carbon Prices POLES'!I$8</f>
        <v>31187.589560744091</v>
      </c>
      <c r="K16">
        <f>'[4]Emission Projections'!P17*'[4]Carbon Prices POLES'!J$8</f>
        <v>37255.128001913879</v>
      </c>
      <c r="L16">
        <f>'[4]Emission Projections'!Q17*'[4]Carbon Prices POLES'!K$8</f>
        <v>44502.974356604216</v>
      </c>
      <c r="M16">
        <f>'[4]Emission Projections'!R17*'[4]Carbon Prices POLES'!L$8</f>
        <v>53161.018026675163</v>
      </c>
      <c r="N16">
        <f>'[4]Emission Projections'!S17*'[4]Carbon Prices POLES'!M$8</f>
        <v>63503.295935962786</v>
      </c>
      <c r="O16">
        <f>'[4]Emission Projections'!T17*'[4]Carbon Prices POLES'!N$8</f>
        <v>75857.848120238865</v>
      </c>
      <c r="P16">
        <f>'[4]Emission Projections'!U17*'[4]Carbon Prices POLES'!O$8</f>
        <v>90615.709596584347</v>
      </c>
      <c r="Q16">
        <f>'[4]Emission Projections'!V17*'[4]Carbon Prices POLES'!P$8</f>
        <v>108244.97617365619</v>
      </c>
      <c r="R16">
        <f>'[4]Emission Projections'!W17*'[4]Carbon Prices POLES'!Q$8</f>
        <v>129303.63245557436</v>
      </c>
      <c r="S16">
        <f>'[4]Emission Projections'!X17*'[4]Carbon Prices POLES'!R$8</f>
        <v>154459.62644562012</v>
      </c>
      <c r="T16">
        <f>'[4]Emission Projections'!Y17*'[4]Carbon Prices POLES'!S$8</f>
        <v>184509.17025929433</v>
      </c>
      <c r="U16">
        <f>'[4]Emission Projections'!Z17*'[4]Carbon Prices POLES'!T$8</f>
        <v>220405.39043283957</v>
      </c>
      <c r="V16">
        <f>'[4]Emission Projections'!AA17*'[4]Carbon Prices POLES'!U$8</f>
        <v>263284.82472387672</v>
      </c>
      <c r="W16" s="20">
        <f t="shared" si="0"/>
        <v>95159.521601218454</v>
      </c>
      <c r="X16" t="s">
        <v>525</v>
      </c>
      <c r="Y16">
        <f t="shared" si="1"/>
        <v>0</v>
      </c>
      <c r="Z16">
        <f t="shared" si="2"/>
        <v>1</v>
      </c>
      <c r="AA16">
        <f t="shared" si="3"/>
        <v>0</v>
      </c>
      <c r="AB16">
        <f t="shared" si="4"/>
        <v>0</v>
      </c>
      <c r="AC16">
        <f t="shared" si="5"/>
        <v>0</v>
      </c>
    </row>
    <row r="17" spans="1:29" x14ac:dyDescent="0.25">
      <c r="A17" t="s">
        <v>59</v>
      </c>
      <c r="B17">
        <f>'[4]Emission Projections'!G18*'[4]Carbon Prices POLES'!A$8</f>
        <v>311108.28000000003</v>
      </c>
      <c r="C17">
        <f>'[4]Emission Projections'!H18*'[4]Carbon Prices POLES'!B$8</f>
        <v>371639.43841036089</v>
      </c>
      <c r="D17">
        <f>'[4]Emission Projections'!I18*'[4]Carbon Prices POLES'!C$8</f>
        <v>443940.78356193751</v>
      </c>
      <c r="E17">
        <f>'[4]Emission Projections'!J18*'[4]Carbon Prices POLES'!D$8</f>
        <v>530308.14412961295</v>
      </c>
      <c r="F17">
        <f>'[4]Emission Projections'!K18*'[4]Carbon Prices POLES'!E$8</f>
        <v>633478.67809327529</v>
      </c>
      <c r="G17">
        <f>'[4]Emission Projections'!L18*'[4]Carbon Prices POLES'!F$8</f>
        <v>756719.30200406979</v>
      </c>
      <c r="H17">
        <f>'[4]Emission Projections'!M18*'[4]Carbon Prices POLES'!G$8</f>
        <v>903937.70790920348</v>
      </c>
      <c r="I17">
        <f>'[4]Emission Projections'!N18*'[4]Carbon Prices POLES'!H$8</f>
        <v>1079795.0687625431</v>
      </c>
      <c r="J17">
        <f>'[4]Emission Projections'!O18*'[4]Carbon Prices POLES'!I$8</f>
        <v>1289867.2572847153</v>
      </c>
      <c r="K17">
        <f>'[4]Emission Projections'!P18*'[4]Carbon Prices POLES'!J$8</f>
        <v>1540805.7127379251</v>
      </c>
      <c r="L17">
        <f>'[4]Emission Projections'!Q18*'[4]Carbon Prices POLES'!K$8</f>
        <v>1840566.6408742031</v>
      </c>
      <c r="M17">
        <f>'[4]Emission Projections'!R18*'[4]Carbon Prices POLES'!L$8</f>
        <v>2198641.5544825252</v>
      </c>
      <c r="N17">
        <f>'[4]Emission Projections'!S18*'[4]Carbon Prices POLES'!M$8</f>
        <v>2626383.169339586</v>
      </c>
      <c r="O17">
        <f>'[4]Emission Projections'!T18*'[4]Carbon Prices POLES'!N$8</f>
        <v>3137335.7262775712</v>
      </c>
      <c r="P17">
        <f>'[4]Emission Projections'!U18*'[4]Carbon Prices POLES'!O$8</f>
        <v>3747698.4452780951</v>
      </c>
      <c r="Q17">
        <f>'[4]Emission Projections'!V18*'[4]Carbon Prices POLES'!P$8</f>
        <v>4476798.7223778972</v>
      </c>
      <c r="R17">
        <f>'[4]Emission Projections'!W18*'[4]Carbon Prices POLES'!Q$8</f>
        <v>5347751.2965742182</v>
      </c>
      <c r="S17">
        <f>'[4]Emission Projections'!X18*'[4]Carbon Prices POLES'!R$8</f>
        <v>6388135.9922883185</v>
      </c>
      <c r="T17">
        <f>'[4]Emission Projections'!Y18*'[4]Carbon Prices POLES'!S$8</f>
        <v>7630935.373468563</v>
      </c>
      <c r="U17">
        <f>'[4]Emission Projections'!Z18*'[4]Carbon Prices POLES'!T$8</f>
        <v>9115505.2763205618</v>
      </c>
      <c r="V17">
        <f>'[4]Emission Projections'!AA18*'[4]Carbon Prices POLES'!U$8</f>
        <v>10888900.948481044</v>
      </c>
      <c r="W17" s="20">
        <f t="shared" si="0"/>
        <v>3935611.1371538155</v>
      </c>
      <c r="X17" t="s">
        <v>526</v>
      </c>
      <c r="Y17">
        <f t="shared" si="1"/>
        <v>0</v>
      </c>
      <c r="Z17">
        <f t="shared" si="2"/>
        <v>0</v>
      </c>
      <c r="AA17">
        <f t="shared" si="3"/>
        <v>0</v>
      </c>
      <c r="AB17">
        <f t="shared" si="4"/>
        <v>0</v>
      </c>
      <c r="AC17">
        <f t="shared" si="5"/>
        <v>1</v>
      </c>
    </row>
    <row r="18" spans="1:29" x14ac:dyDescent="0.25">
      <c r="A18" t="s">
        <v>61</v>
      </c>
      <c r="B18">
        <f>'[4]Emission Projections'!G19*'[4]Carbon Prices POLES'!A$8</f>
        <v>544732.85000000009</v>
      </c>
      <c r="C18">
        <f>'[4]Emission Projections'!H19*'[4]Carbon Prices POLES'!B$8</f>
        <v>650715.03240943456</v>
      </c>
      <c r="D18">
        <f>'[4]Emission Projections'!I19*'[4]Carbon Prices POLES'!C$8</f>
        <v>777309.77686957153</v>
      </c>
      <c r="E18">
        <f>'[4]Emission Projections'!J19*'[4]Carbon Prices POLES'!D$8</f>
        <v>928533.1728991695</v>
      </c>
      <c r="F18">
        <f>'[4]Emission Projections'!K19*'[4]Carbon Prices POLES'!E$8</f>
        <v>1109177.487484491</v>
      </c>
      <c r="G18">
        <f>'[4]Emission Projections'!L19*'[4]Carbon Prices POLES'!F$8</f>
        <v>1324963.8245125413</v>
      </c>
      <c r="H18">
        <f>'[4]Emission Projections'!M19*'[4]Carbon Prices POLES'!G$8</f>
        <v>1582732.9022180599</v>
      </c>
      <c r="I18">
        <f>'[4]Emission Projections'!N19*'[4]Carbon Prices POLES'!H$8</f>
        <v>1890647.7821130159</v>
      </c>
      <c r="J18">
        <f>'[4]Emission Projections'!O19*'[4]Carbon Prices POLES'!I$8</f>
        <v>2258469.4876942192</v>
      </c>
      <c r="K18">
        <f>'[4]Emission Projections'!P19*'[4]Carbon Prices POLES'!J$8</f>
        <v>2697846.583785112</v>
      </c>
      <c r="L18">
        <f>'[4]Emission Projections'!Q19*'[4]Carbon Prices POLES'!K$8</f>
        <v>3222707.1025504656</v>
      </c>
      <c r="M18">
        <f>'[4]Emission Projections'!R19*'[4]Carbon Prices POLES'!L$8</f>
        <v>3849673.3418003977</v>
      </c>
      <c r="N18">
        <f>'[4]Emission Projections'!S19*'[4]Carbon Prices POLES'!M$8</f>
        <v>4598619.2824550495</v>
      </c>
      <c r="O18">
        <f>'[4]Emission Projections'!T19*'[4]Carbon Prices POLES'!N$8</f>
        <v>5493264.6153531726</v>
      </c>
      <c r="P18">
        <f>'[4]Emission Projections'!U19*'[4]Carbon Prices POLES'!O$8</f>
        <v>6561967.6697548516</v>
      </c>
      <c r="Q18">
        <f>'[4]Emission Projections'!V19*'[4]Carbon Prices POLES'!P$8</f>
        <v>7838575.9267763449</v>
      </c>
      <c r="R18">
        <f>'[4]Emission Projections'!W19*'[4]Carbon Prices POLES'!Q$8</f>
        <v>9363554.153012298</v>
      </c>
      <c r="S18">
        <f>'[4]Emission Projections'!X19*'[4]Carbon Prices POLES'!R$8</f>
        <v>11185201.898681944</v>
      </c>
      <c r="T18">
        <f>'[4]Emission Projections'!Y19*'[4]Carbon Prices POLES'!S$8</f>
        <v>13361258.798225585</v>
      </c>
      <c r="U18">
        <f>'[4]Emission Projections'!Z19*'[4]Carbon Prices POLES'!T$8</f>
        <v>15960647.071021974</v>
      </c>
      <c r="V18">
        <f>'[4]Emission Projections'!AA19*'[4]Carbon Prices POLES'!U$8</f>
        <v>19065747.218767911</v>
      </c>
      <c r="W18" s="20">
        <f t="shared" si="0"/>
        <v>6890992.3536701845</v>
      </c>
      <c r="X18" t="s">
        <v>527</v>
      </c>
      <c r="Y18">
        <f t="shared" si="1"/>
        <v>0</v>
      </c>
      <c r="Z18">
        <f t="shared" si="2"/>
        <v>0</v>
      </c>
      <c r="AA18">
        <f t="shared" si="3"/>
        <v>0</v>
      </c>
      <c r="AB18">
        <f t="shared" si="4"/>
        <v>1</v>
      </c>
      <c r="AC18">
        <f t="shared" si="5"/>
        <v>0</v>
      </c>
    </row>
    <row r="19" spans="1:29" x14ac:dyDescent="0.25">
      <c r="A19" t="s">
        <v>63</v>
      </c>
      <c r="B19">
        <f>'[4]Emission Projections'!G20*'[4]Carbon Prices POLES'!A$8</f>
        <v>2108.5250000000001</v>
      </c>
      <c r="C19">
        <f>'[4]Emission Projections'!H20*'[4]Carbon Prices POLES'!B$8</f>
        <v>2524.7102432784277</v>
      </c>
      <c r="D19">
        <f>'[4]Emission Projections'!I20*'[4]Carbon Prices POLES'!C$8</f>
        <v>3015.891376039438</v>
      </c>
      <c r="E19">
        <f>'[4]Emission Projections'!J20*'[4]Carbon Prices POLES'!D$8</f>
        <v>3602.6315604926644</v>
      </c>
      <c r="F19">
        <f>'[4]Emission Projections'!K20*'[4]Carbon Prices POLES'!E$8</f>
        <v>4303.4994195491754</v>
      </c>
      <c r="G19">
        <f>'[4]Emission Projections'!L20*'[4]Carbon Prices POLES'!F$8</f>
        <v>5140.7698212889463</v>
      </c>
      <c r="H19">
        <f>'[4]Emission Projections'!M20*'[4]Carbon Prices POLES'!G$8</f>
        <v>6140.8721538267755</v>
      </c>
      <c r="I19">
        <f>'[4]Emission Projections'!N20*'[4]Carbon Prices POLES'!H$8</f>
        <v>7335.6139936215468</v>
      </c>
      <c r="J19">
        <f>'[4]Emission Projections'!O20*'[4]Carbon Prices POLES'!I$8</f>
        <v>8762.7085131262411</v>
      </c>
      <c r="K19">
        <f>'[4]Emission Projections'!P20*'[4]Carbon Prices POLES'!J$8</f>
        <v>10467.543734962685</v>
      </c>
      <c r="L19">
        <f>'[4]Emission Projections'!Q20*'[4]Carbon Prices POLES'!K$8</f>
        <v>12503.934123780438</v>
      </c>
      <c r="M19">
        <f>'[4]Emission Projections'!R20*'[4]Carbon Prices POLES'!L$8</f>
        <v>14936.646406680124</v>
      </c>
      <c r="N19">
        <f>'[4]Emission Projections'!S20*'[4]Carbon Prices POLES'!M$8</f>
        <v>17842.47063893648</v>
      </c>
      <c r="O19">
        <f>'[4]Emission Projections'!T20*'[4]Carbon Prices POLES'!N$8</f>
        <v>21313.826114264353</v>
      </c>
      <c r="P19">
        <f>'[4]Emission Projections'!U20*'[4]Carbon Prices POLES'!O$8</f>
        <v>25460.28769530775</v>
      </c>
      <c r="Q19">
        <f>'[4]Emission Projections'!V20*'[4]Carbon Prices POLES'!P$8</f>
        <v>30413.733683537841</v>
      </c>
      <c r="R19">
        <f>'[4]Emission Projections'!W20*'[4]Carbon Prices POLES'!Q$8</f>
        <v>36330.520920294497</v>
      </c>
      <c r="S19">
        <f>'[4]Emission Projections'!X20*'[4]Carbon Prices POLES'!R$8</f>
        <v>43398.833992653017</v>
      </c>
      <c r="T19">
        <f>'[4]Emission Projections'!Y20*'[4]Carbon Prices POLES'!S$8</f>
        <v>51841.784855068669</v>
      </c>
      <c r="U19">
        <f>'[4]Emission Projections'!Z20*'[4]Carbon Prices POLES'!T$8</f>
        <v>61927.904713052332</v>
      </c>
      <c r="V19">
        <f>'[4]Emission Projections'!AA20*'[4]Carbon Prices POLES'!U$8</f>
        <v>73975.949723876751</v>
      </c>
      <c r="W19" s="20">
        <f t="shared" si="0"/>
        <v>26737.087567767398</v>
      </c>
      <c r="X19" t="s">
        <v>525</v>
      </c>
      <c r="Y19">
        <f t="shared" si="1"/>
        <v>0</v>
      </c>
      <c r="Z19">
        <f t="shared" si="2"/>
        <v>1</v>
      </c>
      <c r="AA19">
        <f t="shared" si="3"/>
        <v>0</v>
      </c>
      <c r="AB19">
        <f t="shared" si="4"/>
        <v>0</v>
      </c>
      <c r="AC19">
        <f t="shared" si="5"/>
        <v>0</v>
      </c>
    </row>
    <row r="20" spans="1:29" x14ac:dyDescent="0.25">
      <c r="A20" t="s">
        <v>65</v>
      </c>
      <c r="B20">
        <f>'[4]Emission Projections'!G21*'[4]Carbon Prices POLES'!A$8</f>
        <v>25944.025000000001</v>
      </c>
      <c r="C20">
        <f>'[4]Emission Projections'!H21*'[4]Carbon Prices POLES'!B$8</f>
        <v>30997.320478374033</v>
      </c>
      <c r="D20">
        <f>'[4]Emission Projections'!I21*'[4]Carbon Prices POLES'!C$8</f>
        <v>37027.74493884253</v>
      </c>
      <c r="E20">
        <f>'[4]Emission Projections'!J21*'[4]Carbon Prices POLES'!D$8</f>
        <v>44231.368303078496</v>
      </c>
      <c r="F20">
        <f>'[4]Emission Projections'!K21*'[4]Carbon Prices POLES'!E$8</f>
        <v>52836.538783572112</v>
      </c>
      <c r="G20">
        <f>'[4]Emission Projections'!L21*'[4]Carbon Prices POLES'!F$8</f>
        <v>63115.583223002868</v>
      </c>
      <c r="H20">
        <f>'[4]Emission Projections'!M21*'[4]Carbon Prices POLES'!G$8</f>
        <v>75394.658981138418</v>
      </c>
      <c r="I20">
        <f>'[4]Emission Projections'!N21*'[4]Carbon Prices POLES'!H$8</f>
        <v>90062.257523834589</v>
      </c>
      <c r="J20">
        <f>'[4]Emission Projections'!O21*'[4]Carbon Prices POLES'!I$8</f>
        <v>107583.78173805597</v>
      </c>
      <c r="K20">
        <f>'[4]Emission Projections'!P21*'[4]Carbon Prices POLES'!J$8</f>
        <v>128513.59190919032</v>
      </c>
      <c r="L20">
        <f>'[4]Emission Projections'!Q21*'[4]Carbon Prices POLES'!K$8</f>
        <v>153515.78424057894</v>
      </c>
      <c r="M20">
        <f>'[4]Emission Projections'!R21*'[4]Carbon Prices POLES'!L$8</f>
        <v>183381.40650052574</v>
      </c>
      <c r="N20">
        <f>'[4]Emission Projections'!S21*'[4]Carbon Prices POLES'!M$8</f>
        <v>219058.07593477107</v>
      </c>
      <c r="O20">
        <f>'[4]Emission Projections'!T21*'[4]Carbon Prices POLES'!N$8</f>
        <v>261674.58288044325</v>
      </c>
      <c r="P20">
        <f>'[4]Emission Projections'!U21*'[4]Carbon Prices POLES'!O$8</f>
        <v>312583.10870808794</v>
      </c>
      <c r="Q20">
        <f>'[4]Emission Projections'!V21*'[4]Carbon Prices POLES'!P$8</f>
        <v>373394.38743251277</v>
      </c>
      <c r="R20">
        <f>'[4]Emission Projections'!W21*'[4]Carbon Prices POLES'!Q$8</f>
        <v>446037.88436112076</v>
      </c>
      <c r="S20">
        <f>'[4]Emission Projections'!X21*'[4]Carbon Prices POLES'!R$8</f>
        <v>532812.04573722393</v>
      </c>
      <c r="T20">
        <f>'[4]Emission Projections'!Y21*'[4]Carbon Prices POLES'!S$8</f>
        <v>636470.07962866977</v>
      </c>
      <c r="U20">
        <f>'[4]Emission Projections'!Z21*'[4]Carbon Prices POLES'!T$8</f>
        <v>760291.76703480445</v>
      </c>
      <c r="V20">
        <f>'[4]Emission Projections'!AA21*'[4]Carbon Prices POLES'!U$8</f>
        <v>908204.01098746201</v>
      </c>
      <c r="W20" s="20">
        <f t="shared" si="0"/>
        <v>328255.81292633899</v>
      </c>
      <c r="X20" t="s">
        <v>387</v>
      </c>
      <c r="Y20">
        <f t="shared" si="1"/>
        <v>0</v>
      </c>
      <c r="Z20">
        <f t="shared" si="2"/>
        <v>0</v>
      </c>
      <c r="AA20">
        <f t="shared" si="3"/>
        <v>1</v>
      </c>
      <c r="AB20">
        <f t="shared" si="4"/>
        <v>0</v>
      </c>
      <c r="AC20">
        <f t="shared" si="5"/>
        <v>0</v>
      </c>
    </row>
    <row r="21" spans="1:29" x14ac:dyDescent="0.25">
      <c r="A21" t="s">
        <v>67</v>
      </c>
      <c r="B21">
        <f>'[4]Emission Projections'!G22*'[4]Carbon Prices POLES'!A$8</f>
        <v>2383.5499999999997</v>
      </c>
      <c r="C21">
        <f>'[4]Emission Projections'!H22*'[4]Carbon Prices POLES'!B$8</f>
        <v>2853.2406532000832</v>
      </c>
      <c r="D21">
        <f>'[4]Emission Projections'!I22*'[4]Carbon Prices POLES'!C$8</f>
        <v>3408.3365364550036</v>
      </c>
      <c r="E21">
        <f>'[4]Emission Projections'!J22*'[4]Carbon Prices POLES'!D$8</f>
        <v>4071.4259225437345</v>
      </c>
      <c r="F21">
        <f>'[4]Emission Projections'!K22*'[4]Carbon Prices POLES'!E$8</f>
        <v>4863.4965250254008</v>
      </c>
      <c r="G21">
        <f>'[4]Emission Projections'!L22*'[4]Carbon Prices POLES'!F$8</f>
        <v>5809.7129305228154</v>
      </c>
      <c r="H21">
        <f>'[4]Emission Projections'!M22*'[4]Carbon Prices POLES'!G$8</f>
        <v>6939.9564330409185</v>
      </c>
      <c r="I21">
        <f>'[4]Emission Projections'!N22*'[4]Carbon Prices POLES'!H$8</f>
        <v>8290.1580743857412</v>
      </c>
      <c r="J21">
        <f>'[4]Emission Projections'!O22*'[4]Carbon Prices POLES'!I$8</f>
        <v>9902.9567019881652</v>
      </c>
      <c r="K21">
        <f>'[4]Emission Projections'!P22*'[4]Carbon Prices POLES'!J$8</f>
        <v>11829.624290909356</v>
      </c>
      <c r="L21">
        <f>'[4]Emission Projections'!Q22*'[4]Carbon Prices POLES'!K$8</f>
        <v>14131.00396612741</v>
      </c>
      <c r="M21">
        <f>'[4]Emission Projections'!R22*'[4]Carbon Prices POLES'!L$8</f>
        <v>16880.258522951059</v>
      </c>
      <c r="N21">
        <f>'[4]Emission Projections'!S22*'[4]Carbon Prices POLES'!M$8</f>
        <v>20164.207518446292</v>
      </c>
      <c r="O21">
        <f>'[4]Emission Projections'!T22*'[4]Carbon Prices POLES'!N$8</f>
        <v>24087.250962025766</v>
      </c>
      <c r="P21">
        <f>'[4]Emission Projections'!U22*'[4]Carbon Prices POLES'!O$8</f>
        <v>28773.275249609949</v>
      </c>
      <c r="Q21">
        <f>'[4]Emission Projections'!V22*'[4]Carbon Prices POLES'!P$8</f>
        <v>34371.254488120132</v>
      </c>
      <c r="R21">
        <f>'[4]Emission Projections'!W22*'[4]Carbon Prices POLES'!Q$8</f>
        <v>41057.96726954601</v>
      </c>
      <c r="S21">
        <f>'[4]Emission Projections'!X22*'[4]Carbon Prices POLES'!R$8</f>
        <v>49045.992930939479</v>
      </c>
      <c r="T21">
        <f>'[4]Emission Projections'!Y22*'[4]Carbon Prices POLES'!S$8</f>
        <v>58587.584112910656</v>
      </c>
      <c r="U21">
        <f>'[4]Emission Projections'!Z22*'[4]Carbon Prices POLES'!T$8</f>
        <v>69986.081953041517</v>
      </c>
      <c r="V21">
        <f>'[4]Emission Projections'!AA22*'[4]Carbon Prices POLES'!U$8</f>
        <v>83601.824723876736</v>
      </c>
      <c r="W21" s="20">
        <f t="shared" si="0"/>
        <v>30216.194383027625</v>
      </c>
      <c r="X21" t="s">
        <v>525</v>
      </c>
      <c r="Y21">
        <f t="shared" si="1"/>
        <v>0</v>
      </c>
      <c r="Z21">
        <f t="shared" si="2"/>
        <v>1</v>
      </c>
      <c r="AA21">
        <f t="shared" si="3"/>
        <v>0</v>
      </c>
      <c r="AB21">
        <f t="shared" si="4"/>
        <v>0</v>
      </c>
      <c r="AC21">
        <f t="shared" si="5"/>
        <v>0</v>
      </c>
    </row>
    <row r="22" spans="1:29" x14ac:dyDescent="0.25">
      <c r="A22" t="s">
        <v>70</v>
      </c>
      <c r="B22">
        <f>'[4]Emission Projections'!G23*'[4]Carbon Prices POLES'!A$8</f>
        <v>2383.5499999999997</v>
      </c>
      <c r="C22">
        <f>'[4]Emission Projections'!H23*'[4]Carbon Prices POLES'!B$8</f>
        <v>2853.2003461634258</v>
      </c>
      <c r="D22">
        <f>'[4]Emission Projections'!I23*'[4]Carbon Prices POLES'!C$8</f>
        <v>3408.2404937021238</v>
      </c>
      <c r="E22">
        <f>'[4]Emission Projections'!J23*'[4]Carbon Prices POLES'!D$8</f>
        <v>4071.2542854115027</v>
      </c>
      <c r="F22">
        <f>'[4]Emission Projections'!K23*'[4]Carbon Prices POLES'!E$8</f>
        <v>4863.4278195930365</v>
      </c>
      <c r="G22">
        <f>'[4]Emission Projections'!L23*'[4]Carbon Prices POLES'!F$8</f>
        <v>5809.3068840413043</v>
      </c>
      <c r="H22">
        <f>'[4]Emission Projections'!M23*'[4]Carbon Prices POLES'!G$8</f>
        <v>6939.6638686561937</v>
      </c>
      <c r="I22">
        <f>'[4]Emission Projections'!N23*'[4]Carbon Prices POLES'!H$8</f>
        <v>8289.3511623986014</v>
      </c>
      <c r="J22">
        <f>'[4]Emission Projections'!O23*'[4]Carbon Prices POLES'!I$8</f>
        <v>9902.264574722416</v>
      </c>
      <c r="K22">
        <f>'[4]Emission Projections'!P23*'[4]Carbon Prices POLES'!J$8</f>
        <v>11828.151640563234</v>
      </c>
      <c r="L22">
        <f>'[4]Emission Projections'!Q23*'[4]Carbon Prices POLES'!K$8</f>
        <v>14129.628542837734</v>
      </c>
      <c r="M22">
        <f>'[4]Emission Projections'!R23*'[4]Carbon Prices POLES'!L$8</f>
        <v>16877.703555019925</v>
      </c>
      <c r="N22">
        <f>'[4]Emission Projections'!S23*'[4]Carbon Prices POLES'!M$8</f>
        <v>20161.697309630603</v>
      </c>
      <c r="O22">
        <f>'[4]Emission Projections'!T23*'[4]Carbon Prices POLES'!N$8</f>
        <v>24082.964703316156</v>
      </c>
      <c r="P22">
        <f>'[4]Emission Projections'!U23*'[4]Carbon Prices POLES'!O$8</f>
        <v>28768.920174393745</v>
      </c>
      <c r="Q22">
        <f>'[4]Emission Projections'!V23*'[4]Carbon Prices POLES'!P$8</f>
        <v>34364.233872875222</v>
      </c>
      <c r="R22">
        <f>'[4]Emission Projections'!W23*'[4]Carbon Prices POLES'!Q$8</f>
        <v>41050.66111949653</v>
      </c>
      <c r="S22">
        <f>'[4]Emission Projections'!X23*'[4]Carbon Prices POLES'!R$8</f>
        <v>49034.697876067738</v>
      </c>
      <c r="T22">
        <f>'[4]Emission Projections'!Y23*'[4]Carbon Prices POLES'!S$8</f>
        <v>58575.617110474719</v>
      </c>
      <c r="U22">
        <f>'[4]Emission Projections'!Z23*'[4]Carbon Prices POLES'!T$8</f>
        <v>69968.161245259776</v>
      </c>
      <c r="V22">
        <f>'[4]Emission Projections'!AA23*'[4]Carbon Prices POLES'!U$8</f>
        <v>83579.348926758641</v>
      </c>
      <c r="W22" s="20">
        <f t="shared" si="0"/>
        <v>30210.148285407035</v>
      </c>
      <c r="X22" t="s">
        <v>524</v>
      </c>
      <c r="Y22">
        <f t="shared" si="1"/>
        <v>1</v>
      </c>
      <c r="Z22">
        <f t="shared" si="2"/>
        <v>0</v>
      </c>
      <c r="AA22">
        <f t="shared" si="3"/>
        <v>0</v>
      </c>
      <c r="AB22">
        <f t="shared" si="4"/>
        <v>0</v>
      </c>
      <c r="AC22">
        <f t="shared" si="5"/>
        <v>0</v>
      </c>
    </row>
    <row r="23" spans="1:29" x14ac:dyDescent="0.25">
      <c r="A23" t="s">
        <v>72</v>
      </c>
      <c r="B23">
        <f>'[4]Emission Projections'!G24*'[4]Carbon Prices POLES'!A$8</f>
        <v>77282.025000000009</v>
      </c>
      <c r="C23">
        <f>'[4]Emission Projections'!H24*'[4]Carbon Prices POLES'!B$8</f>
        <v>92323.02228853089</v>
      </c>
      <c r="D23">
        <f>'[4]Emission Projections'!I24*'[4]Carbon Prices POLES'!C$8</f>
        <v>110284.23522296066</v>
      </c>
      <c r="E23">
        <f>'[4]Emission Projections'!J24*'[4]Carbon Prices POLES'!D$8</f>
        <v>131739.75718778512</v>
      </c>
      <c r="F23">
        <f>'[4]Emission Projections'!K24*'[4]Carbon Prices POLES'!E$8</f>
        <v>157369.37491638411</v>
      </c>
      <c r="G23">
        <f>'[4]Emission Projections'!L24*'[4]Carbon Prices POLES'!F$8</f>
        <v>187985.21967854648</v>
      </c>
      <c r="H23">
        <f>'[4]Emission Projections'!M24*'[4]Carbon Prices POLES'!G$8</f>
        <v>224557.24180569244</v>
      </c>
      <c r="I23">
        <f>'[4]Emission Projections'!N24*'[4]Carbon Prices POLES'!H$8</f>
        <v>268244.32940250152</v>
      </c>
      <c r="J23">
        <f>'[4]Emission Projections'!O24*'[4]Carbon Prices POLES'!I$8</f>
        <v>320430.5468020523</v>
      </c>
      <c r="K23">
        <f>'[4]Emission Projections'!P24*'[4]Carbon Prices POLES'!J$8</f>
        <v>382769.56236038601</v>
      </c>
      <c r="L23">
        <f>'[4]Emission Projections'!Q24*'[4]Carbon Prices POLES'!K$8</f>
        <v>457236.35769861937</v>
      </c>
      <c r="M23">
        <f>'[4]Emission Projections'!R24*'[4]Carbon Prices POLES'!L$8</f>
        <v>546190.62485406874</v>
      </c>
      <c r="N23">
        <f>'[4]Emission Projections'!S24*'[4]Carbon Prices POLES'!M$8</f>
        <v>652450.55103828514</v>
      </c>
      <c r="O23">
        <f>'[4]Emission Projections'!T24*'[4]Carbon Prices POLES'!N$8</f>
        <v>779383.28450238472</v>
      </c>
      <c r="P23">
        <f>'[4]Emission Projections'!U24*'[4]Carbon Prices POLES'!O$8</f>
        <v>931010.21920457564</v>
      </c>
      <c r="Q23">
        <f>'[4]Emission Projections'!V24*'[4]Carbon Prices POLES'!P$8</f>
        <v>1112136.0869360301</v>
      </c>
      <c r="R23">
        <f>'[4]Emission Projections'!W24*'[4]Carbon Prices POLES'!Q$8</f>
        <v>1328499.1897157095</v>
      </c>
      <c r="S23">
        <f>'[4]Emission Projections'!X24*'[4]Carbon Prices POLES'!R$8</f>
        <v>1586955.6104576194</v>
      </c>
      <c r="T23">
        <f>'[4]Emission Projections'!Y24*'[4]Carbon Prices POLES'!S$8</f>
        <v>1895693.581998544</v>
      </c>
      <c r="U23">
        <f>'[4]Emission Projections'!Z24*'[4]Carbon Prices POLES'!T$8</f>
        <v>2264496.3503100951</v>
      </c>
      <c r="V23">
        <f>'[4]Emission Projections'!AA24*'[4]Carbon Prices POLES'!U$8</f>
        <v>2705048.4497238761</v>
      </c>
      <c r="W23" s="20">
        <f t="shared" si="0"/>
        <v>977692.9504055616</v>
      </c>
      <c r="X23" t="s">
        <v>525</v>
      </c>
      <c r="Y23">
        <f t="shared" si="1"/>
        <v>0</v>
      </c>
      <c r="Z23">
        <f t="shared" si="2"/>
        <v>1</v>
      </c>
      <c r="AA23">
        <f t="shared" si="3"/>
        <v>0</v>
      </c>
      <c r="AB23">
        <f t="shared" si="4"/>
        <v>0</v>
      </c>
      <c r="AC23">
        <f t="shared" si="5"/>
        <v>0</v>
      </c>
    </row>
    <row r="24" spans="1:29" x14ac:dyDescent="0.25">
      <c r="A24" t="s">
        <v>74</v>
      </c>
      <c r="B24">
        <f>'[4]Emission Projections'!G25*'[4]Carbon Prices POLES'!A$8</f>
        <v>155627.47999999998</v>
      </c>
      <c r="C24">
        <f>'[4]Emission Projections'!H25*'[4]Carbon Prices POLES'!B$8</f>
        <v>185910.24666798505</v>
      </c>
      <c r="D24">
        <f>'[4]Emission Projections'!I25*'[4]Carbon Prices POLES'!C$8</f>
        <v>222078.45287367114</v>
      </c>
      <c r="E24">
        <f>'[4]Emission Projections'!J25*'[4]Carbon Prices POLES'!D$8</f>
        <v>265283.06478340807</v>
      </c>
      <c r="F24">
        <f>'[4]Emission Projections'!K25*'[4]Carbon Prices POLES'!E$8</f>
        <v>316893.64779738238</v>
      </c>
      <c r="G24">
        <f>'[4]Emission Projections'!L25*'[4]Carbon Prices POLES'!F$8</f>
        <v>378543.46425052255</v>
      </c>
      <c r="H24">
        <f>'[4]Emission Projections'!M25*'[4]Carbon Prices POLES'!G$8</f>
        <v>452188.72872680821</v>
      </c>
      <c r="I24">
        <f>'[4]Emission Projections'!N25*'[4]Carbon Prices POLES'!H$8</f>
        <v>540159.48177051812</v>
      </c>
      <c r="J24">
        <f>'[4]Emission Projections'!O25*'[4]Carbon Prices POLES'!I$8</f>
        <v>645246.94784810732</v>
      </c>
      <c r="K24">
        <f>'[4]Emission Projections'!P25*'[4]Carbon Prices POLES'!J$8</f>
        <v>770776.1717760741</v>
      </c>
      <c r="L24">
        <f>'[4]Emission Projections'!Q25*'[4]Carbon Prices POLES'!K$8</f>
        <v>920729.82333404827</v>
      </c>
      <c r="M24">
        <f>'[4]Emission Projections'!R25*'[4]Carbon Prices POLES'!L$8</f>
        <v>1099852.8380840237</v>
      </c>
      <c r="N24">
        <f>'[4]Emission Projections'!S25*'[4]Carbon Prices POLES'!M$8</f>
        <v>1313827.9201233725</v>
      </c>
      <c r="O24">
        <f>'[4]Emission Projections'!T25*'[4]Carbon Prices POLES'!N$8</f>
        <v>1569426.2123431172</v>
      </c>
      <c r="P24">
        <f>'[4]Emission Projections'!U25*'[4]Carbon Prices POLES'!O$8</f>
        <v>1874756.1479125845</v>
      </c>
      <c r="Q24">
        <f>'[4]Emission Projections'!V25*'[4]Carbon Prices POLES'!P$8</f>
        <v>2239480.2941873767</v>
      </c>
      <c r="R24">
        <f>'[4]Emission Projections'!W25*'[4]Carbon Prices POLES'!Q$8</f>
        <v>2675168.2937973593</v>
      </c>
      <c r="S24">
        <f>'[4]Emission Projections'!X25*'[4]Carbon Prices POLES'!R$8</f>
        <v>3195608.8058437044</v>
      </c>
      <c r="T24">
        <f>'[4]Emission Projections'!Y25*'[4]Carbon Prices POLES'!S$8</f>
        <v>3817310.1930352286</v>
      </c>
      <c r="U24">
        <f>'[4]Emission Projections'!Z25*'[4]Carbon Prices POLES'!T$8</f>
        <v>4559949.0766466763</v>
      </c>
      <c r="V24">
        <f>'[4]Emission Projections'!AA25*'[4]Carbon Prices POLES'!U$8</f>
        <v>5447072.9484810447</v>
      </c>
      <c r="W24" s="20">
        <f t="shared" si="0"/>
        <v>1968756.0842600353</v>
      </c>
      <c r="X24" t="s">
        <v>526</v>
      </c>
      <c r="Y24">
        <f t="shared" si="1"/>
        <v>0</v>
      </c>
      <c r="Z24">
        <f t="shared" si="2"/>
        <v>0</v>
      </c>
      <c r="AA24">
        <f t="shared" si="3"/>
        <v>0</v>
      </c>
      <c r="AB24">
        <f t="shared" si="4"/>
        <v>0</v>
      </c>
      <c r="AC24">
        <f t="shared" si="5"/>
        <v>1</v>
      </c>
    </row>
    <row r="25" spans="1:29" x14ac:dyDescent="0.25">
      <c r="A25" t="s">
        <v>76</v>
      </c>
      <c r="B25">
        <f>'[4]Emission Projections'!G26*'[4]Carbon Prices POLES'!A$8</f>
        <v>26164.045000000002</v>
      </c>
      <c r="C25">
        <f>'[4]Emission Projections'!H26*'[4]Carbon Prices POLES'!B$8</f>
        <v>31260.144806311357</v>
      </c>
      <c r="D25">
        <f>'[4]Emission Projections'!I26*'[4]Carbon Prices POLES'!C$8</f>
        <v>37341.701067174981</v>
      </c>
      <c r="E25">
        <f>'[4]Emission Projections'!J26*'[4]Carbon Prices POLES'!D$8</f>
        <v>44606.403792719349</v>
      </c>
      <c r="F25">
        <f>'[4]Emission Projections'!K26*'[4]Carbon Prices POLES'!E$8</f>
        <v>53284.53646795309</v>
      </c>
      <c r="G25">
        <f>'[4]Emission Projections'!L26*'[4]Carbon Prices POLES'!F$8</f>
        <v>63650.737710389963</v>
      </c>
      <c r="H25">
        <f>'[4]Emission Projections'!M26*'[4]Carbon Prices POLES'!G$8</f>
        <v>76033.926404509737</v>
      </c>
      <c r="I25">
        <f>'[4]Emission Projections'!N26*'[4]Carbon Prices POLES'!H$8</f>
        <v>90825.892788445955</v>
      </c>
      <c r="J25">
        <f>'[4]Emission Projections'!O26*'[4]Carbon Prices POLES'!I$8</f>
        <v>108495.98028914552</v>
      </c>
      <c r="K25">
        <f>'[4]Emission Projections'!P26*'[4]Carbon Prices POLES'!J$8</f>
        <v>129603.25635394765</v>
      </c>
      <c r="L25">
        <f>'[4]Emission Projections'!Q26*'[4]Carbon Prices POLES'!K$8</f>
        <v>154817.44011445649</v>
      </c>
      <c r="M25">
        <f>'[4]Emission Projections'!R26*'[4]Carbon Prices POLES'!L$8</f>
        <v>184936.29619354248</v>
      </c>
      <c r="N25">
        <f>'[4]Emission Projections'!S26*'[4]Carbon Prices POLES'!M$8</f>
        <v>220915.46543837892</v>
      </c>
      <c r="O25">
        <f>'[4]Emission Projections'!T26*'[4]Carbon Prices POLES'!N$8</f>
        <v>263893.32275865239</v>
      </c>
      <c r="P25">
        <f>'[4]Emission Projections'!U26*'[4]Carbon Prices POLES'!O$8</f>
        <v>315233.49875152973</v>
      </c>
      <c r="Q25">
        <f>'[4]Emission Projections'!V26*'[4]Carbon Prices POLES'!P$8</f>
        <v>376560.40407617856</v>
      </c>
      <c r="R25">
        <f>'[4]Emission Projections'!W26*'[4]Carbon Prices POLES'!Q$8</f>
        <v>449819.841440522</v>
      </c>
      <c r="S25">
        <f>'[4]Emission Projections'!X26*'[4]Carbon Prices POLES'!R$8</f>
        <v>537329.77288785321</v>
      </c>
      <c r="T25">
        <f>'[4]Emission Projections'!Y26*'[4]Carbon Prices POLES'!S$8</f>
        <v>641866.71903494326</v>
      </c>
      <c r="U25">
        <f>'[4]Emission Projections'!Z26*'[4]Carbon Prices POLES'!T$8</f>
        <v>766738.30882679578</v>
      </c>
      <c r="V25">
        <f>'[4]Emission Projections'!AA26*'[4]Carbon Prices POLES'!U$8</f>
        <v>915904.71098746208</v>
      </c>
      <c r="W25" s="20">
        <f t="shared" si="0"/>
        <v>331039.09837854712</v>
      </c>
      <c r="X25" t="s">
        <v>387</v>
      </c>
      <c r="Y25">
        <f t="shared" si="1"/>
        <v>0</v>
      </c>
      <c r="Z25">
        <f t="shared" si="2"/>
        <v>0</v>
      </c>
      <c r="AA25">
        <f t="shared" si="3"/>
        <v>1</v>
      </c>
      <c r="AB25">
        <f t="shared" si="4"/>
        <v>0</v>
      </c>
      <c r="AC25">
        <f t="shared" si="5"/>
        <v>0</v>
      </c>
    </row>
    <row r="26" spans="1:29" x14ac:dyDescent="0.25">
      <c r="A26" t="s">
        <v>78</v>
      </c>
      <c r="B26">
        <f>'[4]Emission Projections'!G27*'[4]Carbon Prices POLES'!A$8</f>
        <v>2098770.7800000003</v>
      </c>
      <c r="C26">
        <f>'[4]Emission Projections'!H27*'[4]Carbon Prices POLES'!B$8</f>
        <v>2507087.241294682</v>
      </c>
      <c r="D26">
        <f>'[4]Emission Projections'!I27*'[4]Carbon Prices POLES'!C$8</f>
        <v>2994834.65330945</v>
      </c>
      <c r="E26">
        <f>'[4]Emission Projections'!J27*'[4]Carbon Prices POLES'!D$8</f>
        <v>3577472.0771355592</v>
      </c>
      <c r="F26">
        <f>'[4]Emission Projections'!K27*'[4]Carbon Prices POLES'!E$8</f>
        <v>4273460.0995877367</v>
      </c>
      <c r="G26">
        <f>'[4]Emission Projections'!L27*'[4]Carbon Prices POLES'!F$8</f>
        <v>5104850.8611693298</v>
      </c>
      <c r="H26">
        <f>'[4]Emission Projections'!M27*'[4]Carbon Prices POLES'!G$8</f>
        <v>6097986.5108854836</v>
      </c>
      <c r="I26">
        <f>'[4]Emission Projections'!N27*'[4]Carbon Prices POLES'!H$8</f>
        <v>7284334.2318354882</v>
      </c>
      <c r="J26">
        <f>'[4]Emission Projections'!O27*'[4]Carbon Prices POLES'!I$8</f>
        <v>8701482.7845749687</v>
      </c>
      <c r="K26">
        <f>'[4]Emission Projections'!P27*'[4]Carbon Prices POLES'!J$8</f>
        <v>10394334.064679604</v>
      </c>
      <c r="L26">
        <f>'[4]Emission Projections'!Q27*'[4]Carbon Prices POLES'!K$8</f>
        <v>12416525.11291733</v>
      </c>
      <c r="M26">
        <f>'[4]Emission Projections'!R27*'[4]Carbon Prices POLES'!L$8</f>
        <v>14832128.40186869</v>
      </c>
      <c r="N26">
        <f>'[4]Emission Projections'!S27*'[4]Carbon Prices POLES'!M$8</f>
        <v>17717680.962811306</v>
      </c>
      <c r="O26">
        <f>'[4]Emission Projections'!T27*'[4]Carbon Prices POLES'!N$8</f>
        <v>21164610.600518346</v>
      </c>
      <c r="P26">
        <f>'[4]Emission Projections'!U27*'[4]Carbon Prices POLES'!O$8</f>
        <v>25282131.340836607</v>
      </c>
      <c r="Q26">
        <f>'[4]Emission Projections'!V27*'[4]Carbon Prices POLES'!P$8</f>
        <v>30200705.504776772</v>
      </c>
      <c r="R26">
        <f>'[4]Emission Projections'!W27*'[4]Carbon Prices POLES'!Q$8</f>
        <v>36076175.345984221</v>
      </c>
      <c r="S26">
        <f>'[4]Emission Projections'!X27*'[4]Carbon Prices POLES'!R$8</f>
        <v>43094703.238650776</v>
      </c>
      <c r="T26">
        <f>'[4]Emission Projections'!Y27*'[4]Carbon Prices POLES'!S$8</f>
        <v>51478667.28698869</v>
      </c>
      <c r="U26">
        <f>'[4]Emission Projections'!Z27*'[4]Carbon Prices POLES'!T$8</f>
        <v>61493710.699678577</v>
      </c>
      <c r="V26">
        <f>'[4]Emission Projections'!AA27*'[4]Carbon Prices POLES'!U$8</f>
        <v>73457154.874723867</v>
      </c>
      <c r="W26" s="20">
        <f t="shared" si="0"/>
        <v>26549823.863931254</v>
      </c>
      <c r="X26" t="s">
        <v>525</v>
      </c>
      <c r="Y26">
        <f t="shared" si="1"/>
        <v>0</v>
      </c>
      <c r="Z26">
        <f t="shared" si="2"/>
        <v>1</v>
      </c>
      <c r="AA26">
        <f t="shared" si="3"/>
        <v>0</v>
      </c>
      <c r="AB26">
        <f t="shared" si="4"/>
        <v>0</v>
      </c>
      <c r="AC26">
        <f t="shared" si="5"/>
        <v>0</v>
      </c>
    </row>
    <row r="27" spans="1:29" x14ac:dyDescent="0.25">
      <c r="A27" t="s">
        <v>80</v>
      </c>
      <c r="B27">
        <f>'[4]Emission Projections'!G28*'[4]Carbon Prices POLES'!A$8</f>
        <v>45800.829999999994</v>
      </c>
      <c r="C27">
        <f>'[4]Emission Projections'!H28*'[4]Carbon Prices POLES'!B$8</f>
        <v>54717.216074717544</v>
      </c>
      <c r="D27">
        <f>'[4]Emission Projections'!I28*'[4]Carbon Prices POLES'!C$8</f>
        <v>65362.285520846337</v>
      </c>
      <c r="E27">
        <f>'[4]Emission Projections'!J28*'[4]Carbon Prices POLES'!D$8</f>
        <v>78078.32124316573</v>
      </c>
      <c r="F27">
        <f>'[4]Emission Projections'!K28*'[4]Carbon Prices POLES'!E$8</f>
        <v>93268.329798955572</v>
      </c>
      <c r="G27">
        <f>'[4]Emission Projections'!L28*'[4]Carbon Prices POLES'!F$8</f>
        <v>111413.2757096882</v>
      </c>
      <c r="H27">
        <f>'[4]Emission Projections'!M28*'[4]Carbon Prices POLES'!G$8</f>
        <v>133088.54394039951</v>
      </c>
      <c r="I27">
        <f>'[4]Emission Projections'!N28*'[4]Carbon Prices POLES'!H$8</f>
        <v>158980.34015500947</v>
      </c>
      <c r="J27">
        <f>'[4]Emission Projections'!O28*'[4]Carbon Prices POLES'!I$8</f>
        <v>189909.70097388691</v>
      </c>
      <c r="K27">
        <f>'[4]Emission Projections'!P28*'[4]Carbon Prices POLES'!J$8</f>
        <v>226855.80804853991</v>
      </c>
      <c r="L27">
        <f>'[4]Emission Projections'!Q28*'[4]Carbon Prices POLES'!K$8</f>
        <v>270990.22685803025</v>
      </c>
      <c r="M27">
        <f>'[4]Emission Projections'!R28*'[4]Carbon Prices POLES'!L$8</f>
        <v>323710.20129528717</v>
      </c>
      <c r="N27">
        <f>'[4]Emission Projections'!S28*'[4]Carbon Prices POLES'!M$8</f>
        <v>386687.47863537946</v>
      </c>
      <c r="O27">
        <f>'[4]Emission Projections'!T28*'[4]Carbon Prices POLES'!N$8</f>
        <v>461915.85688881739</v>
      </c>
      <c r="P27">
        <f>'[4]Emission Projections'!U28*'[4]Carbon Prices POLES'!O$8</f>
        <v>551780.81012870674</v>
      </c>
      <c r="Q27">
        <f>'[4]Emission Projections'!V28*'[4]Carbon Prices POLES'!P$8</f>
        <v>659127.38952335389</v>
      </c>
      <c r="R27">
        <f>'[4]Emission Projections'!W28*'[4]Carbon Prices POLES'!Q$8</f>
        <v>787359.5107770802</v>
      </c>
      <c r="S27">
        <f>'[4]Emission Projections'!X28*'[4]Carbon Prices POLES'!R$8</f>
        <v>940536.92108150653</v>
      </c>
      <c r="T27">
        <f>'[4]Emission Projections'!Y28*'[4]Carbon Prices POLES'!S$8</f>
        <v>1123516.7860448607</v>
      </c>
      <c r="U27">
        <f>'[4]Emission Projections'!Z28*'[4]Carbon Prices POLES'!T$8</f>
        <v>1342092.1637620232</v>
      </c>
      <c r="V27">
        <f>'[4]Emission Projections'!AA28*'[4]Carbon Prices POLES'!U$8</f>
        <v>1603192.1859874616</v>
      </c>
      <c r="W27" s="20">
        <f t="shared" si="0"/>
        <v>579447.32498812699</v>
      </c>
      <c r="X27" t="s">
        <v>387</v>
      </c>
      <c r="Y27">
        <f t="shared" si="1"/>
        <v>0</v>
      </c>
      <c r="Z27">
        <f t="shared" si="2"/>
        <v>0</v>
      </c>
      <c r="AA27">
        <f t="shared" si="3"/>
        <v>1</v>
      </c>
      <c r="AB27">
        <f t="shared" si="4"/>
        <v>0</v>
      </c>
      <c r="AC27">
        <f t="shared" si="5"/>
        <v>0</v>
      </c>
    </row>
    <row r="28" spans="1:29" x14ac:dyDescent="0.25">
      <c r="A28" t="s">
        <v>82</v>
      </c>
      <c r="B28">
        <f>'[4]Emission Projections'!G29*'[4]Carbon Prices POLES'!A$8</f>
        <v>223393.64</v>
      </c>
      <c r="C28">
        <f>'[4]Emission Projections'!H29*'[4]Carbon Prices POLES'!B$8</f>
        <v>266860.13967268099</v>
      </c>
      <c r="D28">
        <f>'[4]Emission Projections'!I29*'[4]Carbon Prices POLES'!C$8</f>
        <v>318776.94040006649</v>
      </c>
      <c r="E28">
        <f>'[4]Emission Projections'!J29*'[4]Carbon Prices POLES'!D$8</f>
        <v>380793.9955927917</v>
      </c>
      <c r="F28">
        <f>'[4]Emission Projections'!K29*'[4]Carbon Prices POLES'!E$8</f>
        <v>454876.93458672444</v>
      </c>
      <c r="G28">
        <f>'[4]Emission Projections'!L29*'[4]Carbon Prices POLES'!F$8</f>
        <v>543371.04636574793</v>
      </c>
      <c r="H28">
        <f>'[4]Emission Projections'!M29*'[4]Carbon Prices POLES'!G$8</f>
        <v>649083.09512517299</v>
      </c>
      <c r="I28">
        <f>'[4]Emission Projections'!N29*'[4]Carbon Prices POLES'!H$8</f>
        <v>775359.14327081584</v>
      </c>
      <c r="J28">
        <f>'[4]Emission Projections'!O29*'[4]Carbon Prices POLES'!I$8</f>
        <v>926204.10158368561</v>
      </c>
      <c r="K28">
        <f>'[4]Emission Projections'!P29*'[4]Carbon Prices POLES'!J$8</f>
        <v>1106392.8207613337</v>
      </c>
      <c r="L28">
        <f>'[4]Emission Projections'!Q29*'[4]Carbon Prices POLES'!K$8</f>
        <v>1321639.8324883422</v>
      </c>
      <c r="M28">
        <f>'[4]Emission Projections'!R29*'[4]Carbon Prices POLES'!L$8</f>
        <v>1578758.8635331818</v>
      </c>
      <c r="N28">
        <f>'[4]Emission Projections'!S29*'[4]Carbon Prices POLES'!M$8</f>
        <v>1885903.88723459</v>
      </c>
      <c r="O28">
        <f>'[4]Emission Projections'!T29*'[4]Carbon Prices POLES'!N$8</f>
        <v>2252798.0948315305</v>
      </c>
      <c r="P28">
        <f>'[4]Emission Projections'!U29*'[4]Carbon Prices POLES'!O$8</f>
        <v>2691076.2812926467</v>
      </c>
      <c r="Q28">
        <f>'[4]Emission Projections'!V29*'[4]Carbon Prices POLES'!P$8</f>
        <v>3214613.4204364526</v>
      </c>
      <c r="R28">
        <f>'[4]Emission Projections'!W29*'[4]Carbon Prices POLES'!Q$8</f>
        <v>3840011.0742529342</v>
      </c>
      <c r="S28">
        <f>'[4]Emission Projections'!X29*'[4]Carbon Prices POLES'!R$8</f>
        <v>4587068.7682374893</v>
      </c>
      <c r="T28">
        <f>'[4]Emission Projections'!Y29*'[4]Carbon Prices POLES'!S$8</f>
        <v>5479475.1301674936</v>
      </c>
      <c r="U28">
        <f>'[4]Emission Projections'!Z29*'[4]Carbon Prices POLES'!T$8</f>
        <v>6545483.9485800117</v>
      </c>
      <c r="V28">
        <f>'[4]Emission Projections'!AA29*'[4]Carbon Prices POLES'!U$8</f>
        <v>7818888.5484810453</v>
      </c>
      <c r="W28" s="20">
        <f t="shared" si="0"/>
        <v>2826008.0035401545</v>
      </c>
      <c r="X28" t="s">
        <v>526</v>
      </c>
      <c r="Y28">
        <f t="shared" si="1"/>
        <v>0</v>
      </c>
      <c r="Z28">
        <f t="shared" si="2"/>
        <v>0</v>
      </c>
      <c r="AA28">
        <f t="shared" si="3"/>
        <v>0</v>
      </c>
      <c r="AB28">
        <f t="shared" si="4"/>
        <v>0</v>
      </c>
      <c r="AC28">
        <f t="shared" si="5"/>
        <v>1</v>
      </c>
    </row>
    <row r="29" spans="1:29" x14ac:dyDescent="0.25">
      <c r="A29" t="s">
        <v>84</v>
      </c>
      <c r="B29">
        <f>'[4]Emission Projections'!G30*'[4]Carbon Prices POLES'!A$8</f>
        <v>8415.7649999999994</v>
      </c>
      <c r="C29">
        <f>'[4]Emission Projections'!H30*'[4]Carbon Prices POLES'!B$8</f>
        <v>10058.982352700532</v>
      </c>
      <c r="D29">
        <f>'[4]Emission Projections'!I30*'[4]Carbon Prices POLES'!C$8</f>
        <v>12015.906715023822</v>
      </c>
      <c r="E29">
        <f>'[4]Emission Projections'!J30*'[4]Carbon Prices POLES'!D$8</f>
        <v>14353.5409616903</v>
      </c>
      <c r="F29">
        <f>'[4]Emission Projections'!K30*'[4]Carbon Prices POLES'!E$8</f>
        <v>17146.056594554007</v>
      </c>
      <c r="G29">
        <f>'[4]Emission Projections'!L30*'[4]Carbon Prices POLES'!F$8</f>
        <v>20481.609061164294</v>
      </c>
      <c r="H29">
        <f>'[4]Emission Projections'!M30*'[4]Carbon Prices POLES'!G$8</f>
        <v>24466.354252557056</v>
      </c>
      <c r="I29">
        <f>'[4]Emission Projections'!N30*'[4]Carbon Prices POLES'!H$8</f>
        <v>29225.981443129895</v>
      </c>
      <c r="J29">
        <f>'[4]Emission Projections'!O30*'[4]Carbon Prices POLES'!I$8</f>
        <v>34911.963834589325</v>
      </c>
      <c r="K29">
        <f>'[4]Emission Projections'!P30*'[4]Carbon Prices POLES'!J$8</f>
        <v>41703.657810189165</v>
      </c>
      <c r="L29">
        <f>'[4]Emission Projections'!Q30*'[4]Carbon Prices POLES'!K$8</f>
        <v>49817.199621665262</v>
      </c>
      <c r="M29">
        <f>'[4]Emission Projections'!R30*'[4]Carbon Prices POLES'!L$8</f>
        <v>59508.527623524875</v>
      </c>
      <c r="N29">
        <f>'[4]Emission Projections'!S30*'[4]Carbon Prices POLES'!M$8</f>
        <v>71086.045480679022</v>
      </c>
      <c r="O29">
        <f>'[4]Emission Projections'!T30*'[4]Carbon Prices POLES'!N$8</f>
        <v>84914.972583115668</v>
      </c>
      <c r="P29">
        <f>'[4]Emission Projections'!U30*'[4]Carbon Prices POLES'!O$8</f>
        <v>101435.3685805611</v>
      </c>
      <c r="Q29">
        <f>'[4]Emission Projections'!V30*'[4]Carbon Prices POLES'!P$8</f>
        <v>121168.39482046819</v>
      </c>
      <c r="R29">
        <f>'[4]Emission Projections'!W30*'[4]Carbon Prices POLES'!Q$8</f>
        <v>144741.97036882397</v>
      </c>
      <c r="S29">
        <f>'[4]Emission Projections'!X30*'[4]Carbon Prices POLES'!R$8</f>
        <v>172899.78273710018</v>
      </c>
      <c r="T29">
        <f>'[4]Emission Projections'!Y30*'[4]Carbon Prices POLES'!S$8</f>
        <v>206537.80692887396</v>
      </c>
      <c r="U29">
        <f>'[4]Emission Projections'!Z30*'[4]Carbon Prices POLES'!T$8</f>
        <v>246717.27093949387</v>
      </c>
      <c r="V29">
        <f>'[4]Emission Projections'!AA30*'[4]Carbon Prices POLES'!U$8</f>
        <v>294714.91098746215</v>
      </c>
      <c r="W29" s="20">
        <f t="shared" si="0"/>
        <v>106520.73856708736</v>
      </c>
      <c r="X29" t="s">
        <v>387</v>
      </c>
      <c r="Y29">
        <f t="shared" si="1"/>
        <v>0</v>
      </c>
      <c r="Z29">
        <f t="shared" si="2"/>
        <v>0</v>
      </c>
      <c r="AA29">
        <f t="shared" si="3"/>
        <v>1</v>
      </c>
      <c r="AB29">
        <f t="shared" si="4"/>
        <v>0</v>
      </c>
      <c r="AC29">
        <f t="shared" si="5"/>
        <v>0</v>
      </c>
    </row>
    <row r="30" spans="1:29" x14ac:dyDescent="0.25">
      <c r="A30" t="s">
        <v>86</v>
      </c>
      <c r="B30">
        <f>'[4]Emission Projections'!G31*'[4]Carbon Prices POLES'!A$8</f>
        <v>1540.14</v>
      </c>
      <c r="C30">
        <f>'[4]Emission Projections'!H31*'[4]Carbon Prices POLES'!B$8</f>
        <v>1845.722104659149</v>
      </c>
      <c r="D30">
        <f>'[4]Emission Projections'!I31*'[4]Carbon Prices POLES'!C$8</f>
        <v>2204.7777046346855</v>
      </c>
      <c r="E30">
        <f>'[4]Emission Projections'!J31*'[4]Carbon Prices POLES'!D$8</f>
        <v>2633.6819104135516</v>
      </c>
      <c r="F30">
        <f>'[4]Emission Projections'!K31*'[4]Carbon Prices POLES'!E$8</f>
        <v>3146.1289576483728</v>
      </c>
      <c r="G30">
        <f>'[4]Emission Projections'!L31*'[4]Carbon Prices POLES'!F$8</f>
        <v>3758.0313303175712</v>
      </c>
      <c r="H30">
        <f>'[4]Emission Projections'!M31*'[4]Carbon Prices POLES'!G$8</f>
        <v>4489.2472722034863</v>
      </c>
      <c r="I30">
        <f>'[4]Emission Projections'!N31*'[4]Carbon Prices POLES'!H$8</f>
        <v>5362.3794240250181</v>
      </c>
      <c r="J30">
        <f>'[4]Emission Projections'!O31*'[4]Carbon Prices POLES'!I$8</f>
        <v>6405.7591130412129</v>
      </c>
      <c r="K30">
        <f>'[4]Emission Projections'!P31*'[4]Carbon Prices POLES'!J$8</f>
        <v>7651.6439115223975</v>
      </c>
      <c r="L30">
        <f>'[4]Emission Projections'!Q31*'[4]Carbon Prices POLES'!K$8</f>
        <v>9140.4535629909733</v>
      </c>
      <c r="M30">
        <f>'[4]Emission Projections'!R31*'[4]Carbon Prices POLES'!L$8</f>
        <v>10918.224716751523</v>
      </c>
      <c r="N30">
        <f>'[4]Emission Projections'!S31*'[4]Carbon Prices POLES'!M$8</f>
        <v>13042.623492933717</v>
      </c>
      <c r="O30">
        <f>'[4]Emission Projections'!T31*'[4]Carbon Prices POLES'!N$8</f>
        <v>15579.35138908027</v>
      </c>
      <c r="P30">
        <f>'[4]Emission Projections'!U31*'[4]Carbon Prices POLES'!O$8</f>
        <v>18610.679723006106</v>
      </c>
      <c r="Q30">
        <f>'[4]Emission Projections'!V31*'[4]Carbon Prices POLES'!P$8</f>
        <v>22230.37470591097</v>
      </c>
      <c r="R30">
        <f>'[4]Emission Projections'!W31*'[4]Carbon Prices POLES'!Q$8</f>
        <v>26555.81163753599</v>
      </c>
      <c r="S30">
        <f>'[4]Emission Projections'!X31*'[4]Carbon Prices POLES'!R$8</f>
        <v>31720.809279938618</v>
      </c>
      <c r="T30">
        <f>'[4]Emission Projections'!Y31*'[4]Carbon Prices POLES'!S$8</f>
        <v>37892.825482824381</v>
      </c>
      <c r="U30">
        <f>'[4]Emission Projections'!Z31*'[4]Carbon Prices POLES'!T$8</f>
        <v>45262.839939764344</v>
      </c>
      <c r="V30">
        <f>'[4]Emission Projections'!AA31*'[4]Carbon Prices POLES'!U$8</f>
        <v>54068.035987462274</v>
      </c>
      <c r="W30" s="20">
        <f t="shared" si="0"/>
        <v>19543.068185581804</v>
      </c>
      <c r="X30" t="s">
        <v>387</v>
      </c>
      <c r="Y30">
        <f t="shared" si="1"/>
        <v>0</v>
      </c>
      <c r="Z30">
        <f t="shared" si="2"/>
        <v>0</v>
      </c>
      <c r="AA30">
        <f t="shared" si="3"/>
        <v>1</v>
      </c>
      <c r="AB30">
        <f t="shared" si="4"/>
        <v>0</v>
      </c>
      <c r="AC30">
        <f t="shared" si="5"/>
        <v>0</v>
      </c>
    </row>
    <row r="31" spans="1:29" x14ac:dyDescent="0.25">
      <c r="A31" t="s">
        <v>88</v>
      </c>
      <c r="B31">
        <f>'[4]Emission Projections'!G32*'[4]Carbon Prices POLES'!A$8</f>
        <v>1778.4950000000001</v>
      </c>
      <c r="C31">
        <f>'[4]Emission Projections'!H32*'[4]Carbon Prices POLES'!B$8</f>
        <v>2130.4484599245834</v>
      </c>
      <c r="D31">
        <f>'[4]Emission Projections'!I32*'[4]Carbon Prices POLES'!C$8</f>
        <v>2544.8968436615087</v>
      </c>
      <c r="E31">
        <f>'[4]Emission Projections'!J32*'[4]Carbon Prices POLES'!D$8</f>
        <v>3039.9703575244789</v>
      </c>
      <c r="F31">
        <f>'[4]Emission Projections'!K32*'[4]Carbon Prices POLES'!E$8</f>
        <v>3631.459782394435</v>
      </c>
      <c r="G31">
        <f>'[4]Emission Projections'!L32*'[4]Carbon Prices POLES'!F$8</f>
        <v>4337.7820249869246</v>
      </c>
      <c r="H31">
        <f>'[4]Emission Projections'!M32*'[4]Carbon Prices POLES'!G$8</f>
        <v>5181.7869808557434</v>
      </c>
      <c r="I31">
        <f>'[4]Emission Projections'!N32*'[4]Carbon Prices POLES'!H$8</f>
        <v>6189.6509606873196</v>
      </c>
      <c r="J31">
        <f>'[4]Emission Projections'!O32*'[4]Carbon Prices POLES'!I$8</f>
        <v>7393.9742100548801</v>
      </c>
      <c r="K31">
        <f>'[4]Emission Projections'!P32*'[4]Carbon Prices POLES'!J$8</f>
        <v>8832.113726676178</v>
      </c>
      <c r="L31">
        <f>'[4]Emission Projections'!Q32*'[4]Carbon Prices POLES'!K$8</f>
        <v>10550.580759691682</v>
      </c>
      <c r="M31">
        <f>'[4]Emission Projections'!R32*'[4]Carbon Prices POLES'!L$8</f>
        <v>12602.688550852999</v>
      </c>
      <c r="N31">
        <f>'[4]Emission Projections'!S32*'[4]Carbon Prices POLES'!M$8</f>
        <v>15054.795455175554</v>
      </c>
      <c r="O31">
        <f>'[4]Emission Projections'!T32*'[4]Carbon Prices POLES'!N$8</f>
        <v>17982.986257140161</v>
      </c>
      <c r="P31">
        <f>'[4]Emission Projections'!U32*'[4]Carbon Prices POLES'!O$8</f>
        <v>21481.935603401344</v>
      </c>
      <c r="Q31">
        <f>'[4]Emission Projections'!V32*'[4]Carbon Prices POLES'!P$8</f>
        <v>25660.226069882287</v>
      </c>
      <c r="R31">
        <f>'[4]Emission Projections'!W32*'[4]Carbon Prices POLES'!Q$8</f>
        <v>30652.931806887307</v>
      </c>
      <c r="S31">
        <f>'[4]Emission Projections'!X32*'[4]Carbon Prices POLES'!R$8</f>
        <v>36615.013693120214</v>
      </c>
      <c r="T31">
        <f>'[4]Emission Projections'!Y32*'[4]Carbon Prices POLES'!S$8</f>
        <v>43739.184839620764</v>
      </c>
      <c r="U31">
        <f>'[4]Emission Projections'!Z32*'[4]Carbon Prices POLES'!T$8</f>
        <v>52246.593547754972</v>
      </c>
      <c r="V31">
        <f>'[4]Emission Projections'!AA32*'[4]Carbon Prices POLES'!U$8</f>
        <v>62410.460987462269</v>
      </c>
      <c r="W31" s="20">
        <f t="shared" si="0"/>
        <v>22558.294092140663</v>
      </c>
      <c r="X31" t="s">
        <v>387</v>
      </c>
      <c r="Y31">
        <f t="shared" si="1"/>
        <v>0</v>
      </c>
      <c r="Z31">
        <f t="shared" si="2"/>
        <v>0</v>
      </c>
      <c r="AA31">
        <f t="shared" si="3"/>
        <v>1</v>
      </c>
      <c r="AB31">
        <f t="shared" si="4"/>
        <v>0</v>
      </c>
      <c r="AC31">
        <f t="shared" si="5"/>
        <v>0</v>
      </c>
    </row>
    <row r="32" spans="1:29" x14ac:dyDescent="0.25">
      <c r="A32" t="s">
        <v>90</v>
      </c>
      <c r="B32">
        <f>'[4]Emission Projections'!G33*'[4]Carbon Prices POLES'!A$8</f>
        <v>20901.900000000001</v>
      </c>
      <c r="C32">
        <f>'[4]Emission Projections'!H33*'[4]Carbon Prices POLES'!B$8</f>
        <v>24974.24794755489</v>
      </c>
      <c r="D32">
        <f>'[4]Emission Projections'!I33*'[4]Carbon Prices POLES'!C$8</f>
        <v>29832.881295016869</v>
      </c>
      <c r="E32">
        <f>'[4]Emission Projections'!J33*'[4]Carbon Prices POLES'!D$8</f>
        <v>35636.741330183548</v>
      </c>
      <c r="F32">
        <f>'[4]Emission Projections'!K33*'[4]Carbon Prices POLES'!E$8</f>
        <v>42569.899588325556</v>
      </c>
      <c r="G32">
        <f>'[4]Emission Projections'!L33*'[4]Carbon Prices POLES'!F$8</f>
        <v>50851.47623912181</v>
      </c>
      <c r="H32">
        <f>'[4]Emission Projections'!M33*'[4]Carbon Prices POLES'!G$8</f>
        <v>60744.672002408472</v>
      </c>
      <c r="I32">
        <f>'[4]Emission Projections'!N33*'[4]Carbon Prices POLES'!H$8</f>
        <v>72561.985933854405</v>
      </c>
      <c r="J32">
        <f>'[4]Emission Projections'!O33*'[4]Carbon Prices POLES'!I$8</f>
        <v>86678.975958091993</v>
      </c>
      <c r="K32">
        <f>'[4]Emission Projections'!P33*'[4]Carbon Prices POLES'!J$8</f>
        <v>103541.57574097239</v>
      </c>
      <c r="L32">
        <f>'[4]Emission Projections'!Q33*'[4]Carbon Prices POLES'!K$8</f>
        <v>123685.6645942005</v>
      </c>
      <c r="M32">
        <f>'[4]Emission Projections'!R33*'[4]Carbon Prices POLES'!L$8</f>
        <v>147747.58605059615</v>
      </c>
      <c r="N32">
        <f>'[4]Emission Projections'!S33*'[4]Carbon Prices POLES'!M$8</f>
        <v>176491.98052995795</v>
      </c>
      <c r="O32">
        <f>'[4]Emission Projections'!T33*'[4]Carbon Prices POLES'!N$8</f>
        <v>210826.90445258483</v>
      </c>
      <c r="P32">
        <f>'[4]Emission Projections'!U33*'[4]Carbon Prices POLES'!O$8</f>
        <v>251843.41549740851</v>
      </c>
      <c r="Q32">
        <f>'[4]Emission Projections'!V33*'[4]Carbon Prices POLES'!P$8</f>
        <v>300837.30138141598</v>
      </c>
      <c r="R32">
        <f>'[4]Emission Projections'!W33*'[4]Carbon Prices POLES'!Q$8</f>
        <v>359365.38196909882</v>
      </c>
      <c r="S32">
        <f>'[4]Emission Projections'!X33*'[4]Carbon Prices POLES'!R$8</f>
        <v>429276.73305402289</v>
      </c>
      <c r="T32">
        <f>'[4]Emission Projections'!Y33*'[4]Carbon Prices POLES'!S$8</f>
        <v>512792.76713850151</v>
      </c>
      <c r="U32">
        <f>'[4]Emission Projections'!Z33*'[4]Carbon Prices POLES'!T$8</f>
        <v>612552.09540453134</v>
      </c>
      <c r="V32">
        <f>'[4]Emission Projections'!AA33*'[4]Carbon Prices POLES'!U$8</f>
        <v>731721.59892675851</v>
      </c>
      <c r="W32" s="20">
        <f t="shared" si="0"/>
        <v>264470.00717959536</v>
      </c>
      <c r="X32" t="s">
        <v>524</v>
      </c>
      <c r="Y32">
        <f t="shared" si="1"/>
        <v>1</v>
      </c>
      <c r="Z32">
        <f t="shared" si="2"/>
        <v>0</v>
      </c>
      <c r="AA32">
        <f t="shared" si="3"/>
        <v>0</v>
      </c>
      <c r="AB32">
        <f t="shared" si="4"/>
        <v>0</v>
      </c>
      <c r="AC32">
        <f t="shared" si="5"/>
        <v>0</v>
      </c>
    </row>
    <row r="33" spans="1:29" x14ac:dyDescent="0.25">
      <c r="A33" t="s">
        <v>92</v>
      </c>
      <c r="B33">
        <f>'[4]Emission Projections'!G34*'[4]Carbon Prices POLES'!A$8</f>
        <v>36174.955000000002</v>
      </c>
      <c r="C33">
        <f>'[4]Emission Projections'!H34*'[4]Carbon Prices POLES'!B$8</f>
        <v>43218.651727459612</v>
      </c>
      <c r="D33">
        <f>'[4]Emission Projections'!I34*'[4]Carbon Prices POLES'!C$8</f>
        <v>51626.704906301558</v>
      </c>
      <c r="E33">
        <f>'[4]Emission Projections'!J34*'[4]Carbon Prices POLES'!D$8</f>
        <v>61670.518571378292</v>
      </c>
      <c r="F33">
        <f>'[4]Emission Projections'!K34*'[4]Carbon Prices POLES'!E$8</f>
        <v>73668.431107287688</v>
      </c>
      <c r="G33">
        <f>'[4]Emission Projections'!L34*'[4]Carbon Prices POLES'!F$8</f>
        <v>88000.266886502795</v>
      </c>
      <c r="H33">
        <f>'[4]Emission Projections'!M34*'[4]Carbon Prices POLES'!G$8</f>
        <v>105120.59416790452</v>
      </c>
      <c r="I33">
        <f>'[4]Emission Projections'!N34*'[4]Carbon Prices POLES'!H$8</f>
        <v>125571.29732826265</v>
      </c>
      <c r="J33">
        <f>'[4]Emission Projections'!O34*'[4]Carbon Prices POLES'!I$8</f>
        <v>150001.01436371956</v>
      </c>
      <c r="K33">
        <f>'[4]Emission Projections'!P34*'[4]Carbon Prices POLES'!J$8</f>
        <v>179182.98859040646</v>
      </c>
      <c r="L33">
        <f>'[4]Emission Projections'!Q34*'[4]Carbon Prices POLES'!K$8</f>
        <v>214042.78237588628</v>
      </c>
      <c r="M33">
        <f>'[4]Emission Projections'!R34*'[4]Carbon Prices POLES'!L$8</f>
        <v>255683.77722580449</v>
      </c>
      <c r="N33">
        <f>'[4]Emission Projections'!S34*'[4]Carbon Prices POLES'!M$8</f>
        <v>305426.68785253604</v>
      </c>
      <c r="O33">
        <f>'[4]Emission Projections'!T34*'[4]Carbon Prices POLES'!N$8</f>
        <v>364845.98721716792</v>
      </c>
      <c r="P33">
        <f>'[4]Emission Projections'!U34*'[4]Carbon Prices POLES'!O$8</f>
        <v>435826.24572812975</v>
      </c>
      <c r="Q33">
        <f>'[4]Emission Projections'!V34*'[4]Carbon Prices POLES'!P$8</f>
        <v>520614.16136297386</v>
      </c>
      <c r="R33">
        <f>'[4]Emission Projections'!W34*'[4]Carbon Prices POLES'!Q$8</f>
        <v>621898.88855327724</v>
      </c>
      <c r="S33">
        <f>'[4]Emission Projections'!X34*'[4]Carbon Prices POLES'!R$8</f>
        <v>742886.35824148031</v>
      </c>
      <c r="T33">
        <f>'[4]Emission Projections'!Y34*'[4]Carbon Prices POLES'!S$8</f>
        <v>887413.81202039146</v>
      </c>
      <c r="U33">
        <f>'[4]Emission Projections'!Z34*'[4]Carbon Prices POLES'!T$8</f>
        <v>1060055.960362402</v>
      </c>
      <c r="V33">
        <f>'[4]Emission Projections'!AA34*'[4]Carbon Prices POLES'!U$8</f>
        <v>1266286.5609874618</v>
      </c>
      <c r="W33" s="20">
        <f t="shared" si="0"/>
        <v>457678.58645401918</v>
      </c>
      <c r="X33" t="s">
        <v>387</v>
      </c>
      <c r="Y33">
        <f t="shared" si="1"/>
        <v>0</v>
      </c>
      <c r="Z33">
        <f t="shared" si="2"/>
        <v>0</v>
      </c>
      <c r="AA33">
        <f t="shared" si="3"/>
        <v>1</v>
      </c>
      <c r="AB33">
        <f t="shared" si="4"/>
        <v>0</v>
      </c>
      <c r="AC33">
        <f t="shared" si="5"/>
        <v>0</v>
      </c>
    </row>
    <row r="34" spans="1:29" x14ac:dyDescent="0.25">
      <c r="A34" t="s">
        <v>94</v>
      </c>
      <c r="B34">
        <f>'[4]Emission Projections'!G35*'[4]Carbon Prices POLES'!A$8</f>
        <v>2495686.86</v>
      </c>
      <c r="C34">
        <f>'[4]Emission Projections'!H35*'[4]Carbon Prices POLES'!B$8</f>
        <v>2981222.1522843451</v>
      </c>
      <c r="D34">
        <f>'[4]Emission Projections'!I35*'[4]Carbon Prices POLES'!C$8</f>
        <v>3561211.0928148148</v>
      </c>
      <c r="E34">
        <f>'[4]Emission Projections'!J35*'[4]Carbon Prices POLES'!D$8</f>
        <v>4254035.365459579</v>
      </c>
      <c r="F34">
        <f>'[4]Emission Projections'!K35*'[4]Carbon Prices POLES'!E$8</f>
        <v>5081647.6211713739</v>
      </c>
      <c r="G34">
        <f>'[4]Emission Projections'!L35*'[4]Carbon Prices POLES'!F$8</f>
        <v>6070267.8565884782</v>
      </c>
      <c r="H34">
        <f>'[4]Emission Projections'!M35*'[4]Carbon Prices POLES'!G$8</f>
        <v>7251223.6898220638</v>
      </c>
      <c r="I34">
        <f>'[4]Emission Projections'!N35*'[4]Carbon Prices POLES'!H$8</f>
        <v>8661928.9459660109</v>
      </c>
      <c r="J34">
        <f>'[4]Emission Projections'!O35*'[4]Carbon Prices POLES'!I$8</f>
        <v>10347086.073297014</v>
      </c>
      <c r="K34">
        <f>'[4]Emission Projections'!P35*'[4]Carbon Prices POLES'!J$8</f>
        <v>12360082.826189207</v>
      </c>
      <c r="L34">
        <f>'[4]Emission Projections'!Q35*'[4]Carbon Prices POLES'!K$8</f>
        <v>14764706.678868588</v>
      </c>
      <c r="M34">
        <f>'[4]Emission Projections'!R35*'[4]Carbon Prices POLES'!L$8</f>
        <v>17637139.398062065</v>
      </c>
      <c r="N34">
        <f>'[4]Emission Projections'!S35*'[4]Carbon Prices POLES'!M$8</f>
        <v>21068401.575863119</v>
      </c>
      <c r="O34">
        <f>'[4]Emission Projections'!T35*'[4]Carbon Prices POLES'!N$8</f>
        <v>25167200.905413251</v>
      </c>
      <c r="P34">
        <f>'[4]Emission Projections'!U35*'[4]Carbon Prices POLES'!O$8</f>
        <v>30063417.916626837</v>
      </c>
      <c r="Q34">
        <f>'[4]Emission Projections'!V35*'[4]Carbon Prices POLES'!P$8</f>
        <v>35912173.175601877</v>
      </c>
      <c r="R34">
        <f>'[4]Emission Projections'!W35*'[4]Carbon Prices POLES'!Q$8</f>
        <v>42898797.902242765</v>
      </c>
      <c r="S34">
        <f>'[4]Emission Projections'!X35*'[4]Carbon Prices POLES'!R$8</f>
        <v>51244641.497835897</v>
      </c>
      <c r="T34">
        <f>'[4]Emission Projections'!Y35*'[4]Carbon Prices POLES'!S$8</f>
        <v>61214159.853554517</v>
      </c>
      <c r="U34">
        <f>'[4]Emission Projections'!Z35*'[4]Carbon Prices POLES'!T$8</f>
        <v>73123207.56424123</v>
      </c>
      <c r="V34">
        <f>'[4]Emission Projections'!AA35*'[4]Carbon Prices POLES'!U$8</f>
        <v>87349137.56876789</v>
      </c>
      <c r="W34" s="20">
        <f t="shared" si="0"/>
        <v>31570848.339308802</v>
      </c>
      <c r="X34" t="s">
        <v>527</v>
      </c>
      <c r="Y34">
        <f t="shared" si="1"/>
        <v>0</v>
      </c>
      <c r="Z34">
        <f t="shared" si="2"/>
        <v>0</v>
      </c>
      <c r="AA34">
        <f t="shared" si="3"/>
        <v>0</v>
      </c>
      <c r="AB34">
        <f t="shared" si="4"/>
        <v>1</v>
      </c>
      <c r="AC34">
        <f t="shared" si="5"/>
        <v>0</v>
      </c>
    </row>
    <row r="35" spans="1:29" x14ac:dyDescent="0.25">
      <c r="A35" t="s">
        <v>96</v>
      </c>
      <c r="B35">
        <f>'[4]Emission Projections'!G36*'[4]Carbon Prices POLES'!A$8</f>
        <v>2951.9349999999995</v>
      </c>
      <c r="C35">
        <f>'[4]Emission Projections'!H36*'[4]Carbon Prices POLES'!B$8</f>
        <v>3532.2035003715041</v>
      </c>
      <c r="D35">
        <f>'[4]Emission Projections'!I36*'[4]Carbon Prices POLES'!C$8</f>
        <v>4219.3898679805052</v>
      </c>
      <c r="E35">
        <f>'[4]Emission Projections'!J36*'[4]Carbon Prices POLES'!D$8</f>
        <v>5040.2676041159457</v>
      </c>
      <c r="F35">
        <f>'[4]Emission Projections'!K36*'[4]Carbon Prices POLES'!E$8</f>
        <v>6020.8238763429335</v>
      </c>
      <c r="G35">
        <f>'[4]Emission Projections'!L36*'[4]Carbon Prices POLES'!F$8</f>
        <v>7192.1953562728104</v>
      </c>
      <c r="H35">
        <f>'[4]Emission Projections'!M36*'[4]Carbon Prices POLES'!G$8</f>
        <v>8591.3972767501473</v>
      </c>
      <c r="I35">
        <f>'[4]Emission Projections'!N36*'[4]Carbon Prices POLES'!H$8</f>
        <v>10262.882507965076</v>
      </c>
      <c r="J35">
        <f>'[4]Emission Projections'!O36*'[4]Carbon Prices POLES'!I$8</f>
        <v>12259.469625636142</v>
      </c>
      <c r="K35">
        <f>'[4]Emission Projections'!P36*'[4]Carbon Prices POLES'!J$8</f>
        <v>14644.590773199141</v>
      </c>
      <c r="L35">
        <f>'[4]Emission Projections'!Q36*'[4]Carbon Prices POLES'!K$8</f>
        <v>17493.614973644482</v>
      </c>
      <c r="M35">
        <f>'[4]Emission Projections'!R36*'[4]Carbon Prices POLES'!L$8</f>
        <v>20897.056896577651</v>
      </c>
      <c r="N35">
        <f>'[4]Emission Projections'!S36*'[4]Carbon Prices POLES'!M$8</f>
        <v>24962.463736099904</v>
      </c>
      <c r="O35">
        <f>'[4]Emission Projections'!T36*'[4]Carbon Prices POLES'!N$8</f>
        <v>29818.995647399359</v>
      </c>
      <c r="P35">
        <f>'[4]Emission Projections'!U36*'[4]Carbon Prices POLES'!O$8</f>
        <v>35620.11619516783</v>
      </c>
      <c r="Q35">
        <f>'[4]Emission Projections'!V36*'[4]Carbon Prices POLES'!P$8</f>
        <v>42550.130817590187</v>
      </c>
      <c r="R35">
        <f>'[4]Emission Projections'!W36*'[4]Carbon Prices POLES'!Q$8</f>
        <v>50828.023057999148</v>
      </c>
      <c r="S35">
        <f>'[4]Emission Projections'!X36*'[4]Carbon Prices POLES'!R$8</f>
        <v>60716.788070064831</v>
      </c>
      <c r="T35">
        <f>'[4]Emission Projections'!Y36*'[4]Carbon Prices POLES'!S$8</f>
        <v>72528.902579117406</v>
      </c>
      <c r="U35">
        <f>'[4]Emission Projections'!Z36*'[4]Carbon Prices POLES'!T$8</f>
        <v>86639.648249019156</v>
      </c>
      <c r="V35">
        <f>'[4]Emission Projections'!AA36*'[4]Carbon Prices POLES'!U$8</f>
        <v>103495.29972387673</v>
      </c>
      <c r="W35" s="20">
        <f t="shared" si="0"/>
        <v>37406.348467898752</v>
      </c>
      <c r="X35" t="s">
        <v>525</v>
      </c>
      <c r="Y35">
        <f t="shared" si="1"/>
        <v>0</v>
      </c>
      <c r="Z35">
        <f t="shared" si="2"/>
        <v>1</v>
      </c>
      <c r="AA35">
        <f t="shared" si="3"/>
        <v>0</v>
      </c>
      <c r="AB35">
        <f t="shared" si="4"/>
        <v>0</v>
      </c>
      <c r="AC35">
        <f t="shared" si="5"/>
        <v>0</v>
      </c>
    </row>
    <row r="36" spans="1:29" x14ac:dyDescent="0.25">
      <c r="A36" t="s">
        <v>98</v>
      </c>
      <c r="B36">
        <f>'[4]Emission Projections'!G37*'[4]Carbon Prices POLES'!A$8</f>
        <v>1320.12</v>
      </c>
      <c r="C36">
        <f>'[4]Emission Projections'!H37*'[4]Carbon Prices POLES'!B$8</f>
        <v>1582.8977767218244</v>
      </c>
      <c r="D36">
        <f>'[4]Emission Projections'!I37*'[4]Carbon Prices POLES'!C$8</f>
        <v>1890.8215763022329</v>
      </c>
      <c r="E36">
        <f>'[4]Emission Projections'!J37*'[4]Carbon Prices POLES'!D$8</f>
        <v>2258.6464207726958</v>
      </c>
      <c r="F36">
        <f>'[4]Emission Projections'!K37*'[4]Carbon Prices POLES'!E$8</f>
        <v>2698.1312732673923</v>
      </c>
      <c r="G36">
        <f>'[4]Emission Projections'!L37*'[4]Carbon Prices POLES'!F$8</f>
        <v>3222.876842930476</v>
      </c>
      <c r="H36">
        <f>'[4]Emission Projections'!M37*'[4]Carbon Prices POLES'!G$8</f>
        <v>3849.9798488321721</v>
      </c>
      <c r="I36">
        <f>'[4]Emission Projections'!N37*'[4]Carbon Prices POLES'!H$8</f>
        <v>4598.7441594136617</v>
      </c>
      <c r="J36">
        <f>'[4]Emission Projections'!O37*'[4]Carbon Prices POLES'!I$8</f>
        <v>5493.5605619516728</v>
      </c>
      <c r="K36">
        <f>'[4]Emission Projections'!P37*'[4]Carbon Prices POLES'!J$8</f>
        <v>6561.9794667650604</v>
      </c>
      <c r="L36">
        <f>'[4]Emission Projections'!Q37*'[4]Carbon Prices POLES'!K$8</f>
        <v>7838.7976891133958</v>
      </c>
      <c r="M36">
        <f>'[4]Emission Projections'!R37*'[4]Carbon Prices POLES'!L$8</f>
        <v>9363.3350237347768</v>
      </c>
      <c r="N36">
        <f>'[4]Emission Projections'!S37*'[4]Carbon Prices POLES'!M$8</f>
        <v>11185.233989325867</v>
      </c>
      <c r="O36">
        <f>'[4]Emission Projections'!T37*'[4]Carbon Prices POLES'!N$8</f>
        <v>13360.611510871135</v>
      </c>
      <c r="P36">
        <f>'[4]Emission Projections'!U37*'[4]Carbon Prices POLES'!O$8</f>
        <v>15960.289679564345</v>
      </c>
      <c r="Q36">
        <f>'[4]Emission Projections'!V37*'[4]Carbon Prices POLES'!P$8</f>
        <v>19064.358062245137</v>
      </c>
      <c r="R36">
        <f>'[4]Emission Projections'!W37*'[4]Carbon Prices POLES'!Q$8</f>
        <v>22773.854558134775</v>
      </c>
      <c r="S36">
        <f>'[4]Emission Projections'!X37*'[4]Carbon Prices POLES'!R$8</f>
        <v>27203.082129309445</v>
      </c>
      <c r="T36">
        <f>'[4]Emission Projections'!Y37*'[4]Carbon Prices POLES'!S$8</f>
        <v>32496.186076550795</v>
      </c>
      <c r="U36">
        <f>'[4]Emission Projections'!Z37*'[4]Carbon Prices POLES'!T$8</f>
        <v>38816.298147772999</v>
      </c>
      <c r="V36">
        <f>'[4]Emission Projections'!AA37*'[4]Carbon Prices POLES'!U$8</f>
        <v>46367.335987462269</v>
      </c>
      <c r="W36" s="20">
        <f t="shared" si="0"/>
        <v>16759.782733373624</v>
      </c>
      <c r="X36" t="s">
        <v>387</v>
      </c>
      <c r="Y36">
        <f t="shared" si="1"/>
        <v>0</v>
      </c>
      <c r="Z36">
        <f t="shared" si="2"/>
        <v>0</v>
      </c>
      <c r="AA36">
        <f t="shared" si="3"/>
        <v>1</v>
      </c>
      <c r="AB36">
        <f t="shared" si="4"/>
        <v>0</v>
      </c>
      <c r="AC36">
        <f t="shared" si="5"/>
        <v>0</v>
      </c>
    </row>
    <row r="37" spans="1:29" x14ac:dyDescent="0.25">
      <c r="A37" t="s">
        <v>100</v>
      </c>
      <c r="B37">
        <f>'[4]Emission Projections'!G38*'[4]Carbon Prices POLES'!A$8</f>
        <v>2346.88</v>
      </c>
      <c r="C37">
        <f>'[4]Emission Projections'!H38*'[4]Carbon Prices POLES'!B$8</f>
        <v>2809.4113070960043</v>
      </c>
      <c r="D37">
        <f>'[4]Emission Projections'!I38*'[4]Carbon Prices POLES'!C$8</f>
        <v>3355.9501751870107</v>
      </c>
      <c r="E37">
        <f>'[4]Emission Projections'!J38*'[4]Carbon Prices POLES'!D$8</f>
        <v>4008.8120390966897</v>
      </c>
      <c r="F37">
        <f>'[4]Emission Projections'!K38*'[4]Carbon Prices POLES'!E$8</f>
        <v>4788.7871337119668</v>
      </c>
      <c r="G37">
        <f>'[4]Emission Projections'!L38*'[4]Carbon Prices POLES'!F$8</f>
        <v>5720.2644507369196</v>
      </c>
      <c r="H37">
        <f>'[4]Emission Projections'!M38*'[4]Carbon Prices POLES'!G$8</f>
        <v>6833.2278245649713</v>
      </c>
      <c r="I37">
        <f>'[4]Emission Projections'!N38*'[4]Carbon Prices POLES'!H$8</f>
        <v>8162.3753942666563</v>
      </c>
      <c r="J37">
        <f>'[4]Emission Projections'!O38*'[4]Carbon Prices POLES'!I$8</f>
        <v>9750.4871337028562</v>
      </c>
      <c r="K37">
        <f>'[4]Emission Projections'!P38*'[4]Carbon Prices POLES'!J$8</f>
        <v>11647.080208965965</v>
      </c>
      <c r="L37">
        <f>'[4]Emission Projections'!Q38*'[4]Carbon Prices POLES'!K$8</f>
        <v>13913.191767208757</v>
      </c>
      <c r="M37">
        <f>'[4]Emission Projections'!R38*'[4]Carbon Prices POLES'!L$8</f>
        <v>16619.486924479595</v>
      </c>
      <c r="N37">
        <f>'[4]Emission Projections'!S38*'[4]Carbon Prices POLES'!M$8</f>
        <v>19853.051672829162</v>
      </c>
      <c r="O37">
        <f>'[4]Emission Projections'!T38*'[4]Carbon Prices POLES'!N$8</f>
        <v>23714.730942513754</v>
      </c>
      <c r="P37">
        <f>'[4]Emission Projections'!U38*'[4]Carbon Prices POLES'!O$8</f>
        <v>28328.77654895922</v>
      </c>
      <c r="Q37">
        <f>'[4]Emission Projections'!V38*'[4]Carbon Prices POLES'!P$8</f>
        <v>33839.102399352349</v>
      </c>
      <c r="R37">
        <f>'[4]Emission Projections'!W38*'[4]Carbon Prices POLES'!Q$8</f>
        <v>40422.987595340441</v>
      </c>
      <c r="S37">
        <f>'[4]Emission Projections'!X38*'[4]Carbon Prices POLES'!R$8</f>
        <v>48285.808832245566</v>
      </c>
      <c r="T37">
        <f>'[4]Emission Projections'!Y38*'[4]Carbon Prices POLES'!S$8</f>
        <v>57680.503305827529</v>
      </c>
      <c r="U37">
        <f>'[4]Emission Projections'!Z38*'[4]Carbon Prices POLES'!T$8</f>
        <v>68900.159843732603</v>
      </c>
      <c r="V37">
        <f>'[4]Emission Projections'!AA38*'[4]Carbon Prices POLES'!U$8</f>
        <v>82303.935987462261</v>
      </c>
      <c r="W37" s="20">
        <f t="shared" si="0"/>
        <v>29748.448177011793</v>
      </c>
      <c r="X37" t="s">
        <v>387</v>
      </c>
      <c r="Y37">
        <f t="shared" si="1"/>
        <v>0</v>
      </c>
      <c r="Z37">
        <f t="shared" si="2"/>
        <v>0</v>
      </c>
      <c r="AA37">
        <f t="shared" si="3"/>
        <v>1</v>
      </c>
      <c r="AB37">
        <f t="shared" si="4"/>
        <v>0</v>
      </c>
      <c r="AC37">
        <f t="shared" si="5"/>
        <v>0</v>
      </c>
    </row>
    <row r="38" spans="1:29" x14ac:dyDescent="0.25">
      <c r="A38" t="s">
        <v>104</v>
      </c>
      <c r="B38">
        <f>'[4]Emission Projections'!G39*'[4]Carbon Prices POLES'!A$8</f>
        <v>361291.17499999999</v>
      </c>
      <c r="C38">
        <f>'[4]Emission Projections'!H39*'[4]Carbon Prices POLES'!B$8</f>
        <v>431585.42560096033</v>
      </c>
      <c r="D38">
        <f>'[4]Emission Projections'!I39*'[4]Carbon Prices POLES'!C$8</f>
        <v>515549.27087876794</v>
      </c>
      <c r="E38">
        <f>'[4]Emission Projections'!J39*'[4]Carbon Prices POLES'!D$8</f>
        <v>615848.06839919009</v>
      </c>
      <c r="F38">
        <f>'[4]Emission Projections'!K39*'[4]Carbon Prices POLES'!E$8</f>
        <v>735659.7191714996</v>
      </c>
      <c r="G38">
        <f>'[4]Emission Projections'!L39*'[4]Carbon Prices POLES'!F$8</f>
        <v>878780.47048072168</v>
      </c>
      <c r="H38">
        <f>'[4]Emission Projections'!M39*'[4]Carbon Prices POLES'!G$8</f>
        <v>1049744.9408074971</v>
      </c>
      <c r="I38">
        <f>'[4]Emission Projections'!N39*'[4]Carbon Prices POLES'!H$8</f>
        <v>1253970.1834716601</v>
      </c>
      <c r="J38">
        <f>'[4]Emission Projections'!O39*'[4]Carbon Prices POLES'!I$8</f>
        <v>1497926.8431667995</v>
      </c>
      <c r="K38">
        <f>'[4]Emission Projections'!P39*'[4]Carbon Prices POLES'!J$8</f>
        <v>1789344.7498013144</v>
      </c>
      <c r="L38">
        <f>'[4]Emission Projections'!Q39*'[4]Carbon Prices POLES'!K$8</f>
        <v>2137457.1482289252</v>
      </c>
      <c r="M38">
        <f>'[4]Emission Projections'!R39*'[4]Carbon Prices POLES'!L$8</f>
        <v>2553294.0702565201</v>
      </c>
      <c r="N38">
        <f>'[4]Emission Projections'!S39*'[4]Carbon Prices POLES'!M$8</f>
        <v>3050030.8352787509</v>
      </c>
      <c r="O38">
        <f>'[4]Emission Projections'!T39*'[4]Carbon Prices POLES'!N$8</f>
        <v>3643406.6772906734</v>
      </c>
      <c r="P38">
        <f>'[4]Emission Projections'!U39*'[4]Carbon Prices POLES'!O$8</f>
        <v>4352222.0336139798</v>
      </c>
      <c r="Q38">
        <f>'[4]Emission Projections'!V39*'[4]Carbon Prices POLES'!P$8</f>
        <v>5198935.9044680065</v>
      </c>
      <c r="R38">
        <f>'[4]Emission Projections'!W39*'[4]Carbon Prices POLES'!Q$8</f>
        <v>6210375.4530427773</v>
      </c>
      <c r="S38">
        <f>'[4]Emission Projections'!X39*'[4]Carbon Prices POLES'!R$8</f>
        <v>7418588.4073947733</v>
      </c>
      <c r="T38">
        <f>'[4]Emission Projections'!Y39*'[4]Carbon Prices POLES'!S$8</f>
        <v>8861855.6155966986</v>
      </c>
      <c r="U38">
        <f>'[4]Emission Projections'!Z39*'[4]Carbon Prices POLES'!T$8</f>
        <v>10585907.380138924</v>
      </c>
      <c r="V38">
        <f>'[4]Emission Projections'!AA39*'[4]Carbon Prices POLES'!U$8</f>
        <v>12645368.699723873</v>
      </c>
      <c r="W38" s="20">
        <f t="shared" si="0"/>
        <v>4570450.5882976186</v>
      </c>
      <c r="X38" t="s">
        <v>525</v>
      </c>
      <c r="Y38">
        <f t="shared" si="1"/>
        <v>0</v>
      </c>
      <c r="Z38">
        <f t="shared" si="2"/>
        <v>1</v>
      </c>
      <c r="AA38">
        <f t="shared" si="3"/>
        <v>0</v>
      </c>
      <c r="AB38">
        <f t="shared" si="4"/>
        <v>0</v>
      </c>
      <c r="AC38">
        <f t="shared" si="5"/>
        <v>0</v>
      </c>
    </row>
    <row r="39" spans="1:29" x14ac:dyDescent="0.25">
      <c r="A39" t="s">
        <v>106</v>
      </c>
      <c r="B39">
        <f>'[4]Emission Projections'!G40*'[4]Carbon Prices POLES'!A$8</f>
        <v>41434459.759999998</v>
      </c>
      <c r="C39">
        <f>'[4]Emission Projections'!H40*'[4]Carbon Prices POLES'!B$8</f>
        <v>49495433.806387663</v>
      </c>
      <c r="D39">
        <f>'[4]Emission Projections'!I40*'[4]Carbon Prices POLES'!C$8</f>
        <v>59124643.744841971</v>
      </c>
      <c r="E39">
        <f>'[4]Emission Projections'!J40*'[4]Carbon Prices POLES'!D$8</f>
        <v>70627191.826299801</v>
      </c>
      <c r="F39">
        <f>'[4]Emission Projections'!K40*'[4]Carbon Prices POLES'!E$8</f>
        <v>84367531.372444183</v>
      </c>
      <c r="G39">
        <f>'[4]Emission Projections'!L40*'[4]Carbon Prices POLES'!F$8</f>
        <v>100781018.40399161</v>
      </c>
      <c r="H39">
        <f>'[4]Emission Projections'!M40*'[4]Carbon Prices POLES'!G$8</f>
        <v>120387707.79263249</v>
      </c>
      <c r="I39">
        <f>'[4]Emission Projections'!N40*'[4]Carbon Prices POLES'!H$8</f>
        <v>143808827.84775916</v>
      </c>
      <c r="J39">
        <f>'[4]Emission Projections'!O40*'[4]Carbon Prices POLES'!I$8</f>
        <v>171786467.51952145</v>
      </c>
      <c r="K39">
        <f>'[4]Emission Projections'!P40*'[4]Carbon Prices POLES'!J$8</f>
        <v>205207084.57611698</v>
      </c>
      <c r="L39">
        <f>'[4]Emission Projections'!Q40*'[4]Carbon Prices POLES'!K$8</f>
        <v>245129598.06636634</v>
      </c>
      <c r="M39">
        <f>'[4]Emission Projections'!R40*'[4]Carbon Prices POLES'!L$8</f>
        <v>292818933.24038517</v>
      </c>
      <c r="N39">
        <f>'[4]Emission Projections'!S40*'[4]Carbon Prices POLES'!M$8</f>
        <v>349786107.8164556</v>
      </c>
      <c r="O39">
        <f>'[4]Emission Projections'!T40*'[4]Carbon Prices POLES'!N$8</f>
        <v>417836098.80020416</v>
      </c>
      <c r="P39">
        <f>'[4]Emission Projections'!U40*'[4]Carbon Prices POLES'!O$8</f>
        <v>499125043.19571388</v>
      </c>
      <c r="Q39">
        <f>'[4]Emission Projections'!V40*'[4]Carbon Prices POLES'!P$8</f>
        <v>596228541.41090727</v>
      </c>
      <c r="R39">
        <f>'[4]Emission Projections'!W40*'[4]Carbon Prices POLES'!Q$8</f>
        <v>712223279.26170182</v>
      </c>
      <c r="S39">
        <f>'[4]Emission Projections'!X40*'[4]Carbon Prices POLES'!R$8</f>
        <v>850784493.29643023</v>
      </c>
      <c r="T39">
        <f>'[4]Emission Projections'!Y40*'[4]Carbon Prices POLES'!S$8</f>
        <v>1016302440.5321926</v>
      </c>
      <c r="U39">
        <f>'[4]Emission Projections'!Z40*'[4]Carbon Prices POLES'!T$8</f>
        <v>1214021476.2820315</v>
      </c>
      <c r="V39">
        <f>'[4]Emission Projections'!AA40*'[4]Carbon Prices POLES'!U$8</f>
        <v>1450206246.6989262</v>
      </c>
      <c r="W39" s="20">
        <f t="shared" si="0"/>
        <v>524152085.29633349</v>
      </c>
      <c r="X39" t="s">
        <v>524</v>
      </c>
      <c r="Y39">
        <f t="shared" si="1"/>
        <v>1</v>
      </c>
      <c r="Z39">
        <f t="shared" si="2"/>
        <v>0</v>
      </c>
      <c r="AA39">
        <f t="shared" si="3"/>
        <v>0</v>
      </c>
      <c r="AB39">
        <f t="shared" si="4"/>
        <v>0</v>
      </c>
      <c r="AC39">
        <f t="shared" si="5"/>
        <v>0</v>
      </c>
    </row>
    <row r="40" spans="1:29" x14ac:dyDescent="0.25">
      <c r="A40" t="s">
        <v>108</v>
      </c>
      <c r="B40">
        <f>'[4]Emission Projections'!G41*'[4]Carbon Prices POLES'!A$8</f>
        <v>378397.73</v>
      </c>
      <c r="C40">
        <f>'[4]Emission Projections'!H41*'[4]Carbon Prices POLES'!B$8</f>
        <v>452020.01709808729</v>
      </c>
      <c r="D40">
        <f>'[4]Emission Projections'!I41*'[4]Carbon Prices POLES'!C$8</f>
        <v>539959.35985661612</v>
      </c>
      <c r="E40">
        <f>'[4]Emission Projections'!J41*'[4]Carbon Prices POLES'!D$8</f>
        <v>645007.07771876664</v>
      </c>
      <c r="F40">
        <f>'[4]Emission Projections'!K41*'[4]Carbon Prices POLES'!E$8</f>
        <v>770491.5391321209</v>
      </c>
      <c r="G40">
        <f>'[4]Emission Projections'!L41*'[4]Carbon Prices POLES'!F$8</f>
        <v>920388.73187506839</v>
      </c>
      <c r="H40">
        <f>'[4]Emission Projections'!M41*'[4]Carbon Prices POLES'!G$8</f>
        <v>1099447.9829746168</v>
      </c>
      <c r="I40">
        <f>'[4]Emission Projections'!N41*'[4]Carbon Prices POLES'!H$8</f>
        <v>1313342.8252951931</v>
      </c>
      <c r="J40">
        <f>'[4]Emission Projections'!O41*'[4]Carbon Prices POLES'!I$8</f>
        <v>1568850.2805140112</v>
      </c>
      <c r="K40">
        <f>'[4]Emission Projections'!P41*'[4]Carbon Prices POLES'!J$8</f>
        <v>1874066.1603811975</v>
      </c>
      <c r="L40">
        <f>'[4]Emission Projections'!Q41*'[4]Carbon Prices POLES'!K$8</f>
        <v>2238660.8924229071</v>
      </c>
      <c r="M40">
        <f>'[4]Emission Projections'!R41*'[4]Carbon Prices POLES'!L$8</f>
        <v>2674186.7438885719</v>
      </c>
      <c r="N40">
        <f>'[4]Emission Projections'!S41*'[4]Carbon Prices POLES'!M$8</f>
        <v>3194442.8691842612</v>
      </c>
      <c r="O40">
        <f>'[4]Emission Projections'!T41*'[4]Carbon Prices POLES'!N$8</f>
        <v>3815913.7028214335</v>
      </c>
      <c r="P40">
        <f>'[4]Emission Projections'!U41*'[4]Carbon Prices POLES'!O$8</f>
        <v>4558289.8594915774</v>
      </c>
      <c r="Q40">
        <f>'[4]Emission Projections'!V41*'[4]Carbon Prices POLES'!P$8</f>
        <v>5445093.6985130254</v>
      </c>
      <c r="R40">
        <f>'[4]Emission Projections'!W41*'[4]Carbon Prices POLES'!Q$8</f>
        <v>6504422.6159662222</v>
      </c>
      <c r="S40">
        <f>'[4]Emission Projections'!X41*'[4]Carbon Prices POLES'!R$8</f>
        <v>7769841.6933561908</v>
      </c>
      <c r="T40">
        <f>'[4]Emission Projections'!Y41*'[4]Carbon Prices POLES'!S$8</f>
        <v>9281444.3294344693</v>
      </c>
      <c r="U40">
        <f>'[4]Emission Projections'!Z41*'[4]Carbon Prices POLES'!T$8</f>
        <v>11087126.004466252</v>
      </c>
      <c r="V40">
        <f>'[4]Emission Projections'!AA41*'[4]Carbon Prices POLES'!U$8</f>
        <v>13244098.124723872</v>
      </c>
      <c r="W40" s="20">
        <f t="shared" si="0"/>
        <v>4786851.0322068045</v>
      </c>
      <c r="X40" t="s">
        <v>525</v>
      </c>
      <c r="Y40">
        <f t="shared" si="1"/>
        <v>0</v>
      </c>
      <c r="Z40">
        <f t="shared" si="2"/>
        <v>1</v>
      </c>
      <c r="AA40">
        <f t="shared" si="3"/>
        <v>0</v>
      </c>
      <c r="AB40">
        <f t="shared" si="4"/>
        <v>0</v>
      </c>
      <c r="AC40">
        <f t="shared" si="5"/>
        <v>0</v>
      </c>
    </row>
    <row r="41" spans="1:29" x14ac:dyDescent="0.25">
      <c r="A41" t="s">
        <v>110</v>
      </c>
      <c r="B41">
        <f>'[4]Emission Projections'!G42*'[4]Carbon Prices POLES'!A$8</f>
        <v>696.73</v>
      </c>
      <c r="C41">
        <f>'[4]Emission Projections'!H42*'[4]Carbon Prices POLES'!B$8</f>
        <v>838.22884756607243</v>
      </c>
      <c r="D41">
        <f>'[4]Emission Projections'!I42*'[4]Carbon Prices POLES'!C$8</f>
        <v>1001.279212693618</v>
      </c>
      <c r="E41">
        <f>'[4]Emission Projections'!J42*'[4]Carbon Prices POLES'!D$8</f>
        <v>1196.0458667902703</v>
      </c>
      <c r="F41">
        <f>'[4]Emission Projections'!K42*'[4]Carbon Prices POLES'!E$8</f>
        <v>1428.8045008546148</v>
      </c>
      <c r="G41">
        <f>'[4]Emission Projections'!L42*'[4]Carbon Prices POLES'!F$8</f>
        <v>1706.6057953337067</v>
      </c>
      <c r="H41">
        <f>'[4]Emission Projections'!M42*'[4]Carbon Prices POLES'!G$8</f>
        <v>2038.722149280115</v>
      </c>
      <c r="I41">
        <f>'[4]Emission Projections'!N42*'[4]Carbon Prices POLES'!H$8</f>
        <v>2435.1109096814853</v>
      </c>
      <c r="J41">
        <f>'[4]Emission Projections'!O42*'[4]Carbon Prices POLES'!I$8</f>
        <v>2908.9980005313114</v>
      </c>
      <c r="K41">
        <f>'[4]Emission Projections'!P42*'[4]Carbon Prices POLES'!J$8</f>
        <v>3474.5968732859405</v>
      </c>
      <c r="L41">
        <f>'[4]Emission Projections'!Q42*'[4]Carbon Prices POLES'!K$8</f>
        <v>4150.7727131269257</v>
      </c>
      <c r="M41">
        <f>'[4]Emission Projections'!R42*'[4]Carbon Prices POLES'!L$8</f>
        <v>4957.8142268539914</v>
      </c>
      <c r="N41">
        <f>'[4]Emission Projections'!S42*'[4]Carbon Prices POLES'!M$8</f>
        <v>5922.6303957702921</v>
      </c>
      <c r="O41">
        <f>'[4]Emission Projections'!T42*'[4]Carbon Prices POLES'!N$8</f>
        <v>7074.1818559452595</v>
      </c>
      <c r="P41">
        <f>'[4]Emission Projections'!U42*'[4]Carbon Prices POLES'!O$8</f>
        <v>8450.8512231460227</v>
      </c>
      <c r="Q41">
        <f>'[4]Emission Projections'!V42*'[4]Carbon Prices POLES'!P$8</f>
        <v>10093.977571858617</v>
      </c>
      <c r="R41">
        <f>'[4]Emission Projections'!W42*'[4]Carbon Prices POLES'!Q$8</f>
        <v>12058.309499831334</v>
      </c>
      <c r="S41">
        <f>'[4]Emission Projections'!X42*'[4]Carbon Prices POLES'!R$8</f>
        <v>14402.855202526798</v>
      </c>
      <c r="T41">
        <f>'[4]Emission Projections'!Y42*'[4]Carbon Prices POLES'!S$8</f>
        <v>17205.707758775632</v>
      </c>
      <c r="U41">
        <f>'[4]Emission Projections'!Z42*'[4]Carbon Prices POLES'!T$8</f>
        <v>20551.096403797525</v>
      </c>
      <c r="V41">
        <f>'[4]Emission Projections'!AA42*'[4]Carbon Prices POLES'!U$8</f>
        <v>24548.685987462279</v>
      </c>
      <c r="W41" s="20">
        <f t="shared" si="0"/>
        <v>8873.8072854504517</v>
      </c>
      <c r="X41" t="s">
        <v>387</v>
      </c>
      <c r="Y41">
        <f t="shared" si="1"/>
        <v>0</v>
      </c>
      <c r="Z41">
        <f t="shared" si="2"/>
        <v>0</v>
      </c>
      <c r="AA41">
        <f t="shared" si="3"/>
        <v>1</v>
      </c>
      <c r="AB41">
        <f t="shared" si="4"/>
        <v>0</v>
      </c>
      <c r="AC41">
        <f t="shared" si="5"/>
        <v>0</v>
      </c>
    </row>
    <row r="42" spans="1:29" x14ac:dyDescent="0.25">
      <c r="A42" t="s">
        <v>112</v>
      </c>
      <c r="B42">
        <f>'[4]Emission Projections'!G43*'[4]Carbon Prices POLES'!A$8</f>
        <v>15199.715</v>
      </c>
      <c r="C42">
        <f>'[4]Emission Projections'!H43*'[4]Carbon Prices POLES'!B$8</f>
        <v>18162.732464101366</v>
      </c>
      <c r="D42">
        <f>'[4]Emission Projections'!I43*'[4]Carbon Prices POLES'!C$8</f>
        <v>21696.220671941104</v>
      </c>
      <c r="E42">
        <f>'[4]Emission Projections'!J43*'[4]Carbon Prices POLES'!D$8</f>
        <v>25917.13522561669</v>
      </c>
      <c r="F42">
        <f>'[4]Emission Projections'!K43*'[4]Carbon Prices POLES'!E$8</f>
        <v>30959.318529634238</v>
      </c>
      <c r="G42">
        <f>'[4]Emission Projections'!L43*'[4]Carbon Prices POLES'!F$8</f>
        <v>36982.205755599731</v>
      </c>
      <c r="H42">
        <f>'[4]Emission Projections'!M43*'[4]Carbon Prices POLES'!G$8</f>
        <v>44177.099806505903</v>
      </c>
      <c r="I42">
        <f>'[4]Emission Projections'!N43*'[4]Carbon Prices POLES'!H$8</f>
        <v>52771.402101980042</v>
      </c>
      <c r="J42">
        <f>'[4]Emission Projections'!O43*'[4]Carbon Prices POLES'!I$8</f>
        <v>63038.085826516799</v>
      </c>
      <c r="K42">
        <f>'[4]Emission Projections'!P43*'[4]Carbon Prices POLES'!J$8</f>
        <v>75301.644856873711</v>
      </c>
      <c r="L42">
        <f>'[4]Emission Projections'!Q43*'[4]Carbon Prices POLES'!K$8</f>
        <v>89951.589066223896</v>
      </c>
      <c r="M42">
        <f>'[4]Emission Projections'!R43*'[4]Carbon Prices POLES'!L$8</f>
        <v>107450.95982487458</v>
      </c>
      <c r="N42">
        <f>'[4]Emission Projections'!S43*'[4]Carbon Prices POLES'!M$8</f>
        <v>128355.55517525438</v>
      </c>
      <c r="O42">
        <f>'[4]Emission Projections'!T43*'[4]Carbon Prices POLES'!N$8</f>
        <v>153326.11882789724</v>
      </c>
      <c r="P42">
        <f>'[4]Emission Projections'!U43*'[4]Carbon Prices POLES'!O$8</f>
        <v>183155.72825334867</v>
      </c>
      <c r="Q42">
        <f>'[4]Emission Projections'!V43*'[4]Carbon Prices POLES'!P$8</f>
        <v>218787.24133349798</v>
      </c>
      <c r="R42">
        <f>'[4]Emission Projections'!W43*'[4]Carbon Prices POLES'!Q$8</f>
        <v>261352.31365036141</v>
      </c>
      <c r="S42">
        <f>'[4]Emission Projections'!X43*'[4]Carbon Prices POLES'!R$8</f>
        <v>312196.36988149956</v>
      </c>
      <c r="T42">
        <f>'[4]Emission Projections'!Y43*'[4]Carbon Prices POLES'!S$8</f>
        <v>372934.18862230954</v>
      </c>
      <c r="U42">
        <f>'[4]Emission Projections'!Z43*'[4]Carbon Prices POLES'!T$8</f>
        <v>445485.64285922702</v>
      </c>
      <c r="V42">
        <f>'[4]Emission Projections'!AA43*'[4]Carbon Prices POLES'!U$8</f>
        <v>532153.16098746215</v>
      </c>
      <c r="W42" s="20">
        <f t="shared" si="0"/>
        <v>192338.70667683956</v>
      </c>
      <c r="X42" t="s">
        <v>387</v>
      </c>
      <c r="Y42">
        <f t="shared" si="1"/>
        <v>0</v>
      </c>
      <c r="Z42">
        <f t="shared" si="2"/>
        <v>0</v>
      </c>
      <c r="AA42">
        <f t="shared" si="3"/>
        <v>1</v>
      </c>
      <c r="AB42">
        <f t="shared" si="4"/>
        <v>0</v>
      </c>
      <c r="AC42">
        <f t="shared" si="5"/>
        <v>0</v>
      </c>
    </row>
    <row r="43" spans="1:29" x14ac:dyDescent="0.25">
      <c r="A43" t="s">
        <v>114</v>
      </c>
      <c r="B43">
        <f>'[4]Emission Projections'!G44*'[4]Carbon Prices POLES'!A$8</f>
        <v>10139.255000000001</v>
      </c>
      <c r="C43">
        <f>'[4]Emission Projections'!H44*'[4]Carbon Prices POLES'!B$8</f>
        <v>12117.772921542906</v>
      </c>
      <c r="D43">
        <f>'[4]Emission Projections'!I44*'[4]Carbon Prices POLES'!C$8</f>
        <v>14475.229720294699</v>
      </c>
      <c r="E43">
        <f>'[4]Emission Projections'!J44*'[4]Carbon Prices POLES'!D$8</f>
        <v>17291.318963877005</v>
      </c>
      <c r="F43">
        <f>'[4]Emission Projections'!K44*'[4]Carbon Prices POLES'!E$8</f>
        <v>20655.371788871689</v>
      </c>
      <c r="G43">
        <f>'[4]Emission Projections'!L44*'[4]Carbon Prices POLES'!F$8</f>
        <v>24673.652545696539</v>
      </c>
      <c r="H43">
        <f>'[4]Emission Projections'!M44*'[4]Carbon Prices POLES'!G$8</f>
        <v>29473.949068965681</v>
      </c>
      <c r="I43">
        <f>'[4]Emission Projections'!N44*'[4]Carbon Prices POLES'!H$8</f>
        <v>35207.791015918854</v>
      </c>
      <c r="J43">
        <f>'[4]Emission Projections'!O44*'[4]Carbon Prices POLES'!I$8</f>
        <v>42057.519151457382</v>
      </c>
      <c r="K43">
        <f>'[4]Emission Projections'!P44*'[4]Carbon Prices POLES'!J$8</f>
        <v>50239.362627454968</v>
      </c>
      <c r="L43">
        <f>'[4]Emission Projections'!Q44*'[4]Carbon Prices POLES'!K$8</f>
        <v>60013.503967039622</v>
      </c>
      <c r="M43">
        <f>'[4]Emission Projections'!R44*'[4]Carbon Prices POLES'!L$8</f>
        <v>71688.496885489396</v>
      </c>
      <c r="N43">
        <f>'[4]Emission Projections'!S44*'[4]Carbon Prices POLES'!M$8</f>
        <v>85635.59659227384</v>
      </c>
      <c r="O43">
        <f>'[4]Emission Projections'!T44*'[4]Carbon Prices POLES'!N$8</f>
        <v>102295.10162908721</v>
      </c>
      <c r="P43">
        <f>'[4]Emission Projections'!U44*'[4]Carbon Prices POLES'!O$8</f>
        <v>122196.75725418823</v>
      </c>
      <c r="Q43">
        <f>'[4]Emission Projections'!V44*'[4]Carbon Prices POLES'!P$8</f>
        <v>145968.85852918387</v>
      </c>
      <c r="R43">
        <f>'[4]Emission Projections'!W44*'[4]Carbon Prices POLES'!Q$8</f>
        <v>174367.30082413348</v>
      </c>
      <c r="S43">
        <f>'[4]Emission Projections'!X44*'[4]Carbon Prices POLES'!R$8</f>
        <v>208288.64541702866</v>
      </c>
      <c r="T43">
        <f>'[4]Emission Projections'!Y44*'[4]Carbon Prices POLES'!S$8</f>
        <v>248811.48227801707</v>
      </c>
      <c r="U43">
        <f>'[4]Emission Projections'!Z44*'[4]Carbon Prices POLES'!T$8</f>
        <v>297215.18164342607</v>
      </c>
      <c r="V43">
        <f>'[4]Emission Projections'!AA44*'[4]Carbon Prices POLES'!U$8</f>
        <v>355037.06098746217</v>
      </c>
      <c r="W43" s="20">
        <f t="shared" si="0"/>
        <v>128323.14127605144</v>
      </c>
      <c r="X43" t="s">
        <v>387</v>
      </c>
      <c r="Y43">
        <f t="shared" si="1"/>
        <v>0</v>
      </c>
      <c r="Z43">
        <f t="shared" si="2"/>
        <v>0</v>
      </c>
      <c r="AA43">
        <f t="shared" si="3"/>
        <v>1</v>
      </c>
      <c r="AB43">
        <f t="shared" si="4"/>
        <v>0</v>
      </c>
      <c r="AC43">
        <f t="shared" si="5"/>
        <v>0</v>
      </c>
    </row>
    <row r="44" spans="1:29" x14ac:dyDescent="0.25">
      <c r="A44" t="s">
        <v>116</v>
      </c>
      <c r="B44">
        <f>'[4]Emission Projections'!G45*'[4]Carbon Prices POLES'!A$8</f>
        <v>38851.864999999998</v>
      </c>
      <c r="C44">
        <f>'[4]Emission Projections'!H45*'[4]Carbon Prices POLES'!B$8</f>
        <v>46416.373008811577</v>
      </c>
      <c r="D44">
        <f>'[4]Emission Projections'!I45*'[4]Carbon Prices POLES'!C$8</f>
        <v>55446.564807558978</v>
      </c>
      <c r="E44">
        <f>'[4]Emission Projections'!J45*'[4]Carbon Prices POLES'!D$8</f>
        <v>66233.558330515603</v>
      </c>
      <c r="F44">
        <f>'[4]Emission Projections'!K45*'[4]Carbon Prices POLES'!E$8</f>
        <v>79119.112711172886</v>
      </c>
      <c r="G44">
        <f>'[4]Emission Projections'!L45*'[4]Carbon Prices POLES'!F$8</f>
        <v>94511.569214933828</v>
      </c>
      <c r="H44">
        <f>'[4]Emission Projections'!M45*'[4]Carbon Prices POLES'!G$8</f>
        <v>112898.53185683623</v>
      </c>
      <c r="I44">
        <f>'[4]Emission Projections'!N45*'[4]Carbon Prices POLES'!H$8</f>
        <v>134862.703183718</v>
      </c>
      <c r="J44">
        <f>'[4]Emission Projections'!O45*'[4]Carbon Prices POLES'!I$8</f>
        <v>161099.86654507933</v>
      </c>
      <c r="K44">
        <f>'[4]Emission Projections'!P45*'[4]Carbon Prices POLES'!J$8</f>
        <v>192441.50600943787</v>
      </c>
      <c r="L44">
        <f>'[4]Emission Projections'!Q45*'[4]Carbon Prices POLES'!K$8</f>
        <v>229880.46506133585</v>
      </c>
      <c r="M44">
        <f>'[4]Emission Projections'!R45*'[4]Carbon Prices POLES'!L$8</f>
        <v>274603.22514047689</v>
      </c>
      <c r="N44">
        <f>'[4]Emission Projections'!S45*'[4]Carbon Prices POLES'!M$8</f>
        <v>328026.51774144731</v>
      </c>
      <c r="O44">
        <f>'[4]Emission Projections'!T45*'[4]Carbon Prices POLES'!N$8</f>
        <v>391843.3857751895</v>
      </c>
      <c r="P44">
        <f>'[4]Emission Projections'!U45*'[4]Carbon Prices POLES'!O$8</f>
        <v>468075.42495008156</v>
      </c>
      <c r="Q44">
        <f>'[4]Emission Projections'!V45*'[4]Carbon Prices POLES'!P$8</f>
        <v>559138.51317573164</v>
      </c>
      <c r="R44">
        <f>'[4]Emission Projections'!W45*'[4]Carbon Prices POLES'!Q$8</f>
        <v>667917.3531802973</v>
      </c>
      <c r="S44">
        <f>'[4]Emission Projections'!X45*'[4]Carbon Prices POLES'!R$8</f>
        <v>797859.26814772433</v>
      </c>
      <c r="T44">
        <f>'[4]Emission Projections'!Y45*'[4]Carbon Prices POLES'!S$8</f>
        <v>953080.56570275757</v>
      </c>
      <c r="U44">
        <f>'[4]Emission Projections'!Z45*'[4]Carbon Prices POLES'!T$8</f>
        <v>1138500.3839756069</v>
      </c>
      <c r="V44">
        <f>'[4]Emission Projections'!AA45*'[4]Carbon Prices POLES'!U$8</f>
        <v>1359992.8497238762</v>
      </c>
      <c r="W44" s="20">
        <f t="shared" si="0"/>
        <v>491545.75808653311</v>
      </c>
      <c r="X44" t="s">
        <v>525</v>
      </c>
      <c r="Y44">
        <f t="shared" si="1"/>
        <v>0</v>
      </c>
      <c r="Z44">
        <f t="shared" si="2"/>
        <v>1</v>
      </c>
      <c r="AA44">
        <f t="shared" si="3"/>
        <v>0</v>
      </c>
      <c r="AB44">
        <f t="shared" si="4"/>
        <v>0</v>
      </c>
      <c r="AC44">
        <f t="shared" si="5"/>
        <v>0</v>
      </c>
    </row>
    <row r="45" spans="1:29" x14ac:dyDescent="0.25">
      <c r="A45" t="s">
        <v>118</v>
      </c>
      <c r="B45">
        <f>'[4]Emission Projections'!G46*'[4]Carbon Prices POLES'!A$8</f>
        <v>29024.305</v>
      </c>
      <c r="C45">
        <f>'[4]Emission Projections'!H46*'[4]Carbon Prices POLES'!B$8</f>
        <v>34676.861069496568</v>
      </c>
      <c r="D45">
        <f>'[4]Emission Projections'!I46*'[4]Carbon Prices POLES'!C$8</f>
        <v>41423.130735496859</v>
      </c>
      <c r="E45">
        <f>'[4]Emission Projections'!J46*'[4]Carbon Prices POLES'!D$8</f>
        <v>49481.865158050474</v>
      </c>
      <c r="F45">
        <f>'[4]Emission Projections'!K46*'[4]Carbon Prices POLES'!E$8</f>
        <v>59108.506364905836</v>
      </c>
      <c r="G45">
        <f>'[4]Emission Projections'!L46*'[4]Carbon Prices POLES'!F$8</f>
        <v>70607.746046422195</v>
      </c>
      <c r="H45">
        <f>'[4]Emission Projections'!M46*'[4]Carbon Prices POLES'!G$8</f>
        <v>84344.402908336808</v>
      </c>
      <c r="I45">
        <f>'[4]Emission Projections'!N46*'[4]Carbon Prices POLES'!H$8</f>
        <v>100753.15122839357</v>
      </c>
      <c r="J45">
        <f>'[4]Emission Projections'!O46*'[4]Carbon Prices POLES'!I$8</f>
        <v>120354.56145330952</v>
      </c>
      <c r="K45">
        <f>'[4]Emission Projections'!P46*'[4]Carbon Prices POLES'!J$8</f>
        <v>143768.89413579303</v>
      </c>
      <c r="L45">
        <f>'[4]Emission Projections'!Q46*'[4]Carbon Prices POLES'!K$8</f>
        <v>171738.96647486501</v>
      </c>
      <c r="M45">
        <f>'[4]Emission Projections'!R46*'[4]Carbon Prices POLES'!L$8</f>
        <v>205149.86220276018</v>
      </c>
      <c r="N45">
        <f>'[4]Emission Projections'!S46*'[4]Carbon Prices POLES'!M$8</f>
        <v>245061.52898528095</v>
      </c>
      <c r="O45">
        <f>'[4]Emission Projections'!T46*'[4]Carbon Prices POLES'!N$8</f>
        <v>292736.94117537112</v>
      </c>
      <c r="P45">
        <f>'[4]Emission Projections'!U46*'[4]Carbon Prices POLES'!O$8</f>
        <v>349688.56931627257</v>
      </c>
      <c r="Q45">
        <f>'[4]Emission Projections'!V46*'[4]Carbon Prices POLES'!P$8</f>
        <v>417718.62044383434</v>
      </c>
      <c r="R45">
        <f>'[4]Emission Projections'!W46*'[4]Carbon Prices POLES'!Q$8</f>
        <v>498985.28347273776</v>
      </c>
      <c r="S45">
        <f>'[4]Emission Projections'!X46*'[4]Carbon Prices POLES'!R$8</f>
        <v>596060.22584603226</v>
      </c>
      <c r="T45">
        <f>'[4]Emission Projections'!Y46*'[4]Carbon Prices POLES'!S$8</f>
        <v>712023.03131649992</v>
      </c>
      <c r="U45">
        <f>'[4]Emission Projections'!Z46*'[4]Carbon Prices POLES'!T$8</f>
        <v>850543.35212268319</v>
      </c>
      <c r="V45">
        <f>'[4]Emission Projections'!AA46*'[4]Carbon Prices POLES'!U$8</f>
        <v>1016013.8109874619</v>
      </c>
      <c r="W45" s="20">
        <f t="shared" si="0"/>
        <v>367221.80925725342</v>
      </c>
      <c r="X45" t="s">
        <v>387</v>
      </c>
      <c r="Y45">
        <f t="shared" si="1"/>
        <v>0</v>
      </c>
      <c r="Z45">
        <f t="shared" si="2"/>
        <v>0</v>
      </c>
      <c r="AA45">
        <f t="shared" si="3"/>
        <v>1</v>
      </c>
      <c r="AB45">
        <f t="shared" si="4"/>
        <v>0</v>
      </c>
      <c r="AC45">
        <f t="shared" si="5"/>
        <v>0</v>
      </c>
    </row>
    <row r="46" spans="1:29" x14ac:dyDescent="0.25">
      <c r="A46" t="s">
        <v>120</v>
      </c>
      <c r="B46">
        <f>'[4]Emission Projections'!G47*'[4]Carbon Prices POLES'!A$8</f>
        <v>104417.825</v>
      </c>
      <c r="C46">
        <f>'[4]Emission Projections'!H47*'[4]Carbon Prices POLES'!B$8</f>
        <v>124737.88434057283</v>
      </c>
      <c r="D46">
        <f>'[4]Emission Projections'!I47*'[4]Carbon Prices POLES'!C$8</f>
        <v>149005.16400429286</v>
      </c>
      <c r="E46">
        <f>'[4]Emission Projections'!J47*'[4]Carbon Prices POLES'!D$8</f>
        <v>177993.55456949887</v>
      </c>
      <c r="F46">
        <f>'[4]Emission Projections'!K47*'[4]Carbon Prices POLES'!E$8</f>
        <v>212622.18675770922</v>
      </c>
      <c r="G46">
        <f>'[4]Emission Projections'!L47*'[4]Carbon Prices POLES'!F$8</f>
        <v>253986.25731117616</v>
      </c>
      <c r="H46">
        <f>'[4]Emission Projections'!M47*'[4]Carbon Prices POLES'!G$8</f>
        <v>303399.23593713483</v>
      </c>
      <c r="I46">
        <f>'[4]Emission Projections'!N47*'[4]Carbon Prices POLES'!H$8</f>
        <v>362423.37393222499</v>
      </c>
      <c r="J46">
        <f>'[4]Emission Projections'!O47*'[4]Carbon Prices POLES'!I$8</f>
        <v>432932.73508201697</v>
      </c>
      <c r="K46">
        <f>'[4]Emission Projections'!P47*'[4]Carbon Prices POLES'!J$8</f>
        <v>517156.77225880395</v>
      </c>
      <c r="L46">
        <f>'[4]Emission Projections'!Q47*'[4]Carbon Prices POLES'!K$8</f>
        <v>617769.41868904221</v>
      </c>
      <c r="M46">
        <f>'[4]Emission Projections'!R47*'[4]Carbon Prices POLES'!L$8</f>
        <v>737952.26203437569</v>
      </c>
      <c r="N46">
        <f>'[4]Emission Projections'!S47*'[4]Carbon Prices POLES'!M$8</f>
        <v>881520.51315864536</v>
      </c>
      <c r="O46">
        <f>'[4]Emission Projections'!T47*'[4]Carbon Prices POLES'!N$8</f>
        <v>1053014.5056899416</v>
      </c>
      <c r="P46">
        <f>'[4]Emission Projections'!U47*'[4]Carbon Prices POLES'!O$8</f>
        <v>1257877.865301515</v>
      </c>
      <c r="Q46">
        <f>'[4]Emission Projections'!V47*'[4]Carbon Prices POLES'!P$8</f>
        <v>1502589.9203741543</v>
      </c>
      <c r="R46">
        <f>'[4]Emission Projections'!W47*'[4]Carbon Prices POLES'!Q$8</f>
        <v>1794917.7835667268</v>
      </c>
      <c r="S46">
        <f>'[4]Emission Projections'!X47*'[4]Carbon Prices POLES'!R$8</f>
        <v>2144107.8115347652</v>
      </c>
      <c r="T46">
        <f>'[4]Emission Projections'!Y47*'[4]Carbon Prices POLES'!S$8</f>
        <v>2561242.3712250516</v>
      </c>
      <c r="U46">
        <f>'[4]Emission Projections'!Z47*'[4]Carbon Prices POLES'!T$8</f>
        <v>3059516.474560691</v>
      </c>
      <c r="V46">
        <f>'[4]Emission Projections'!AA47*'[4]Carbon Prices POLES'!U$8</f>
        <v>3654735.0234810454</v>
      </c>
      <c r="W46" s="20">
        <f t="shared" si="0"/>
        <v>1320946.395258582</v>
      </c>
      <c r="X46" t="s">
        <v>526</v>
      </c>
      <c r="Y46">
        <f t="shared" si="1"/>
        <v>0</v>
      </c>
      <c r="Z46">
        <f t="shared" si="2"/>
        <v>0</v>
      </c>
      <c r="AA46">
        <f t="shared" si="3"/>
        <v>0</v>
      </c>
      <c r="AB46">
        <f t="shared" si="4"/>
        <v>0</v>
      </c>
      <c r="AC46">
        <f t="shared" si="5"/>
        <v>1</v>
      </c>
    </row>
    <row r="47" spans="1:29" x14ac:dyDescent="0.25">
      <c r="A47" t="s">
        <v>122</v>
      </c>
      <c r="B47">
        <f>'[4]Emission Projections'!G48*'[4]Carbon Prices POLES'!A$8</f>
        <v>191820.77000000002</v>
      </c>
      <c r="C47">
        <f>'[4]Emission Projections'!H48*'[4]Carbon Prices POLES'!B$8</f>
        <v>229144.98700723631</v>
      </c>
      <c r="D47">
        <f>'[4]Emission Projections'!I48*'[4]Carbon Prices POLES'!C$8</f>
        <v>273724.56303069647</v>
      </c>
      <c r="E47">
        <f>'[4]Emission Projections'!J48*'[4]Carbon Prices POLES'!D$8</f>
        <v>326976.98250332073</v>
      </c>
      <c r="F47">
        <f>'[4]Emission Projections'!K48*'[4]Carbon Prices POLES'!E$8</f>
        <v>390589.50277704955</v>
      </c>
      <c r="G47">
        <f>'[4]Emission Projections'!L48*'[4]Carbon Prices POLES'!F$8</f>
        <v>466577.7265708117</v>
      </c>
      <c r="H47">
        <f>'[4]Emission Projections'!M48*'[4]Carbon Prices POLES'!G$8</f>
        <v>557349.20795574237</v>
      </c>
      <c r="I47">
        <f>'[4]Emission Projections'!N48*'[4]Carbon Prices POLES'!H$8</f>
        <v>665780.12090476335</v>
      </c>
      <c r="J47">
        <f>'[4]Emission Projections'!O48*'[4]Carbon Prices POLES'!I$8</f>
        <v>795305.90919008176</v>
      </c>
      <c r="K47">
        <f>'[4]Emission Projections'!P48*'[4]Carbon Prices POLES'!J$8</f>
        <v>950030.71122697624</v>
      </c>
      <c r="L47">
        <f>'[4]Emission Projections'!Q48*'[4]Carbon Prices POLES'!K$8</f>
        <v>1134856.7113747215</v>
      </c>
      <c r="M47">
        <f>'[4]Emission Projections'!R48*'[4]Carbon Prices POLES'!L$8</f>
        <v>1355640.2842103706</v>
      </c>
      <c r="N47">
        <f>'[4]Emission Projections'!S48*'[4]Carbon Prices POLES'!M$8</f>
        <v>1619376.570124805</v>
      </c>
      <c r="O47">
        <f>'[4]Emission Projections'!T48*'[4]Carbon Prices POLES'!N$8</f>
        <v>1934422.2861000891</v>
      </c>
      <c r="P47">
        <f>'[4]Emission Projections'!U48*'[4]Carbon Prices POLES'!O$8</f>
        <v>2310759.1026529656</v>
      </c>
      <c r="Q47">
        <f>'[4]Emission Projections'!V48*'[4]Carbon Prices POLES'!P$8</f>
        <v>2760311.5846844004</v>
      </c>
      <c r="R47">
        <f>'[4]Emission Projections'!W48*'[4]Carbon Prices POLES'!Q$8</f>
        <v>3297323.0126339924</v>
      </c>
      <c r="S47">
        <f>'[4]Emission Projections'!X48*'[4]Carbon Prices POLES'!R$8</f>
        <v>3938809.0696226545</v>
      </c>
      <c r="T47">
        <f>'[4]Emission Projections'!Y48*'[4]Carbon Prices POLES'!S$8</f>
        <v>4705094.1129144682</v>
      </c>
      <c r="U47">
        <f>'[4]Emission Projections'!Z48*'[4]Carbon Prices POLES'!T$8</f>
        <v>5620458.56485759</v>
      </c>
      <c r="V47">
        <f>'[4]Emission Projections'!AA48*'[4]Carbon Prices POLES'!U$8</f>
        <v>6713904.5247238753</v>
      </c>
      <c r="W47" s="20">
        <f t="shared" si="0"/>
        <v>2426624.9687342695</v>
      </c>
      <c r="X47" t="s">
        <v>525</v>
      </c>
      <c r="Y47">
        <f t="shared" si="1"/>
        <v>0</v>
      </c>
      <c r="Z47">
        <f t="shared" si="2"/>
        <v>1</v>
      </c>
      <c r="AA47">
        <f t="shared" si="3"/>
        <v>0</v>
      </c>
      <c r="AB47">
        <f t="shared" si="4"/>
        <v>0</v>
      </c>
      <c r="AC47">
        <f t="shared" si="5"/>
        <v>0</v>
      </c>
    </row>
    <row r="48" spans="1:29" x14ac:dyDescent="0.25">
      <c r="A48" t="s">
        <v>126</v>
      </c>
      <c r="B48">
        <f>'[4]Emission Projections'!G49*'[4]Carbon Prices POLES'!A$8</f>
        <v>38540.17</v>
      </c>
      <c r="C48">
        <f>'[4]Emission Projections'!H49*'[4]Carbon Prices POLES'!B$8</f>
        <v>46043.861934963796</v>
      </c>
      <c r="D48">
        <f>'[4]Emission Projections'!I49*'[4]Carbon Prices POLES'!C$8</f>
        <v>55001.377619376108</v>
      </c>
      <c r="E48">
        <f>'[4]Emission Projections'!J49*'[4]Carbon Prices POLES'!D$8</f>
        <v>65701.523065440182</v>
      </c>
      <c r="F48">
        <f>'[4]Emission Projections'!K49*'[4]Carbon Prices POLES'!E$8</f>
        <v>78484.148285315503</v>
      </c>
      <c r="G48">
        <f>'[4]Emission Projections'!L49*'[4]Carbon Prices POLES'!F$8</f>
        <v>93751.733863964473</v>
      </c>
      <c r="H48">
        <f>'[4]Emission Projections'!M49*'[4]Carbon Prices POLES'!G$8</f>
        <v>111991.65018178959</v>
      </c>
      <c r="I48">
        <f>'[4]Emission Projections'!N49*'[4]Carbon Prices POLES'!H$8</f>
        <v>133777.58333048932</v>
      </c>
      <c r="J48">
        <f>'[4]Emission Projections'!O49*'[4]Carbon Prices POLES'!I$8</f>
        <v>159804.68782088507</v>
      </c>
      <c r="K48">
        <f>'[4]Emission Projections'!P49*'[4]Carbon Prices POLES'!J$8</f>
        <v>190891.9178800665</v>
      </c>
      <c r="L48">
        <f>'[4]Emission Projections'!Q49*'[4]Carbon Prices POLES'!K$8</f>
        <v>228030.82204945222</v>
      </c>
      <c r="M48">
        <f>'[4]Emission Projections'!R49*'[4]Carbon Prices POLES'!L$8</f>
        <v>272390.45473320119</v>
      </c>
      <c r="N48">
        <f>'[4]Emission Projections'!S49*'[4]Carbon Prices POLES'!M$8</f>
        <v>325385.16448792291</v>
      </c>
      <c r="O48">
        <f>'[4]Emission Projections'!T49*'[4]Carbon Prices POLES'!N$8</f>
        <v>388683.73555336136</v>
      </c>
      <c r="P48">
        <f>'[4]Emission Projections'!U49*'[4]Carbon Prices POLES'!O$8</f>
        <v>464303.64314317564</v>
      </c>
      <c r="Q48">
        <f>'[4]Emission Projections'!V49*'[4]Carbon Prices POLES'!P$8</f>
        <v>554626.96858248964</v>
      </c>
      <c r="R48">
        <f>'[4]Emission Projections'!W49*'[4]Carbon Prices POLES'!Q$8</f>
        <v>662531.56566990213</v>
      </c>
      <c r="S48">
        <f>'[4]Emission Projections'!X49*'[4]Carbon Prices POLES'!R$8</f>
        <v>791417.6341344344</v>
      </c>
      <c r="T48">
        <f>'[4]Emission Projections'!Y49*'[4]Carbon Prices POLES'!S$8</f>
        <v>945390.40419215371</v>
      </c>
      <c r="U48">
        <f>'[4]Emission Projections'!Z49*'[4]Carbon Prices POLES'!T$8</f>
        <v>1129303.254913887</v>
      </c>
      <c r="V48">
        <f>'[4]Emission Projections'!AA49*'[4]Carbon Prices POLES'!U$8</f>
        <v>1349003.4187679184</v>
      </c>
      <c r="W48" s="20">
        <f t="shared" si="0"/>
        <v>487580.28995656827</v>
      </c>
      <c r="X48" t="s">
        <v>527</v>
      </c>
      <c r="Y48">
        <f t="shared" si="1"/>
        <v>0</v>
      </c>
      <c r="Z48">
        <f t="shared" si="2"/>
        <v>0</v>
      </c>
      <c r="AA48">
        <f t="shared" si="3"/>
        <v>0</v>
      </c>
      <c r="AB48">
        <f t="shared" si="4"/>
        <v>1</v>
      </c>
      <c r="AC48">
        <f t="shared" si="5"/>
        <v>0</v>
      </c>
    </row>
    <row r="49" spans="1:29" x14ac:dyDescent="0.25">
      <c r="A49" t="s">
        <v>128</v>
      </c>
      <c r="B49">
        <f>'[4]Emission Projections'!G50*'[4]Carbon Prices POLES'!A$8</f>
        <v>558759.125</v>
      </c>
      <c r="C49">
        <f>'[4]Emission Projections'!H50*'[4]Carbon Prices POLES'!B$8</f>
        <v>667470.08331543894</v>
      </c>
      <c r="D49">
        <f>'[4]Emission Projections'!I50*'[4]Carbon Prices POLES'!C$8</f>
        <v>797324.48005076533</v>
      </c>
      <c r="E49">
        <f>'[4]Emission Projections'!J50*'[4]Carbon Prices POLES'!D$8</f>
        <v>952441.68536377396</v>
      </c>
      <c r="F49">
        <f>'[4]Emission Projections'!K50*'[4]Carbon Prices POLES'!E$8</f>
        <v>1137737.3398637783</v>
      </c>
      <c r="G49">
        <f>'[4]Emission Projections'!L50*'[4]Carbon Prices POLES'!F$8</f>
        <v>1359079.9230834686</v>
      </c>
      <c r="H49">
        <f>'[4]Emission Projections'!M50*'[4]Carbon Prices POLES'!G$8</f>
        <v>1623486.2004579811</v>
      </c>
      <c r="I49">
        <f>'[4]Emission Projections'!N50*'[4]Carbon Prices POLES'!H$8</f>
        <v>1939329.5302319897</v>
      </c>
      <c r="J49">
        <f>'[4]Emission Projections'!O50*'[4]Carbon Prices POLES'!I$8</f>
        <v>2316622.1453261771</v>
      </c>
      <c r="K49">
        <f>'[4]Emission Projections'!P50*'[4]Carbon Prices POLES'!J$8</f>
        <v>2767312.692138392</v>
      </c>
      <c r="L49">
        <f>'[4]Emission Projections'!Q50*'[4]Carbon Prices POLES'!K$8</f>
        <v>3305687.6645101607</v>
      </c>
      <c r="M49">
        <f>'[4]Emission Projections'!R50*'[4]Carbon Prices POLES'!L$8</f>
        <v>3948797.559730215</v>
      </c>
      <c r="N49">
        <f>'[4]Emission Projections'!S50*'[4]Carbon Prices POLES'!M$8</f>
        <v>4717027.8633100493</v>
      </c>
      <c r="O49">
        <f>'[4]Emission Projections'!T50*'[4]Carbon Prices POLES'!N$8</f>
        <v>5634709.2825890044</v>
      </c>
      <c r="P49">
        <f>'[4]Emission Projections'!U50*'[4]Carbon Prices POLES'!O$8</f>
        <v>6730930.035024263</v>
      </c>
      <c r="Q49">
        <f>'[4]Emission Projections'!V50*'[4]Carbon Prices POLES'!P$8</f>
        <v>8040409.4878100408</v>
      </c>
      <c r="R49">
        <f>'[4]Emission Projections'!W50*'[4]Carbon Prices POLES'!Q$8</f>
        <v>9604653.9168241248</v>
      </c>
      <c r="S49">
        <f>'[4]Emission Projections'!X50*'[4]Carbon Prices POLES'!R$8</f>
        <v>11473207.004534554</v>
      </c>
      <c r="T49">
        <f>'[4]Emission Projections'!Y50*'[4]Carbon Prices POLES'!S$8</f>
        <v>13705294.560375525</v>
      </c>
      <c r="U49">
        <f>'[4]Emission Projections'!Z50*'[4]Carbon Prices POLES'!T$8</f>
        <v>16371614.110261422</v>
      </c>
      <c r="V49">
        <f>'[4]Emission Projections'!AA50*'[4]Carbon Prices POLES'!U$8</f>
        <v>19556666.843767911</v>
      </c>
      <c r="W49" s="20">
        <f t="shared" si="0"/>
        <v>7068426.8012484554</v>
      </c>
      <c r="X49" t="s">
        <v>527</v>
      </c>
      <c r="Y49">
        <f t="shared" si="1"/>
        <v>0</v>
      </c>
      <c r="Z49">
        <f t="shared" si="2"/>
        <v>0</v>
      </c>
      <c r="AA49">
        <f t="shared" si="3"/>
        <v>0</v>
      </c>
      <c r="AB49">
        <f t="shared" si="4"/>
        <v>1</v>
      </c>
      <c r="AC49">
        <f t="shared" si="5"/>
        <v>0</v>
      </c>
    </row>
    <row r="50" spans="1:29" x14ac:dyDescent="0.25">
      <c r="A50" t="s">
        <v>130</v>
      </c>
      <c r="B50">
        <f>'[4]Emission Projections'!G51*'[4]Carbon Prices POLES'!A$8</f>
        <v>231516.04500000001</v>
      </c>
      <c r="C50">
        <f>'[4]Emission Projections'!H51*'[4]Carbon Prices POLES'!B$8</f>
        <v>276562.69956332532</v>
      </c>
      <c r="D50">
        <f>'[4]Emission Projections'!I51*'[4]Carbon Prices POLES'!C$8</f>
        <v>330367.06517763122</v>
      </c>
      <c r="E50">
        <f>'[4]Emission Projections'!J51*'[4]Carbon Prices POLES'!D$8</f>
        <v>394638.9004379409</v>
      </c>
      <c r="F50">
        <f>'[4]Emission Projections'!K51*'[4]Carbon Prices POLES'!E$8</f>
        <v>471415.45062780037</v>
      </c>
      <c r="G50">
        <f>'[4]Emission Projections'!L51*'[4]Carbon Prices POLES'!F$8</f>
        <v>563126.8155097292</v>
      </c>
      <c r="H50">
        <f>'[4]Emission Projections'!M51*'[4]Carbon Prices POLES'!G$8</f>
        <v>672682.45276371308</v>
      </c>
      <c r="I50">
        <f>'[4]Emission Projections'!N51*'[4]Carbon Prices POLES'!H$8</f>
        <v>803549.34666669962</v>
      </c>
      <c r="J50">
        <f>'[4]Emission Projections'!O51*'[4]Carbon Prices POLES'!I$8</f>
        <v>959878.83367233549</v>
      </c>
      <c r="K50">
        <f>'[4]Emission Projections'!P51*'[4]Carbon Prices POLES'!J$8</f>
        <v>1146618.4413026471</v>
      </c>
      <c r="L50">
        <f>'[4]Emission Projections'!Q51*'[4]Carbon Prices POLES'!K$8</f>
        <v>1369691.4947629108</v>
      </c>
      <c r="M50">
        <f>'[4]Emission Projections'!R51*'[4]Carbon Prices POLES'!L$8</f>
        <v>1636158.2896499734</v>
      </c>
      <c r="N50">
        <f>'[4]Emission Projections'!S51*'[4]Carbon Prices POLES'!M$8</f>
        <v>1954470.5416106412</v>
      </c>
      <c r="O50">
        <f>'[4]Emission Projections'!T51*'[4]Carbon Prices POLES'!N$8</f>
        <v>2334703.5037326217</v>
      </c>
      <c r="P50">
        <f>'[4]Emission Projections'!U51*'[4]Carbon Prices POLES'!O$8</f>
        <v>2788916.5770785525</v>
      </c>
      <c r="Q50">
        <f>'[4]Emission Projections'!V51*'[4]Carbon Prices POLES'!P$8</f>
        <v>3331487.3997977292</v>
      </c>
      <c r="R50">
        <f>'[4]Emission Projections'!W51*'[4]Carbon Prices POLES'!Q$8</f>
        <v>3979623.0873947176</v>
      </c>
      <c r="S50">
        <f>'[4]Emission Projections'!X51*'[4]Carbon Prices POLES'!R$8</f>
        <v>4753840.8224987686</v>
      </c>
      <c r="T50">
        <f>'[4]Emission Projections'!Y51*'[4]Carbon Prices POLES'!S$8</f>
        <v>5678692.8834446128</v>
      </c>
      <c r="U50">
        <f>'[4]Emission Projections'!Z51*'[4]Carbon Prices POLES'!T$8</f>
        <v>6783457.6183062959</v>
      </c>
      <c r="V50">
        <f>'[4]Emission Projections'!AA51*'[4]Carbon Prices POLES'!U$8</f>
        <v>8103159.043767917</v>
      </c>
      <c r="W50" s="20">
        <f t="shared" si="0"/>
        <v>2928753.5719974912</v>
      </c>
      <c r="X50" t="s">
        <v>527</v>
      </c>
      <c r="Y50">
        <f t="shared" si="1"/>
        <v>0</v>
      </c>
      <c r="Z50">
        <f t="shared" si="2"/>
        <v>0</v>
      </c>
      <c r="AA50">
        <f t="shared" si="3"/>
        <v>0</v>
      </c>
      <c r="AB50">
        <f t="shared" si="4"/>
        <v>1</v>
      </c>
      <c r="AC50">
        <f t="shared" si="5"/>
        <v>0</v>
      </c>
    </row>
    <row r="51" spans="1:29" x14ac:dyDescent="0.25">
      <c r="A51" t="s">
        <v>132</v>
      </c>
      <c r="B51">
        <f>'[4]Emission Projections'!G52*'[4]Carbon Prices POLES'!A$8</f>
        <v>2695.2449999999999</v>
      </c>
      <c r="C51">
        <f>'[4]Emission Projections'!H52*'[4]Carbon Prices POLES'!B$8</f>
        <v>3225.5498263301015</v>
      </c>
      <c r="D51">
        <f>'[4]Emission Projections'!I52*'[4]Carbon Prices POLES'!C$8</f>
        <v>3853.0473783800599</v>
      </c>
      <c r="E51">
        <f>'[4]Emission Projections'!J52*'[4]Carbon Prices POLES'!D$8</f>
        <v>4602.6182310280446</v>
      </c>
      <c r="F51">
        <f>'[4]Emission Projections'!K52*'[4]Carbon Prices POLES'!E$8</f>
        <v>5498.1168006485195</v>
      </c>
      <c r="G51">
        <f>'[4]Emission Projections'!L52*'[4]Carbon Prices POLES'!F$8</f>
        <v>6567.592389099821</v>
      </c>
      <c r="H51">
        <f>'[4]Emission Projections'!M52*'[4]Carbon Prices POLES'!G$8</f>
        <v>7845.4012449028842</v>
      </c>
      <c r="I51">
        <f>'[4]Emission Projections'!N52*'[4]Carbon Prices POLES'!H$8</f>
        <v>9371.4645632346364</v>
      </c>
      <c r="J51">
        <f>'[4]Emission Projections'!O52*'[4]Carbon Prices POLES'!I$8</f>
        <v>11194.801506261296</v>
      </c>
      <c r="K51">
        <f>'[4]Emission Projections'!P52*'[4]Carbon Prices POLES'!J$8</f>
        <v>13372.382246498411</v>
      </c>
      <c r="L51">
        <f>'[4]Emission Projections'!Q52*'[4]Carbon Prices POLES'!K$8</f>
        <v>15974.146900848253</v>
      </c>
      <c r="M51">
        <f>'[4]Emission Projections'!R52*'[4]Carbon Prices POLES'!L$8</f>
        <v>19081.395605089445</v>
      </c>
      <c r="N51">
        <f>'[4]Emission Projections'!S52*'[4]Carbon Prices POLES'!M$8</f>
        <v>22793.918386874924</v>
      </c>
      <c r="O51">
        <f>'[4]Emission Projections'!T52*'[4]Carbon Prices POLES'!N$8</f>
        <v>27227.73574967821</v>
      </c>
      <c r="P51">
        <f>'[4]Emission Projections'!U52*'[4]Carbon Prices POLES'!O$8</f>
        <v>32525.227451075341</v>
      </c>
      <c r="Q51">
        <f>'[4]Emission Projections'!V52*'[4]Carbon Prices POLES'!P$8</f>
        <v>38851.962085156578</v>
      </c>
      <c r="R51">
        <f>'[4]Emission Projections'!W52*'[4]Carbon Prices POLES'!Q$8</f>
        <v>46411.08630439236</v>
      </c>
      <c r="S51">
        <f>'[4]Emission Projections'!X52*'[4]Carbon Prices POLES'!R$8</f>
        <v>55438.87682074176</v>
      </c>
      <c r="T51">
        <f>'[4]Emission Projections'!Y52*'[4]Carbon Prices POLES'!S$8</f>
        <v>66225.182365760702</v>
      </c>
      <c r="U51">
        <f>'[4]Emission Projections'!Z52*'[4]Carbon Prices POLES'!T$8</f>
        <v>79107.184347718896</v>
      </c>
      <c r="V51">
        <f>'[4]Emission Projections'!AA52*'[4]Carbon Prices POLES'!U$8</f>
        <v>94496.710987462255</v>
      </c>
      <c r="W51" s="20">
        <f t="shared" si="0"/>
        <v>34155.316809674732</v>
      </c>
      <c r="X51" t="s">
        <v>387</v>
      </c>
      <c r="Y51">
        <f t="shared" si="1"/>
        <v>0</v>
      </c>
      <c r="Z51">
        <f t="shared" si="2"/>
        <v>0</v>
      </c>
      <c r="AA51">
        <f t="shared" si="3"/>
        <v>1</v>
      </c>
      <c r="AB51">
        <f t="shared" si="4"/>
        <v>0</v>
      </c>
      <c r="AC51">
        <f t="shared" si="5"/>
        <v>0</v>
      </c>
    </row>
    <row r="52" spans="1:29" x14ac:dyDescent="0.25">
      <c r="A52" t="s">
        <v>136</v>
      </c>
      <c r="B52">
        <f>'[4]Emission Projections'!G53*'[4]Carbon Prices POLES'!A$8</f>
        <v>104821.19500000001</v>
      </c>
      <c r="C52">
        <f>'[4]Emission Projections'!H53*'[4]Carbon Prices POLES'!B$8</f>
        <v>125219.86733535264</v>
      </c>
      <c r="D52">
        <f>'[4]Emission Projections'!I53*'[4]Carbon Prices POLES'!C$8</f>
        <v>149581.07728590595</v>
      </c>
      <c r="E52">
        <f>'[4]Emission Projections'!J53*'[4]Carbon Prices POLES'!D$8</f>
        <v>178681.69930783226</v>
      </c>
      <c r="F52">
        <f>'[4]Emission Projections'!K53*'[4]Carbon Prices POLES'!E$8</f>
        <v>213443.75174473683</v>
      </c>
      <c r="G52">
        <f>'[4]Emission Projections'!L53*'[4]Carbon Prices POLES'!F$8</f>
        <v>254968.72301649788</v>
      </c>
      <c r="H52">
        <f>'[4]Emission Projections'!M53*'[4]Carbon Prices POLES'!G$8</f>
        <v>304572.2142976686</v>
      </c>
      <c r="I52">
        <f>'[4]Emission Projections'!N53*'[4]Carbon Prices POLES'!H$8</f>
        <v>363826.01002302294</v>
      </c>
      <c r="J52">
        <f>'[4]Emission Projections'!O53*'[4]Carbon Prices POLES'!I$8</f>
        <v>434607.398780093</v>
      </c>
      <c r="K52">
        <f>'[4]Emission Projections'!P53*'[4]Carbon Prices POLES'!J$8</f>
        <v>519159.22869584593</v>
      </c>
      <c r="L52">
        <f>'[4]Emission Projections'!Q53*'[4]Carbon Prices POLES'!K$8</f>
        <v>620160.28457896283</v>
      </c>
      <c r="M52">
        <f>'[4]Emission Projections'!R53*'[4]Carbon Prices POLES'!L$8</f>
        <v>740810.98476333171</v>
      </c>
      <c r="N52">
        <f>'[4]Emission Projections'!S53*'[4]Carbon Prices POLES'!M$8</f>
        <v>884933.80390653433</v>
      </c>
      <c r="O52">
        <f>'[4]Emission Projections'!T53*'[4]Carbon Prices POLES'!N$8</f>
        <v>1057095.5592582279</v>
      </c>
      <c r="P52">
        <f>'[4]Emission Projections'!U53*'[4]Carbon Prices POLES'!O$8</f>
        <v>1262750.7063087027</v>
      </c>
      <c r="Q52">
        <f>'[4]Emission Projections'!V53*'[4]Carbon Prices POLES'!P$8</f>
        <v>1508415.83683487</v>
      </c>
      <c r="R52">
        <f>'[4]Emission Projections'!W53*'[4]Carbon Prices POLES'!Q$8</f>
        <v>1801874.1508207619</v>
      </c>
      <c r="S52">
        <f>'[4]Emission Projections'!X53*'[4]Carbon Prices POLES'!R$8</f>
        <v>2152424.4588113702</v>
      </c>
      <c r="T52">
        <f>'[4]Emission Projections'!Y53*'[4]Carbon Prices POLES'!S$8</f>
        <v>2571172.9476837879</v>
      </c>
      <c r="U52">
        <f>'[4]Emission Projections'!Z53*'[4]Carbon Prices POLES'!T$8</f>
        <v>3071388.497941012</v>
      </c>
      <c r="V52">
        <f>'[4]Emission Projections'!AA53*'[4]Carbon Prices POLES'!U$8</f>
        <v>3668919.3997238758</v>
      </c>
      <c r="W52" s="20">
        <f t="shared" si="0"/>
        <v>1326067.5128402854</v>
      </c>
      <c r="X52" t="s">
        <v>525</v>
      </c>
      <c r="Y52">
        <f t="shared" si="1"/>
        <v>0</v>
      </c>
      <c r="Z52">
        <f t="shared" si="2"/>
        <v>1</v>
      </c>
      <c r="AA52">
        <f t="shared" si="3"/>
        <v>0</v>
      </c>
      <c r="AB52">
        <f t="shared" si="4"/>
        <v>0</v>
      </c>
      <c r="AC52">
        <f t="shared" si="5"/>
        <v>0</v>
      </c>
    </row>
    <row r="53" spans="1:29" x14ac:dyDescent="0.25">
      <c r="A53" t="s">
        <v>138</v>
      </c>
      <c r="B53">
        <f>'[4]Emission Projections'!G54*'[4]Carbon Prices POLES'!A$8</f>
        <v>163181.5</v>
      </c>
      <c r="C53">
        <f>'[4]Emission Projections'!H54*'[4]Carbon Prices POLES'!B$8</f>
        <v>194934.0203207279</v>
      </c>
      <c r="D53">
        <f>'[4]Emission Projections'!I54*'[4]Carbon Prices POLES'!C$8</f>
        <v>232857.94032608892</v>
      </c>
      <c r="E53">
        <f>'[4]Emission Projections'!J54*'[4]Carbon Prices POLES'!D$8</f>
        <v>278159.86293506925</v>
      </c>
      <c r="F53">
        <f>'[4]Emission Projections'!K54*'[4]Carbon Prices POLES'!E$8</f>
        <v>332275.13752679183</v>
      </c>
      <c r="G53">
        <f>'[4]Emission Projections'!L54*'[4]Carbon Prices POLES'!F$8</f>
        <v>396918.45079592481</v>
      </c>
      <c r="H53">
        <f>'[4]Emission Projections'!M54*'[4]Carbon Prices POLES'!G$8</f>
        <v>474137.89834690961</v>
      </c>
      <c r="I53">
        <f>'[4]Emission Projections'!N54*'[4]Carbon Prices POLES'!H$8</f>
        <v>566380.26396118512</v>
      </c>
      <c r="J53">
        <f>'[4]Emission Projections'!O54*'[4]Carbon Prices POLES'!I$8</f>
        <v>676568.06445659336</v>
      </c>
      <c r="K53">
        <f>'[4]Emission Projections'!P54*'[4]Carbon Prices POLES'!J$8</f>
        <v>808192.72266772937</v>
      </c>
      <c r="L53">
        <f>'[4]Emission Projections'!Q54*'[4]Carbon Prices POLES'!K$8</f>
        <v>965424.50512499025</v>
      </c>
      <c r="M53">
        <f>'[4]Emission Projections'!R54*'[4]Carbon Prices POLES'!L$8</f>
        <v>1153245.4758360239</v>
      </c>
      <c r="N53">
        <f>'[4]Emission Projections'!S54*'[4]Carbon Prices POLES'!M$8</f>
        <v>1377606.3697385164</v>
      </c>
      <c r="O53">
        <f>'[4]Emission Projections'!T54*'[4]Carbon Prices POLES'!N$8</f>
        <v>1645616.3119532003</v>
      </c>
      <c r="P53">
        <f>'[4]Emission Projections'!U54*'[4]Carbon Prices POLES'!O$8</f>
        <v>1965766.6653316293</v>
      </c>
      <c r="Q53">
        <f>'[4]Emission Projections'!V54*'[4]Carbon Prices POLES'!P$8</f>
        <v>2348201.7515672315</v>
      </c>
      <c r="R53">
        <f>'[4]Emission Projections'!W54*'[4]Carbon Prices POLES'!Q$8</f>
        <v>2805038.2661319338</v>
      </c>
      <c r="S53">
        <f>'[4]Emission Projections'!X54*'[4]Carbon Prices POLES'!R$8</f>
        <v>3350751.5855157576</v>
      </c>
      <c r="T53">
        <f>'[4]Emission Projections'!Y54*'[4]Carbon Prices POLES'!S$8</f>
        <v>4002631.5501978565</v>
      </c>
      <c r="U53">
        <f>'[4]Emission Projections'!Z54*'[4]Carbon Prices POLES'!T$8</f>
        <v>4781333.7082667165</v>
      </c>
      <c r="V53">
        <f>'[4]Emission Projections'!AA54*'[4]Carbon Prices POLES'!U$8</f>
        <v>5711530.0747238752</v>
      </c>
      <c r="W53" s="20">
        <f t="shared" si="0"/>
        <v>2064333.9790385044</v>
      </c>
      <c r="X53" t="s">
        <v>525</v>
      </c>
      <c r="Y53">
        <f t="shared" si="1"/>
        <v>0</v>
      </c>
      <c r="Z53">
        <f t="shared" si="2"/>
        <v>1</v>
      </c>
      <c r="AA53">
        <f t="shared" si="3"/>
        <v>0</v>
      </c>
      <c r="AB53">
        <f t="shared" si="4"/>
        <v>0</v>
      </c>
      <c r="AC53">
        <f t="shared" si="5"/>
        <v>0</v>
      </c>
    </row>
    <row r="54" spans="1:29" x14ac:dyDescent="0.25">
      <c r="A54" t="s">
        <v>140</v>
      </c>
      <c r="B54">
        <f>'[4]Emission Projections'!G55*'[4]Carbon Prices POLES'!A$8</f>
        <v>1023881.4049999999</v>
      </c>
      <c r="C54">
        <f>'[4]Emission Projections'!H55*'[4]Carbon Prices POLES'!B$8</f>
        <v>1223080.8638927643</v>
      </c>
      <c r="D54">
        <f>'[4]Emission Projections'!I55*'[4]Carbon Prices POLES'!C$8</f>
        <v>1461028.0910120688</v>
      </c>
      <c r="E54">
        <f>'[4]Emission Projections'!J55*'[4]Carbon Prices POLES'!D$8</f>
        <v>1745267.3374841206</v>
      </c>
      <c r="F54">
        <f>'[4]Emission Projections'!K55*'[4]Carbon Prices POLES'!E$8</f>
        <v>2084804.7025742384</v>
      </c>
      <c r="G54">
        <f>'[4]Emission Projections'!L55*'[4]Carbon Prices POLES'!F$8</f>
        <v>2490397.9531817371</v>
      </c>
      <c r="H54">
        <f>'[4]Emission Projections'!M55*'[4]Carbon Prices POLES'!G$8</f>
        <v>2974898.6022522952</v>
      </c>
      <c r="I54">
        <f>'[4]Emission Projections'!N55*'[4]Carbon Prices POLES'!H$8</f>
        <v>3553657.2727127415</v>
      </c>
      <c r="J54">
        <f>'[4]Emission Projections'!O55*'[4]Carbon Prices POLES'!I$8</f>
        <v>4245012.3432965102</v>
      </c>
      <c r="K54">
        <f>'[4]Emission Projections'!P55*'[4]Carbon Prices POLES'!J$8</f>
        <v>5070868.2918468826</v>
      </c>
      <c r="L54">
        <f>'[4]Emission Projections'!Q55*'[4]Carbon Prices POLES'!K$8</f>
        <v>6057392.942857977</v>
      </c>
      <c r="M54">
        <f>'[4]Emission Projections'!R55*'[4]Carbon Prices POLES'!L$8</f>
        <v>7235842.7574601518</v>
      </c>
      <c r="N54">
        <f>'[4]Emission Projections'!S55*'[4]Carbon Prices POLES'!M$8</f>
        <v>8643557.7344654407</v>
      </c>
      <c r="O54">
        <f>'[4]Emission Projections'!T55*'[4]Carbon Prices POLES'!N$8</f>
        <v>10325139.090477664</v>
      </c>
      <c r="P54">
        <f>'[4]Emission Projections'!U55*'[4]Carbon Prices POLES'!O$8</f>
        <v>12333868.882412095</v>
      </c>
      <c r="Q54">
        <f>'[4]Emission Projections'!V55*'[4]Carbon Prices POLES'!P$8</f>
        <v>14733390.544219499</v>
      </c>
      <c r="R54">
        <f>'[4]Emission Projections'!W55*'[4]Carbon Prices POLES'!Q$8</f>
        <v>17599734.544165228</v>
      </c>
      <c r="S54">
        <f>'[4]Emission Projections'!X55*'[4]Carbon Prices POLES'!R$8</f>
        <v>21023716.491940927</v>
      </c>
      <c r="T54">
        <f>'[4]Emission Projections'!Y55*'[4]Carbon Prices POLES'!S$8</f>
        <v>25113827.546683565</v>
      </c>
      <c r="U54">
        <f>'[4]Emission Projections'!Z55*'[4]Carbon Prices POLES'!T$8</f>
        <v>29999656.488243546</v>
      </c>
      <c r="V54">
        <f>'[4]Emission Projections'!AA55*'[4]Carbon Prices POLES'!U$8</f>
        <v>35836012.31098745</v>
      </c>
      <c r="W54" s="20">
        <f t="shared" si="0"/>
        <v>12952310.862325231</v>
      </c>
      <c r="X54" t="s">
        <v>387</v>
      </c>
      <c r="Y54">
        <f t="shared" si="1"/>
        <v>0</v>
      </c>
      <c r="Z54">
        <f t="shared" si="2"/>
        <v>0</v>
      </c>
      <c r="AA54">
        <f t="shared" si="3"/>
        <v>1</v>
      </c>
      <c r="AB54">
        <f t="shared" si="4"/>
        <v>0</v>
      </c>
      <c r="AC54">
        <f t="shared" si="5"/>
        <v>0</v>
      </c>
    </row>
    <row r="55" spans="1:29" x14ac:dyDescent="0.25">
      <c r="A55" t="s">
        <v>142</v>
      </c>
      <c r="B55">
        <f>'[4]Emission Projections'!G56*'[4]Carbon Prices POLES'!A$8</f>
        <v>31242.84</v>
      </c>
      <c r="C55">
        <f>'[4]Emission Projections'!H56*'[4]Carbon Prices POLES'!B$8</f>
        <v>37327.031667645788</v>
      </c>
      <c r="D55">
        <f>'[4]Emission Projections'!I56*'[4]Carbon Prices POLES'!C$8</f>
        <v>44588.915369395007</v>
      </c>
      <c r="E55">
        <f>'[4]Emission Projections'!J56*'[4]Carbon Prices POLES'!D$8</f>
        <v>53263.580980436003</v>
      </c>
      <c r="F55">
        <f>'[4]Emission Projections'!K56*'[4]Carbon Prices POLES'!E$8</f>
        <v>63625.859459663996</v>
      </c>
      <c r="G55">
        <f>'[4]Emission Projections'!L56*'[4]Carbon Prices POLES'!F$8</f>
        <v>76004.143192796793</v>
      </c>
      <c r="H55">
        <f>'[4]Emission Projections'!M56*'[4]Carbon Prices POLES'!G$8</f>
        <v>90790.533465244953</v>
      </c>
      <c r="I55">
        <f>'[4]Emission Projections'!N56*'[4]Carbon Prices POLES'!H$8</f>
        <v>108453.65028257528</v>
      </c>
      <c r="J55">
        <f>'[4]Emission Projections'!O56*'[4]Carbon Prices POLES'!I$8</f>
        <v>129552.99998656611</v>
      </c>
      <c r="K55">
        <f>'[4]Emission Projections'!P56*'[4]Carbon Prices POLES'!J$8</f>
        <v>154757.27729491334</v>
      </c>
      <c r="L55">
        <f>'[4]Emission Projections'!Q56*'[4]Carbon Prices POLES'!K$8</f>
        <v>184864.86608973632</v>
      </c>
      <c r="M55">
        <f>'[4]Emission Projections'!R56*'[4]Carbon Prices POLES'!L$8</f>
        <v>220829.9565903144</v>
      </c>
      <c r="N55">
        <f>'[4]Emission Projections'!S56*'[4]Carbon Prices POLES'!M$8</f>
        <v>263791.79740834254</v>
      </c>
      <c r="O55">
        <f>'[4]Emission Projections'!T56*'[4]Carbon Prices POLES'!N$8</f>
        <v>315111.96498712368</v>
      </c>
      <c r="P55">
        <f>'[4]Emission Projections'!U56*'[4]Carbon Prices POLES'!O$8</f>
        <v>376416.1026143874</v>
      </c>
      <c r="Q55">
        <f>'[4]Emission Projections'!V56*'[4]Carbon Prices POLES'!P$8</f>
        <v>449647.10424895497</v>
      </c>
      <c r="R55">
        <f>'[4]Emission Projections'!W56*'[4]Carbon Prices POLES'!Q$8</f>
        <v>537124.67085100536</v>
      </c>
      <c r="S55">
        <f>'[4]Emission Projections'!X56*'[4]Carbon Prices POLES'!R$8</f>
        <v>641621.20418846561</v>
      </c>
      <c r="T55">
        <f>'[4]Emission Projections'!Y56*'[4]Carbon Prices POLES'!S$8</f>
        <v>766446.78623579605</v>
      </c>
      <c r="U55">
        <f>'[4]Emission Projections'!Z56*'[4]Carbon Prices POLES'!T$8</f>
        <v>915557.48033590626</v>
      </c>
      <c r="V55">
        <f>'[4]Emission Projections'!AA56*'[4]Carbon Prices POLES'!U$8</f>
        <v>1093676.9747238765</v>
      </c>
      <c r="W55" s="20">
        <f t="shared" si="0"/>
        <v>395290.46953100036</v>
      </c>
      <c r="X55" t="s">
        <v>525</v>
      </c>
      <c r="Y55">
        <f t="shared" si="1"/>
        <v>0</v>
      </c>
      <c r="Z55">
        <f t="shared" si="2"/>
        <v>1</v>
      </c>
      <c r="AA55">
        <f t="shared" si="3"/>
        <v>0</v>
      </c>
      <c r="AB55">
        <f t="shared" si="4"/>
        <v>0</v>
      </c>
      <c r="AC55">
        <f t="shared" si="5"/>
        <v>0</v>
      </c>
    </row>
    <row r="56" spans="1:29" x14ac:dyDescent="0.25">
      <c r="A56" t="s">
        <v>144</v>
      </c>
      <c r="B56">
        <f>'[4]Emission Projections'!G57*'[4]Carbon Prices POLES'!A$8</f>
        <v>23395.46</v>
      </c>
      <c r="C56">
        <f>'[4]Emission Projections'!H57*'[4]Carbon Prices POLES'!B$8</f>
        <v>27952.938679766692</v>
      </c>
      <c r="D56">
        <f>'[4]Emission Projections'!I57*'[4]Carbon Prices POLES'!C$8</f>
        <v>33391.086452324947</v>
      </c>
      <c r="E56">
        <f>'[4]Emission Projections'!J57*'[4]Carbon Prices POLES'!D$8</f>
        <v>39887.207214738577</v>
      </c>
      <c r="F56">
        <f>'[4]Emission Projections'!K57*'[4]Carbon Prices POLES'!E$8</f>
        <v>47647.23227282575</v>
      </c>
      <c r="G56">
        <f>'[4]Emission Projections'!L57*'[4]Carbon Prices POLES'!F$8</f>
        <v>56916.71041076901</v>
      </c>
      <c r="H56">
        <f>'[4]Emission Projections'!M57*'[4]Carbon Prices POLES'!G$8</f>
        <v>67989.811327087358</v>
      </c>
      <c r="I56">
        <f>'[4]Emission Projections'!N57*'[4]Carbon Prices POLES'!H$8</f>
        <v>81216.815708753042</v>
      </c>
      <c r="J56">
        <f>'[4]Emission Projections'!O57*'[4]Carbon Prices POLES'!I$8</f>
        <v>97017.481854602127</v>
      </c>
      <c r="K56">
        <f>'[4]Emission Projections'!P57*'[4]Carbon Prices POLES'!J$8</f>
        <v>115891.64542408449</v>
      </c>
      <c r="L56">
        <f>'[4]Emission Projections'!Q57*'[4]Carbon Prices POLES'!K$8</f>
        <v>138438.27036816365</v>
      </c>
      <c r="M56">
        <f>'[4]Emission Projections'!R57*'[4]Carbon Prices POLES'!L$8</f>
        <v>165370.6008897484</v>
      </c>
      <c r="N56">
        <f>'[4]Emission Projections'!S57*'[4]Carbon Prices POLES'!M$8</f>
        <v>197543.31418464679</v>
      </c>
      <c r="O56">
        <f>'[4]Emission Projections'!T57*'[4]Carbon Prices POLES'!N$8</f>
        <v>235974.17929118744</v>
      </c>
      <c r="P56">
        <f>'[4]Emission Projections'!U57*'[4]Carbon Prices POLES'!O$8</f>
        <v>281882.75737155421</v>
      </c>
      <c r="Q56">
        <f>'[4]Emission Projections'!V57*'[4]Carbon Prices POLES'!P$8</f>
        <v>336721.36131005018</v>
      </c>
      <c r="R56">
        <f>'[4]Emission Projections'!W57*'[4]Carbon Prices POLES'!Q$8</f>
        <v>402230.21485805663</v>
      </c>
      <c r="S56">
        <f>'[4]Emission Projections'!X57*'[4]Carbon Prices POLES'!R$8</f>
        <v>480481.70624243602</v>
      </c>
      <c r="T56">
        <f>'[4]Emission Projections'!Y57*'[4]Carbon Prices POLES'!S$8</f>
        <v>573959.00650600065</v>
      </c>
      <c r="U56">
        <f>'[4]Emission Projections'!Z57*'[4]Carbon Prices POLES'!T$8</f>
        <v>685619.32461090456</v>
      </c>
      <c r="V56">
        <f>'[4]Emission Projections'!AA57*'[4]Carbon Prices POLES'!U$8</f>
        <v>819004.23598746199</v>
      </c>
      <c r="W56" s="20">
        <f t="shared" si="0"/>
        <v>296016.08977159415</v>
      </c>
      <c r="X56" t="s">
        <v>387</v>
      </c>
      <c r="Y56">
        <f t="shared" si="1"/>
        <v>0</v>
      </c>
      <c r="Z56">
        <f t="shared" si="2"/>
        <v>0</v>
      </c>
      <c r="AA56">
        <f t="shared" si="3"/>
        <v>1</v>
      </c>
      <c r="AB56">
        <f t="shared" si="4"/>
        <v>0</v>
      </c>
      <c r="AC56">
        <f t="shared" si="5"/>
        <v>0</v>
      </c>
    </row>
    <row r="57" spans="1:29" x14ac:dyDescent="0.25">
      <c r="A57" t="s">
        <v>146</v>
      </c>
      <c r="B57">
        <f>'[4]Emission Projections'!G58*'[4]Carbon Prices POLES'!A$8</f>
        <v>2566.9</v>
      </c>
      <c r="C57">
        <f>'[4]Emission Projections'!H58*'[4]Carbon Prices POLES'!B$8</f>
        <v>3072.2356350333289</v>
      </c>
      <c r="D57">
        <f>'[4]Emission Projections'!I58*'[4]Carbon Prices POLES'!C$8</f>
        <v>3669.9063035194627</v>
      </c>
      <c r="E57">
        <f>'[4]Emission Projections'!J58*'[4]Carbon Prices POLES'!D$8</f>
        <v>4383.847528737545</v>
      </c>
      <c r="F57">
        <f>'[4]Emission Projections'!K58*'[4]Carbon Prices POLES'!E$8</f>
        <v>5236.7848180929486</v>
      </c>
      <c r="G57">
        <f>'[4]Emission Projections'!L58*'[4]Carbon Prices POLES'!F$8</f>
        <v>6255.4189381240158</v>
      </c>
      <c r="H57">
        <f>'[4]Emission Projections'!M58*'[4]Carbon Prices POLES'!G$8</f>
        <v>7472.4952479362846</v>
      </c>
      <c r="I57">
        <f>'[4]Emission Projections'!N58*'[4]Carbon Prices POLES'!H$8</f>
        <v>8926.0106588780127</v>
      </c>
      <c r="J57">
        <f>'[4]Emission Projections'!O58*'[4]Carbon Prices POLES'!I$8</f>
        <v>10662.685684792397</v>
      </c>
      <c r="K57">
        <f>'[4]Emission Projections'!P58*'[4]Carbon Prices POLES'!J$8</f>
        <v>12736.744653723299</v>
      </c>
      <c r="L57">
        <f>'[4]Emission Projections'!Q58*'[4]Carbon Prices POLES'!K$8</f>
        <v>15214.847641086333</v>
      </c>
      <c r="M57">
        <f>'[4]Emission Projections'!R58*'[4]Carbon Prices POLES'!L$8</f>
        <v>18174.376617496342</v>
      </c>
      <c r="N57">
        <f>'[4]Emission Projections'!S58*'[4]Carbon Prices POLES'!M$8</f>
        <v>21710.441176437012</v>
      </c>
      <c r="O57">
        <f>'[4]Emission Projections'!T58*'[4]Carbon Prices POLES'!N$8</f>
        <v>25933.470820722883</v>
      </c>
      <c r="P57">
        <f>'[4]Emission Projections'!U58*'[4]Carbon Prices POLES'!O$8</f>
        <v>30979.166592400983</v>
      </c>
      <c r="Q57">
        <f>'[4]Emission Projections'!V58*'[4]Carbon Prices POLES'!P$8</f>
        <v>37005.119043018174</v>
      </c>
      <c r="R57">
        <f>'[4]Emission Projections'!W58*'[4]Carbon Prices POLES'!Q$8</f>
        <v>44204.944674741651</v>
      </c>
      <c r="S57">
        <f>'[4]Emission Projections'!X58*'[4]Carbon Prices POLES'!R$8</f>
        <v>52803.535982874746</v>
      </c>
      <c r="T57">
        <f>'[4]Emission Projections'!Y58*'[4]Carbon Prices POLES'!S$8</f>
        <v>63077.142712101107</v>
      </c>
      <c r="U57">
        <f>'[4]Emission Projections'!Z58*'[4]Carbon Prices POLES'!T$8</f>
        <v>75346.701635723948</v>
      </c>
      <c r="V57">
        <f>'[4]Emission Projections'!AA58*'[4]Carbon Prices POLES'!U$8</f>
        <v>90004.635987462258</v>
      </c>
      <c r="W57" s="20">
        <f t="shared" si="0"/>
        <v>32531.733629219962</v>
      </c>
      <c r="X57" t="s">
        <v>387</v>
      </c>
      <c r="Y57">
        <f t="shared" si="1"/>
        <v>0</v>
      </c>
      <c r="Z57">
        <f t="shared" si="2"/>
        <v>0</v>
      </c>
      <c r="AA57">
        <f t="shared" si="3"/>
        <v>1</v>
      </c>
      <c r="AB57">
        <f t="shared" si="4"/>
        <v>0</v>
      </c>
      <c r="AC57">
        <f t="shared" si="5"/>
        <v>0</v>
      </c>
    </row>
    <row r="58" spans="1:29" x14ac:dyDescent="0.25">
      <c r="A58" t="s">
        <v>148</v>
      </c>
      <c r="B58">
        <f>'[4]Emission Projections'!G59*'[4]Carbon Prices POLES'!A$8</f>
        <v>91693.335000000006</v>
      </c>
      <c r="C58">
        <f>'[4]Emission Projections'!H59*'[4]Carbon Prices POLES'!B$8</f>
        <v>109537.87737486426</v>
      </c>
      <c r="D58">
        <f>'[4]Emission Projections'!I59*'[4]Carbon Prices POLES'!C$8</f>
        <v>130848.03458239937</v>
      </c>
      <c r="E58">
        <f>'[4]Emission Projections'!J59*'[4]Carbon Prices POLES'!D$8</f>
        <v>156304.0020852694</v>
      </c>
      <c r="F58">
        <f>'[4]Emission Projections'!K59*'[4]Carbon Prices POLES'!E$8</f>
        <v>186712.98734434255</v>
      </c>
      <c r="G58">
        <f>'[4]Emission Projections'!L59*'[4]Carbon Prices POLES'!F$8</f>
        <v>223036.48945728916</v>
      </c>
      <c r="H58">
        <f>'[4]Emission Projections'!M59*'[4]Carbon Prices POLES'!G$8</f>
        <v>266428.26995216054</v>
      </c>
      <c r="I58">
        <f>'[4]Emission Projections'!N59*'[4]Carbon Prices POLES'!H$8</f>
        <v>318259.8011288683</v>
      </c>
      <c r="J58">
        <f>'[4]Emission Projections'!O59*'[4]Carbon Prices POLES'!I$8</f>
        <v>380177.25221067201</v>
      </c>
      <c r="K58">
        <f>'[4]Emission Projections'!P59*'[4]Carbon Prices POLES'!J$8</f>
        <v>454137.84520367143</v>
      </c>
      <c r="L58">
        <f>'[4]Emission Projections'!Q59*'[4]Carbon Prices POLES'!K$8</f>
        <v>542490.32064978906</v>
      </c>
      <c r="M58">
        <f>'[4]Emission Projections'!R59*'[4]Carbon Prices POLES'!L$8</f>
        <v>648027.80812157388</v>
      </c>
      <c r="N58">
        <f>'[4]Emission Projections'!S59*'[4]Carbon Prices POLES'!M$8</f>
        <v>774101.4868666582</v>
      </c>
      <c r="O58">
        <f>'[4]Emission Projections'!T59*'[4]Carbon Prices POLES'!N$8</f>
        <v>924697.3827335136</v>
      </c>
      <c r="P58">
        <f>'[4]Emission Projections'!U59*'[4]Carbon Prices POLES'!O$8</f>
        <v>1104596.9744557999</v>
      </c>
      <c r="Q58">
        <f>'[4]Emission Projections'!V59*'[4]Carbon Prices POLES'!P$8</f>
        <v>1319488.6244821474</v>
      </c>
      <c r="R58">
        <f>'[4]Emission Projections'!W59*'[4]Carbon Prices POLES'!Q$8</f>
        <v>1576194.5991413568</v>
      </c>
      <c r="S58">
        <f>'[4]Emission Projections'!X59*'[4]Carbon Prices POLES'!R$8</f>
        <v>1882832.5913233783</v>
      </c>
      <c r="T58">
        <f>'[4]Emission Projections'!Y59*'[4]Carbon Prices POLES'!S$8</f>
        <v>2249136.7255622293</v>
      </c>
      <c r="U58">
        <f>'[4]Emission Projections'!Z59*'[4]Carbon Prices POLES'!T$8</f>
        <v>2686691.4742571921</v>
      </c>
      <c r="V58">
        <f>'[4]Emission Projections'!AA59*'[4]Carbon Prices POLES'!U$8</f>
        <v>3209377.8734810459</v>
      </c>
      <c r="W58" s="20">
        <f t="shared" si="0"/>
        <v>1159979.7199392091</v>
      </c>
      <c r="X58" t="s">
        <v>526</v>
      </c>
      <c r="Y58">
        <f t="shared" si="1"/>
        <v>0</v>
      </c>
      <c r="Z58">
        <f t="shared" si="2"/>
        <v>0</v>
      </c>
      <c r="AA58">
        <f t="shared" si="3"/>
        <v>0</v>
      </c>
      <c r="AB58">
        <f t="shared" si="4"/>
        <v>0</v>
      </c>
      <c r="AC58">
        <f t="shared" si="5"/>
        <v>1</v>
      </c>
    </row>
    <row r="59" spans="1:29" x14ac:dyDescent="0.25">
      <c r="A59" t="s">
        <v>150</v>
      </c>
      <c r="B59">
        <f>'[4]Emission Projections'!G60*'[4]Carbon Prices POLES'!A$8</f>
        <v>32471.284999999996</v>
      </c>
      <c r="C59">
        <f>'[4]Emission Projections'!H60*'[4]Carbon Prices POLES'!B$8</f>
        <v>38794.442207181317</v>
      </c>
      <c r="D59">
        <f>'[4]Emission Projections'!I60*'[4]Carbon Prices POLES'!C$8</f>
        <v>46341.776746038609</v>
      </c>
      <c r="E59">
        <f>'[4]Emission Projections'!J60*'[4]Carbon Prices POLES'!D$8</f>
        <v>55357.421162423881</v>
      </c>
      <c r="F59">
        <f>'[4]Emission Projections'!K60*'[4]Carbon Prices POLES'!E$8</f>
        <v>66127.136753541185</v>
      </c>
      <c r="G59">
        <f>'[4]Emission Projections'!L60*'[4]Carbon Prices POLES'!F$8</f>
        <v>78991.833015486685</v>
      </c>
      <c r="H59">
        <f>'[4]Emission Projections'!M60*'[4]Carbon Prices POLES'!G$8</f>
        <v>94359.592541154067</v>
      </c>
      <c r="I59">
        <f>'[4]Emission Projections'!N60*'[4]Carbon Prices POLES'!H$8</f>
        <v>112716.77037397148</v>
      </c>
      <c r="J59">
        <f>'[4]Emission Projections'!O60*'[4]Carbon Prices POLES'!I$8</f>
        <v>134645.67208704565</v>
      </c>
      <c r="K59">
        <f>'[4]Emission Projections'!P60*'[4]Carbon Prices POLES'!J$8</f>
        <v>160840.30377032462</v>
      </c>
      <c r="L59">
        <f>'[4]Emission Projections'!Q60*'[4]Carbon Prices POLES'!K$8</f>
        <v>192131.5751656137</v>
      </c>
      <c r="M59">
        <f>'[4]Emission Projections'!R60*'[4]Carbon Prices POLES'!L$8</f>
        <v>229509.80072668922</v>
      </c>
      <c r="N59">
        <f>'[4]Emission Projections'!S60*'[4]Carbon Prices POLES'!M$8</f>
        <v>274160.63120847056</v>
      </c>
      <c r="O59">
        <f>'[4]Emission Projections'!T60*'[4]Carbon Prices POLES'!N$8</f>
        <v>327497.19926731416</v>
      </c>
      <c r="P59">
        <f>'[4]Emission Projections'!U60*'[4]Carbon Prices POLES'!O$8</f>
        <v>391211.34666352678</v>
      </c>
      <c r="Q59">
        <f>'[4]Emission Projections'!V60*'[4]Carbon Prices POLES'!P$8</f>
        <v>467319.54786126572</v>
      </c>
      <c r="R59">
        <f>'[4]Emission Projections'!W60*'[4]Carbon Prices POLES'!Q$8</f>
        <v>558235.94438335672</v>
      </c>
      <c r="S59">
        <f>'[4]Emission Projections'!X60*'[4]Carbon Prices POLES'!R$8</f>
        <v>666837.95120588923</v>
      </c>
      <c r="T59">
        <f>'[4]Emission Projections'!Y60*'[4]Carbon Prices POLES'!S$8</f>
        <v>796570.38201478601</v>
      </c>
      <c r="U59">
        <f>'[4]Emission Projections'!Z60*'[4]Carbon Prices POLES'!T$8</f>
        <v>951539.17353054753</v>
      </c>
      <c r="V59">
        <f>'[4]Emission Projections'!AA60*'[4]Carbon Prices POLES'!U$8</f>
        <v>1136658.1109874619</v>
      </c>
      <c r="W59" s="20">
        <f t="shared" si="0"/>
        <v>410826.61467518157</v>
      </c>
      <c r="X59" t="s">
        <v>387</v>
      </c>
      <c r="Y59">
        <f t="shared" si="1"/>
        <v>0</v>
      </c>
      <c r="Z59">
        <f t="shared" si="2"/>
        <v>0</v>
      </c>
      <c r="AA59">
        <f t="shared" si="3"/>
        <v>1</v>
      </c>
      <c r="AB59">
        <f t="shared" si="4"/>
        <v>0</v>
      </c>
      <c r="AC59">
        <f t="shared" si="5"/>
        <v>0</v>
      </c>
    </row>
    <row r="60" spans="1:29" x14ac:dyDescent="0.25">
      <c r="A60" t="s">
        <v>154</v>
      </c>
      <c r="B60">
        <f>'[4]Emission Projections'!G61*'[4]Carbon Prices POLES'!A$8</f>
        <v>6453.92</v>
      </c>
      <c r="C60">
        <f>'[4]Emission Projections'!H61*'[4]Carbon Prices POLES'!B$8</f>
        <v>7715.4504130039259</v>
      </c>
      <c r="D60">
        <f>'[4]Emission Projections'!I61*'[4]Carbon Prices POLES'!C$8</f>
        <v>9216.4288678524936</v>
      </c>
      <c r="E60">
        <f>'[4]Emission Projections'!J61*'[4]Carbon Prices POLES'!D$8</f>
        <v>11009.410843767339</v>
      </c>
      <c r="F60">
        <f>'[4]Emission Projections'!K61*'[4]Carbon Prices POLES'!E$8</f>
        <v>13151.384980641174</v>
      </c>
      <c r="G60">
        <f>'[4]Emission Projections'!L61*'[4]Carbon Prices POLES'!F$8</f>
        <v>15709.664900702564</v>
      </c>
      <c r="H60">
        <f>'[4]Emission Projections'!M61*'[4]Carbon Prices POLES'!G$8</f>
        <v>18766.111201025506</v>
      </c>
      <c r="I60">
        <f>'[4]Emission Projections'!N61*'[4]Carbon Prices POLES'!H$8</f>
        <v>22416.603557708691</v>
      </c>
      <c r="J60">
        <f>'[4]Emission Projections'!O61*'[4]Carbon Prices POLES'!I$8</f>
        <v>26777.937769878899</v>
      </c>
      <c r="K60">
        <f>'[4]Emission Projections'!P61*'[4]Carbon Prices POLES'!J$8</f>
        <v>31986.943868573962</v>
      </c>
      <c r="L60">
        <f>'[4]Emission Projections'!Q61*'[4]Carbon Prices POLES'!K$8</f>
        <v>38210.262209572917</v>
      </c>
      <c r="M60">
        <f>'[4]Emission Projections'!R61*'[4]Carbon Prices POLES'!L$8</f>
        <v>45643.162875829752</v>
      </c>
      <c r="N60">
        <f>'[4]Emission Projections'!S61*'[4]Carbon Prices POLES'!M$8</f>
        <v>54523.40312637583</v>
      </c>
      <c r="O60">
        <f>'[4]Emission Projections'!T61*'[4]Carbon Prices POLES'!N$8</f>
        <v>65129.652450185124</v>
      </c>
      <c r="P60">
        <f>'[4]Emission Projections'!U61*'[4]Carbon Prices POLES'!O$8</f>
        <v>77801.135978066304</v>
      </c>
      <c r="Q60">
        <f>'[4]Emission Projections'!V61*'[4]Carbon Prices POLES'!P$8</f>
        <v>92935.541780693093</v>
      </c>
      <c r="R60">
        <f>'[4]Emission Projections'!W61*'[4]Carbon Prices POLES'!Q$8</f>
        <v>111016.86708841902</v>
      </c>
      <c r="S60">
        <f>'[4]Emission Projections'!X61*'[4]Carbon Prices POLES'!R$8</f>
        <v>132612.6501627074</v>
      </c>
      <c r="T60">
        <f>'[4]Emission Projections'!Y61*'[4]Carbon Prices POLES'!S$8</f>
        <v>158413.44612653609</v>
      </c>
      <c r="U60">
        <f>'[4]Emission Projections'!Z61*'[4]Carbon Prices POLES'!T$8</f>
        <v>189229.18439709969</v>
      </c>
      <c r="V60">
        <f>'[4]Emission Projections'!AA61*'[4]Carbon Prices POLES'!U$8</f>
        <v>226042.29892675864</v>
      </c>
      <c r="W60" s="20">
        <f t="shared" si="0"/>
        <v>81700.929151258344</v>
      </c>
      <c r="X60" t="s">
        <v>524</v>
      </c>
      <c r="Y60">
        <f t="shared" si="1"/>
        <v>1</v>
      </c>
      <c r="Z60">
        <f t="shared" si="2"/>
        <v>0</v>
      </c>
      <c r="AA60">
        <f t="shared" si="3"/>
        <v>0</v>
      </c>
      <c r="AB60">
        <f t="shared" si="4"/>
        <v>0</v>
      </c>
      <c r="AC60">
        <f t="shared" si="5"/>
        <v>0</v>
      </c>
    </row>
    <row r="61" spans="1:29" x14ac:dyDescent="0.25">
      <c r="A61" t="s">
        <v>156</v>
      </c>
      <c r="B61">
        <f>'[4]Emission Projections'!G62*'[4]Carbon Prices POLES'!A$8</f>
        <v>309219.77500000002</v>
      </c>
      <c r="C61">
        <f>'[4]Emission Projections'!H62*'[4]Carbon Prices POLES'!B$8</f>
        <v>369383.49137985701</v>
      </c>
      <c r="D61">
        <f>'[4]Emission Projections'!I62*'[4]Carbon Prices POLES'!C$8</f>
        <v>441245.90450037562</v>
      </c>
      <c r="E61">
        <f>'[4]Emission Projections'!J62*'[4]Carbon Prices POLES'!D$8</f>
        <v>527088.93419610325</v>
      </c>
      <c r="F61">
        <f>'[4]Emission Projections'!K62*'[4]Carbon Prices POLES'!E$8</f>
        <v>629633.29949501657</v>
      </c>
      <c r="G61">
        <f>'[4]Emission Projections'!L62*'[4]Carbon Prices POLES'!F$8</f>
        <v>752125.54197193822</v>
      </c>
      <c r="H61">
        <f>'[4]Emission Projections'!M62*'[4]Carbon Prices POLES'!G$8</f>
        <v>898450.39778434881</v>
      </c>
      <c r="I61">
        <f>'[4]Emission Projections'!N62*'[4]Carbon Prices POLES'!H$8</f>
        <v>1073239.8676186102</v>
      </c>
      <c r="J61">
        <f>'[4]Emission Projections'!O62*'[4]Carbon Prices POLES'!I$8</f>
        <v>1282036.9552987912</v>
      </c>
      <c r="K61">
        <f>'[4]Emission Projections'!P62*'[4]Carbon Prices POLES'!J$8</f>
        <v>1531451.6010427799</v>
      </c>
      <c r="L61">
        <f>'[4]Emission Projections'!Q62*'[4]Carbon Prices POLES'!K$8</f>
        <v>1829392.9608873418</v>
      </c>
      <c r="M61">
        <f>'[4]Emission Projections'!R62*'[4]Carbon Prices POLES'!L$8</f>
        <v>2185293.4995670547</v>
      </c>
      <c r="N61">
        <f>'[4]Emission Projections'!S62*'[4]Carbon Prices POLES'!M$8</f>
        <v>2610438.6013014801</v>
      </c>
      <c r="O61">
        <f>'[4]Emission Projections'!T62*'[4]Carbon Prices POLES'!N$8</f>
        <v>3118288.4707201468</v>
      </c>
      <c r="P61">
        <f>'[4]Emission Projections'!U62*'[4]Carbon Prices POLES'!O$8</f>
        <v>3724945.9940874004</v>
      </c>
      <c r="Q61">
        <f>'[4]Emission Projections'!V62*'[4]Carbon Prices POLES'!P$8</f>
        <v>4449618.9444523789</v>
      </c>
      <c r="R61">
        <f>'[4]Emission Projections'!W62*'[4]Carbon Prices POLES'!Q$8</f>
        <v>5315284.2626032466</v>
      </c>
      <c r="S61">
        <f>'[4]Emission Projections'!X62*'[4]Carbon Prices POLES'!R$8</f>
        <v>6349351.46119597</v>
      </c>
      <c r="T61">
        <f>'[4]Emission Projections'!Y62*'[4]Carbon Prices POLES'!S$8</f>
        <v>7584606.0337602338</v>
      </c>
      <c r="U61">
        <f>'[4]Emission Projections'!Z62*'[4]Carbon Prices POLES'!T$8</f>
        <v>9060161.29451124</v>
      </c>
      <c r="V61">
        <f>'[4]Emission Projections'!AA62*'[4]Carbon Prices POLES'!U$8</f>
        <v>10822789.593767917</v>
      </c>
      <c r="W61" s="20">
        <f t="shared" si="0"/>
        <v>3911717.2175356797</v>
      </c>
      <c r="X61" t="s">
        <v>527</v>
      </c>
      <c r="Y61">
        <f t="shared" si="1"/>
        <v>0</v>
      </c>
      <c r="Z61">
        <f t="shared" si="2"/>
        <v>0</v>
      </c>
      <c r="AA61">
        <f t="shared" si="3"/>
        <v>0</v>
      </c>
      <c r="AB61">
        <f t="shared" si="4"/>
        <v>1</v>
      </c>
      <c r="AC61">
        <f t="shared" si="5"/>
        <v>0</v>
      </c>
    </row>
    <row r="62" spans="1:29" x14ac:dyDescent="0.25">
      <c r="A62" t="s">
        <v>158</v>
      </c>
      <c r="B62">
        <f>'[4]Emission Projections'!G63*'[4]Carbon Prices POLES'!A$8</f>
        <v>1806364.2000000002</v>
      </c>
      <c r="C62">
        <f>'[4]Emission Projections'!H63*'[4]Carbon Prices POLES'!B$8</f>
        <v>2157793.5328567084</v>
      </c>
      <c r="D62">
        <f>'[4]Emission Projections'!I63*'[4]Carbon Prices POLES'!C$8</f>
        <v>2577586.5427492419</v>
      </c>
      <c r="E62">
        <f>'[4]Emission Projections'!J63*'[4]Carbon Prices POLES'!D$8</f>
        <v>3079049.1764147775</v>
      </c>
      <c r="F62">
        <f>'[4]Emission Projections'!K63*'[4]Carbon Prices POLES'!E$8</f>
        <v>3678070.8760057632</v>
      </c>
      <c r="G62">
        <f>'[4]Emission Projections'!L63*'[4]Carbon Prices POLES'!F$8</f>
        <v>4393628.8476047097</v>
      </c>
      <c r="H62">
        <f>'[4]Emission Projections'!M63*'[4]Carbon Prices POLES'!G$8</f>
        <v>5248398.8523997366</v>
      </c>
      <c r="I62">
        <f>'[4]Emission Projections'!N63*'[4]Carbon Prices POLES'!H$8</f>
        <v>6269459.6619386328</v>
      </c>
      <c r="J62">
        <f>'[4]Emission Projections'!O63*'[4]Carbon Prices POLES'!I$8</f>
        <v>7489168.0127334874</v>
      </c>
      <c r="K62">
        <f>'[4]Emission Projections'!P63*'[4]Carbon Prices POLES'!J$8</f>
        <v>8946164.1207644735</v>
      </c>
      <c r="L62">
        <f>'[4]Emission Projections'!Q63*'[4]Carbon Prices POLES'!K$8</f>
        <v>10686618.82601014</v>
      </c>
      <c r="M62">
        <f>'[4]Emission Projections'!R63*'[4]Carbon Prices POLES'!L$8</f>
        <v>12765669.989840597</v>
      </c>
      <c r="N62">
        <f>'[4]Emission Projections'!S63*'[4]Carbon Prices POLES'!M$8</f>
        <v>15249200.261059728</v>
      </c>
      <c r="O62">
        <f>'[4]Emission Projections'!T63*'[4]Carbon Prices POLES'!N$8</f>
        <v>18215888.866984043</v>
      </c>
      <c r="P62">
        <f>'[4]Emission Projections'!U63*'[4]Carbon Prices POLES'!O$8</f>
        <v>21759745.910523809</v>
      </c>
      <c r="Q62">
        <f>'[4]Emission Projections'!V63*'[4]Carbon Prices POLES'!P$8</f>
        <v>25993043.030996829</v>
      </c>
      <c r="R62">
        <f>'[4]Emission Projections'!W63*'[4]Carbon Prices POLES'!Q$8</f>
        <v>31049926.372478765</v>
      </c>
      <c r="S62">
        <f>'[4]Emission Projections'!X63*'[4]Carbon Prices POLES'!R$8</f>
        <v>37090602.334914714</v>
      </c>
      <c r="T62">
        <f>'[4]Emission Projections'!Y63*'[4]Carbon Prices POLES'!S$8</f>
        <v>44306488.593699373</v>
      </c>
      <c r="U62">
        <f>'[4]Emission Projections'!Z63*'[4]Carbon Prices POLES'!T$8</f>
        <v>52926192.129932351</v>
      </c>
      <c r="V62">
        <f>'[4]Emission Projections'!AA63*'[4]Carbon Prices POLES'!U$8</f>
        <v>63222844.468767904</v>
      </c>
      <c r="W62" s="20">
        <f t="shared" si="0"/>
        <v>22850815.017540578</v>
      </c>
      <c r="X62" t="s">
        <v>527</v>
      </c>
      <c r="Y62">
        <f t="shared" si="1"/>
        <v>0</v>
      </c>
      <c r="Z62">
        <f t="shared" si="2"/>
        <v>0</v>
      </c>
      <c r="AA62">
        <f t="shared" si="3"/>
        <v>0</v>
      </c>
      <c r="AB62">
        <f t="shared" si="4"/>
        <v>1</v>
      </c>
      <c r="AC62">
        <f t="shared" si="5"/>
        <v>0</v>
      </c>
    </row>
    <row r="63" spans="1:29" x14ac:dyDescent="0.25">
      <c r="A63" t="s">
        <v>160</v>
      </c>
      <c r="B63">
        <f>'[4]Emission Projections'!G64*'[4]Carbon Prices POLES'!A$8</f>
        <v>4418.7349999999997</v>
      </c>
      <c r="C63">
        <f>'[4]Emission Projections'!H64*'[4]Carbon Prices POLES'!B$8</f>
        <v>5284.3253795836754</v>
      </c>
      <c r="D63">
        <f>'[4]Emission Projections'!I64*'[4]Carbon Prices POLES'!C$8</f>
        <v>6312.3346807773078</v>
      </c>
      <c r="E63">
        <f>'[4]Emission Projections'!J64*'[4]Carbon Prices POLES'!D$8</f>
        <v>7540.3325645894201</v>
      </c>
      <c r="F63">
        <f>'[4]Emission Projections'!K64*'[4]Carbon Prices POLES'!E$8</f>
        <v>9007.4064001171046</v>
      </c>
      <c r="G63">
        <f>'[4]Emission Projections'!L64*'[4]Carbon Prices POLES'!F$8</f>
        <v>10759.485892371935</v>
      </c>
      <c r="H63">
        <f>'[4]Emission Projections'!M64*'[4]Carbon Prices POLES'!G$8</f>
        <v>12852.887534840849</v>
      </c>
      <c r="I63">
        <f>'[4]Emission Projections'!N64*'[4]Carbon Prices POLES'!H$8</f>
        <v>15352.977360053645</v>
      </c>
      <c r="J63">
        <f>'[4]Emission Projections'!O64*'[4]Carbon Prices POLES'!I$8</f>
        <v>18340.101172300656</v>
      </c>
      <c r="K63">
        <f>'[4]Emission Projections'!P64*'[4]Carbon Prices POLES'!J$8</f>
        <v>21907.547754568597</v>
      </c>
      <c r="L63">
        <f>'[4]Emission Projections'!Q64*'[4]Carbon Prices POLES'!K$8</f>
        <v>26169.945376205324</v>
      </c>
      <c r="M63">
        <f>'[4]Emission Projections'!R64*'[4]Carbon Prices POLES'!L$8</f>
        <v>31260.433215424837</v>
      </c>
      <c r="N63">
        <f>'[4]Emission Projections'!S64*'[4]Carbon Prices POLES'!M$8</f>
        <v>37342.550218003213</v>
      </c>
      <c r="O63">
        <f>'[4]Emission Projections'!T64*'[4]Carbon Prices POLES'!N$8</f>
        <v>44606.308576750635</v>
      </c>
      <c r="P63">
        <f>'[4]Emission Projections'!U64*'[4]Carbon Prices POLES'!O$8</f>
        <v>53285.028076230024</v>
      </c>
      <c r="Q63">
        <f>'[4]Emission Projections'!V64*'[4]Carbon Prices POLES'!P$8</f>
        <v>63649.88782678415</v>
      </c>
      <c r="R63">
        <f>'[4]Emission Projections'!W64*'[4]Carbon Prices POLES'!Q$8</f>
        <v>76033.764103957772</v>
      </c>
      <c r="S63">
        <f>'[4]Emission Projections'!X64*'[4]Carbon Prices POLES'!R$8</f>
        <v>90823.674019387545</v>
      </c>
      <c r="T63">
        <f>'[4]Emission Projections'!Y64*'[4]Carbon Prices POLES'!S$8</f>
        <v>108494.53161850538</v>
      </c>
      <c r="U63">
        <f>'[4]Emission Projections'!Z64*'[4]Carbon Prices POLES'!T$8</f>
        <v>129598.67282117972</v>
      </c>
      <c r="V63">
        <f>'[4]Emission Projections'!AA64*'[4]Carbon Prices POLES'!U$8</f>
        <v>154810.8239267586</v>
      </c>
      <c r="W63" s="20">
        <f t="shared" si="0"/>
        <v>55955.538718332682</v>
      </c>
      <c r="X63" t="s">
        <v>524</v>
      </c>
      <c r="Y63">
        <f t="shared" si="1"/>
        <v>1</v>
      </c>
      <c r="Z63">
        <f t="shared" si="2"/>
        <v>0</v>
      </c>
      <c r="AA63">
        <f t="shared" si="3"/>
        <v>0</v>
      </c>
      <c r="AB63">
        <f t="shared" si="4"/>
        <v>0</v>
      </c>
      <c r="AC63">
        <f t="shared" si="5"/>
        <v>0</v>
      </c>
    </row>
    <row r="64" spans="1:29" x14ac:dyDescent="0.25">
      <c r="A64" t="s">
        <v>162</v>
      </c>
      <c r="B64">
        <f>'[4]Emission Projections'!G65*'[4]Carbon Prices POLES'!A$8</f>
        <v>12871.17</v>
      </c>
      <c r="C64">
        <f>'[4]Emission Projections'!H65*'[4]Carbon Prices POLES'!B$8</f>
        <v>15381.174993431348</v>
      </c>
      <c r="D64">
        <f>'[4]Emission Projections'!I65*'[4]Carbon Prices POLES'!C$8</f>
        <v>18373.518313755983</v>
      </c>
      <c r="E64">
        <f>'[4]Emission Projections'!J65*'[4]Carbon Prices POLES'!D$8</f>
        <v>21948.009626917628</v>
      </c>
      <c r="F64">
        <f>'[4]Emission Projections'!K65*'[4]Carbon Prices POLES'!E$8</f>
        <v>26218.009703268861</v>
      </c>
      <c r="G64">
        <f>'[4]Emission Projections'!L65*'[4]Carbon Prices POLES'!F$8</f>
        <v>31318.487430752972</v>
      </c>
      <c r="H64">
        <f>'[4]Emission Projections'!M65*'[4]Carbon Prices POLES'!G$8</f>
        <v>37411.519575826162</v>
      </c>
      <c r="I64">
        <f>'[4]Emission Projections'!N65*'[4]Carbon Prices POLES'!H$8</f>
        <v>44689.595551509847</v>
      </c>
      <c r="J64">
        <f>'[4]Emission Projections'!O65*'[4]Carbon Prices POLES'!I$8</f>
        <v>53383.984494152501</v>
      </c>
      <c r="K64">
        <f>'[4]Emission Projections'!P65*'[4]Carbon Prices POLES'!J$8</f>
        <v>63769.362816525223</v>
      </c>
      <c r="L64">
        <f>'[4]Emission Projections'!Q65*'[4]Carbon Prices POLES'!K$8</f>
        <v>76175.731067686196</v>
      </c>
      <c r="M64">
        <f>'[4]Emission Projections'!R65*'[4]Carbon Prices POLES'!L$8</f>
        <v>90995.043907113999</v>
      </c>
      <c r="N64">
        <f>'[4]Emission Projections'!S65*'[4]Carbon Prices POLES'!M$8</f>
        <v>108698.18292873797</v>
      </c>
      <c r="O64">
        <f>'[4]Emission Projections'!T65*'[4]Carbon Prices POLES'!N$8</f>
        <v>129844.45511685059</v>
      </c>
      <c r="P64">
        <f>'[4]Emission Projections'!U65*'[4]Carbon Prices POLES'!O$8</f>
        <v>155105.7669602567</v>
      </c>
      <c r="Q64">
        <f>'[4]Emission Projections'!V65*'[4]Carbon Prices POLES'!P$8</f>
        <v>185280.23185470124</v>
      </c>
      <c r="R64">
        <f>'[4]Emission Projections'!W65*'[4]Carbon Prices POLES'!Q$8</f>
        <v>221326.60122669852</v>
      </c>
      <c r="S64">
        <f>'[4]Emission Projections'!X65*'[4]Carbon Prices POLES'!R$8</f>
        <v>264383.75753734086</v>
      </c>
      <c r="T64">
        <f>'[4]Emission Projections'!Y65*'[4]Carbon Prices POLES'!S$8</f>
        <v>315819.75490591401</v>
      </c>
      <c r="U64">
        <f>'[4]Emission Projections'!Z65*'[4]Carbon Prices POLES'!T$8</f>
        <v>377259.74222731858</v>
      </c>
      <c r="V64">
        <f>'[4]Emission Projections'!AA65*'[4]Carbon Prices POLES'!U$8</f>
        <v>450654.08598746214</v>
      </c>
      <c r="W64" s="20">
        <f t="shared" si="0"/>
        <v>162882.26897430298</v>
      </c>
      <c r="X64" t="s">
        <v>387</v>
      </c>
      <c r="Y64">
        <f t="shared" si="1"/>
        <v>0</v>
      </c>
      <c r="Z64">
        <f t="shared" si="2"/>
        <v>0</v>
      </c>
      <c r="AA64">
        <f t="shared" si="3"/>
        <v>1</v>
      </c>
      <c r="AB64">
        <f t="shared" si="4"/>
        <v>0</v>
      </c>
      <c r="AC64">
        <f t="shared" si="5"/>
        <v>0</v>
      </c>
    </row>
    <row r="65" spans="1:29" x14ac:dyDescent="0.25">
      <c r="A65" t="s">
        <v>164</v>
      </c>
      <c r="B65">
        <f>'[4]Emission Projections'!G66*'[4]Carbon Prices POLES'!A$8</f>
        <v>2365.2150000000001</v>
      </c>
      <c r="C65">
        <f>'[4]Emission Projections'!H66*'[4]Carbon Prices POLES'!B$8</f>
        <v>2831.3133344241146</v>
      </c>
      <c r="D65">
        <f>'[4]Emission Projections'!I66*'[4]Carbon Prices POLES'!C$8</f>
        <v>3382.1131858813819</v>
      </c>
      <c r="E65">
        <f>'[4]Emission Projections'!J66*'[4]Carbon Prices POLES'!D$8</f>
        <v>4040.0649965667612</v>
      </c>
      <c r="F65">
        <f>'[4]Emission Projections'!K66*'[4]Carbon Prices POLES'!E$8</f>
        <v>4826.1202740770486</v>
      </c>
      <c r="G65">
        <f>'[4]Emission Projections'!L66*'[4]Carbon Prices POLES'!F$8</f>
        <v>5764.8606580191781</v>
      </c>
      <c r="H65">
        <f>'[4]Emission Projections'!M66*'[4]Carbon Prices POLES'!G$8</f>
        <v>6886.5001098459143</v>
      </c>
      <c r="I65">
        <f>'[4]Emission Projections'!N66*'[4]Carbon Prices POLES'!H$8</f>
        <v>8226.0116663176032</v>
      </c>
      <c r="J65">
        <f>'[4]Emission Projections'!O66*'[4]Carbon Prices POLES'!I$8</f>
        <v>9826.5036796269851</v>
      </c>
      <c r="K65">
        <f>'[4]Emission Projections'!P66*'[4]Carbon Prices POLES'!J$8</f>
        <v>11737.88557936241</v>
      </c>
      <c r="L65">
        <f>'[4]Emission Projections'!Q66*'[4]Carbon Prices POLES'!K$8</f>
        <v>14021.663090031889</v>
      </c>
      <c r="M65">
        <f>'[4]Emission Projections'!R66*'[4]Carbon Prices POLES'!L$8</f>
        <v>16749.061065564325</v>
      </c>
      <c r="N65">
        <f>'[4]Emission Projections'!S66*'[4]Carbon Prices POLES'!M$8</f>
        <v>20007.834131463151</v>
      </c>
      <c r="O65">
        <f>'[4]Emission Projections'!T66*'[4]Carbon Prices POLES'!N$8</f>
        <v>23899.625932364517</v>
      </c>
      <c r="P65">
        <f>'[4]Emission Projections'!U66*'[4]Carbon Prices POLES'!O$8</f>
        <v>28549.642385912703</v>
      </c>
      <c r="Q65">
        <f>'[4]Emission Projections'!V66*'[4]Carbon Prices POLES'!P$8</f>
        <v>34102.937119657836</v>
      </c>
      <c r="R65">
        <f>'[4]Emission Projections'!W66*'[4]Carbon Prices POLES'!Q$8</f>
        <v>40738.150685290544</v>
      </c>
      <c r="S65">
        <f>'[4]Emission Projections'!X66*'[4]Carbon Prices POLES'!R$8</f>
        <v>48662.286094798001</v>
      </c>
      <c r="T65">
        <f>'[4]Emission Projections'!Y66*'[4]Carbon Prices POLES'!S$8</f>
        <v>58130.223256350328</v>
      </c>
      <c r="U65">
        <f>'[4]Emission Projections'!Z66*'[4]Carbon Prices POLES'!T$8</f>
        <v>69437.371659731885</v>
      </c>
      <c r="V65">
        <f>'[4]Emission Projections'!AA66*'[4]Carbon Prices POLES'!U$8</f>
        <v>82945.660987462266</v>
      </c>
      <c r="W65" s="20">
        <f t="shared" si="0"/>
        <v>29980.388631362472</v>
      </c>
      <c r="X65" t="s">
        <v>387</v>
      </c>
      <c r="Y65">
        <f t="shared" si="1"/>
        <v>0</v>
      </c>
      <c r="Z65">
        <f t="shared" si="2"/>
        <v>0</v>
      </c>
      <c r="AA65">
        <f t="shared" si="3"/>
        <v>1</v>
      </c>
      <c r="AB65">
        <f t="shared" si="4"/>
        <v>0</v>
      </c>
      <c r="AC65">
        <f t="shared" si="5"/>
        <v>0</v>
      </c>
    </row>
    <row r="66" spans="1:29" x14ac:dyDescent="0.25">
      <c r="A66" t="s">
        <v>166</v>
      </c>
      <c r="B66">
        <f>'[4]Emission Projections'!G67*'[4]Carbon Prices POLES'!A$8</f>
        <v>31206.170000000002</v>
      </c>
      <c r="C66">
        <f>'[4]Emission Projections'!H67*'[4]Carbon Prices POLES'!B$8</f>
        <v>37283.089219428184</v>
      </c>
      <c r="D66">
        <f>'[4]Emission Projections'!I67*'[4]Carbon Prices POLES'!C$8</f>
        <v>44536.262301669347</v>
      </c>
      <c r="E66">
        <f>'[4]Emission Projections'!J67*'[4]Carbon Prices POLES'!D$8</f>
        <v>53200.495391504075</v>
      </c>
      <c r="F66">
        <f>'[4]Emission Projections'!K67*'[4]Carbon Prices POLES'!E$8</f>
        <v>63550.95727993804</v>
      </c>
      <c r="G66">
        <f>'[4]Emission Projections'!L67*'[4]Carbon Prices POLES'!F$8</f>
        <v>75913.60163312027</v>
      </c>
      <c r="H66">
        <f>'[4]Emission Projections'!M67*'[4]Carbon Prices POLES'!G$8</f>
        <v>90683.000810330093</v>
      </c>
      <c r="I66">
        <f>'[4]Emission Projections'!N67*'[4]Carbon Prices POLES'!H$8</f>
        <v>108323.73963279628</v>
      </c>
      <c r="J66">
        <f>'[4]Emission Projections'!O67*'[4]Carbon Prices POLES'!I$8</f>
        <v>129398.66720697274</v>
      </c>
      <c r="K66">
        <f>'[4]Emission Projections'!P67*'[4]Carbon Prices POLES'!J$8</f>
        <v>154570.92826580029</v>
      </c>
      <c r="L66">
        <f>'[4]Emission Projections'!Q67*'[4]Carbon Prices POLES'!K$8</f>
        <v>184643.42665627832</v>
      </c>
      <c r="M66">
        <f>'[4]Emission Projections'!R67*'[4]Carbon Prices POLES'!L$8</f>
        <v>220562.71668305309</v>
      </c>
      <c r="N66">
        <f>'[4]Emission Projections'!S67*'[4]Carbon Prices POLES'!M$8</f>
        <v>263474.1558331335</v>
      </c>
      <c r="O66">
        <f>'[4]Emission Projections'!T67*'[4]Carbon Prices POLES'!N$8</f>
        <v>314728.81121585279</v>
      </c>
      <c r="P66">
        <f>'[4]Emission Projections'!U67*'[4]Carbon Prices POLES'!O$8</f>
        <v>375960.57834626944</v>
      </c>
      <c r="Q66">
        <f>'[4]Emission Projections'!V67*'[4]Carbon Prices POLES'!P$8</f>
        <v>449097.88219434919</v>
      </c>
      <c r="R66">
        <f>'[4]Emission Projections'!W67*'[4]Carbon Prices POLES'!Q$8</f>
        <v>536471.56539597258</v>
      </c>
      <c r="S66">
        <f>'[4]Emission Projections'!X67*'[4]Carbon Prices POLES'!R$8</f>
        <v>640834.10216290911</v>
      </c>
      <c r="T66">
        <f>'[4]Emission Projections'!Y67*'[4]Carbon Prices POLES'!S$8</f>
        <v>765510.60878751578</v>
      </c>
      <c r="U66">
        <f>'[4]Emission Projections'!Z67*'[4]Carbon Prices POLES'!T$8</f>
        <v>914429.69327557122</v>
      </c>
      <c r="V66">
        <f>'[4]Emission Projections'!AA67*'[4]Carbon Prices POLES'!U$8</f>
        <v>1092327.0984810465</v>
      </c>
      <c r="W66" s="20">
        <f t="shared" si="0"/>
        <v>394808.16103631072</v>
      </c>
      <c r="X66" t="s">
        <v>526</v>
      </c>
      <c r="Y66">
        <f t="shared" si="1"/>
        <v>0</v>
      </c>
      <c r="Z66">
        <f t="shared" si="2"/>
        <v>0</v>
      </c>
      <c r="AA66">
        <f t="shared" si="3"/>
        <v>0</v>
      </c>
      <c r="AB66">
        <f t="shared" si="4"/>
        <v>0</v>
      </c>
      <c r="AC66">
        <f t="shared" si="5"/>
        <v>1</v>
      </c>
    </row>
    <row r="67" spans="1:29" x14ac:dyDescent="0.25">
      <c r="A67" t="s">
        <v>168</v>
      </c>
      <c r="B67">
        <f>'[4]Emission Projections'!G68*'[4]Carbon Prices POLES'!A$8</f>
        <v>3726918.7800000003</v>
      </c>
      <c r="C67">
        <f>'[4]Emission Projections'!H68*'[4]Carbon Prices POLES'!B$8</f>
        <v>4451987.0914216116</v>
      </c>
      <c r="D67">
        <f>'[4]Emission Projections'!I68*'[4]Carbon Prices POLES'!C$8</f>
        <v>5318109.5869632196</v>
      </c>
      <c r="E67">
        <f>'[4]Emission Projections'!J68*'[4]Carbon Prices POLES'!D$8</f>
        <v>6352733.9654898094</v>
      </c>
      <c r="F67">
        <f>'[4]Emission Projections'!K68*'[4]Carbon Prices POLES'!E$8</f>
        <v>7588642.6629673401</v>
      </c>
      <c r="G67">
        <f>'[4]Emission Projections'!L68*'[4]Carbon Prices POLES'!F$8</f>
        <v>9064992.3680066634</v>
      </c>
      <c r="H67">
        <f>'[4]Emission Projections'!M68*'[4]Carbon Prices POLES'!G$8</f>
        <v>10828564.191007938</v>
      </c>
      <c r="I67">
        <f>'[4]Emission Projections'!N68*'[4]Carbon Prices POLES'!H$8</f>
        <v>12935231.886731161</v>
      </c>
      <c r="J67">
        <f>'[4]Emission Projections'!O68*'[4]Carbon Prices POLES'!I$8</f>
        <v>15451749.165194079</v>
      </c>
      <c r="K67">
        <f>'[4]Emission Projections'!P68*'[4]Carbon Prices POLES'!J$8</f>
        <v>18457845.059051264</v>
      </c>
      <c r="L67">
        <f>'[4]Emission Projections'!Q68*'[4]Carbon Prices POLES'!K$8</f>
        <v>22048772.949087515</v>
      </c>
      <c r="M67">
        <f>'[4]Emission Projections'!R68*'[4]Carbon Prices POLES'!L$8</f>
        <v>26338302.120183785</v>
      </c>
      <c r="N67">
        <f>'[4]Emission Projections'!S68*'[4]Carbon Prices POLES'!M$8</f>
        <v>31462353.238052651</v>
      </c>
      <c r="O67">
        <f>'[4]Emission Projections'!T68*'[4]Carbon Prices POLES'!N$8</f>
        <v>37583269.263871565</v>
      </c>
      <c r="P67">
        <f>'[4]Emission Projections'!U68*'[4]Carbon Prices POLES'!O$8</f>
        <v>44895000.599726938</v>
      </c>
      <c r="Q67">
        <f>'[4]Emission Projections'!V68*'[4]Carbon Prices POLES'!P$8</f>
        <v>53629202.313555874</v>
      </c>
      <c r="R67">
        <f>'[4]Emission Projections'!W68*'[4]Carbon Prices POLES'!Q$8</f>
        <v>64062629.718571976</v>
      </c>
      <c r="S67">
        <f>'[4]Emission Projections'!X68*'[4]Carbon Prices POLES'!R$8</f>
        <v>76525842.63275674</v>
      </c>
      <c r="T67">
        <f>'[4]Emission Projections'!Y68*'[4]Carbon Prices POLES'!S$8</f>
        <v>91413753.971061513</v>
      </c>
      <c r="U67">
        <f>'[4]Emission Projections'!Z68*'[4]Carbon Prices POLES'!T$8</f>
        <v>109198055.43222481</v>
      </c>
      <c r="V67">
        <f>'[4]Emission Projections'!AA68*'[4]Carbon Prices POLES'!U$8</f>
        <v>130442254.76876789</v>
      </c>
      <c r="W67" s="20">
        <f t="shared" ref="W67:W130" si="6">AVERAGE(G67:V67)</f>
        <v>47146113.729865775</v>
      </c>
      <c r="X67" t="s">
        <v>527</v>
      </c>
      <c r="Y67">
        <f t="shared" ref="Y67:Y130" si="7">IF(X67="ASIA",1,0)</f>
        <v>0</v>
      </c>
      <c r="Z67">
        <f t="shared" ref="Z67:Z130" si="8">IF(X67="LAM",1,0)</f>
        <v>0</v>
      </c>
      <c r="AA67">
        <f t="shared" ref="AA67:AA130" si="9">IF(X67="MAF",1,0)</f>
        <v>0</v>
      </c>
      <c r="AB67">
        <f t="shared" ref="AB67:AB130" si="10">IF(X67="OECD90",1,0)</f>
        <v>1</v>
      </c>
      <c r="AC67">
        <f t="shared" ref="AC67:AC130" si="11">IF(X67="REF",1,0)</f>
        <v>0</v>
      </c>
    </row>
    <row r="68" spans="1:29" x14ac:dyDescent="0.25">
      <c r="A68" t="s">
        <v>170</v>
      </c>
      <c r="B68">
        <f>'[4]Emission Projections'!G69*'[4]Carbon Prices POLES'!A$8</f>
        <v>44994.09</v>
      </c>
      <c r="C68">
        <f>'[4]Emission Projections'!H69*'[4]Carbon Prices POLES'!B$8</f>
        <v>53753.526872280687</v>
      </c>
      <c r="D68">
        <f>'[4]Emission Projections'!I69*'[4]Carbon Prices POLES'!C$8</f>
        <v>64211.113050294014</v>
      </c>
      <c r="E68">
        <f>'[4]Emission Projections'!J69*'[4]Carbon Prices POLES'!D$8</f>
        <v>76703.191114482601</v>
      </c>
      <c r="F68">
        <f>'[4]Emission Projections'!K69*'[4]Carbon Prices POLES'!E$8</f>
        <v>91625.671622891983</v>
      </c>
      <c r="G68">
        <f>'[4]Emission Projections'!L69*'[4]Carbon Prices POLES'!F$8</f>
        <v>109451.04258926885</v>
      </c>
      <c r="H68">
        <f>'[4]Emission Projections'!M69*'[4]Carbon Prices POLES'!G$8</f>
        <v>130744.56338803802</v>
      </c>
      <c r="I68">
        <f>'[4]Emission Projections'!N69*'[4]Carbon Prices POLES'!H$8</f>
        <v>156180.34418476783</v>
      </c>
      <c r="J68">
        <f>'[4]Emission Projections'!O69*'[4]Carbon Prices POLES'!I$8</f>
        <v>186564.97295322528</v>
      </c>
      <c r="K68">
        <f>'[4]Emission Projections'!P69*'[4]Carbon Prices POLES'!J$8</f>
        <v>222860.37175109636</v>
      </c>
      <c r="L68">
        <f>'[4]Emission Projections'!Q69*'[4]Carbon Prices POLES'!K$8</f>
        <v>266217.4886538125</v>
      </c>
      <c r="M68">
        <f>'[4]Emission Projections'!R69*'[4]Carbon Prices POLES'!L$8</f>
        <v>318008.93908755906</v>
      </c>
      <c r="N68">
        <f>'[4]Emission Projections'!S69*'[4]Carbon Prices POLES'!M$8</f>
        <v>379877.05045548402</v>
      </c>
      <c r="O68">
        <f>'[4]Emission Projections'!T69*'[4]Carbon Prices POLES'!N$8</f>
        <v>453780.47733538388</v>
      </c>
      <c r="P68">
        <f>'[4]Emission Projections'!U69*'[4]Carbon Prices POLES'!O$8</f>
        <v>542062.71330275363</v>
      </c>
      <c r="Q68">
        <f>'[4]Emission Projections'!V69*'[4]Carbon Prices POLES'!P$8</f>
        <v>647518.66182991245</v>
      </c>
      <c r="R68">
        <f>'[4]Emission Projections'!W69*'[4]Carbon Prices POLES'!Q$8</f>
        <v>773492.33481927577</v>
      </c>
      <c r="S68">
        <f>'[4]Emission Projections'!X69*'[4]Carbon Prices POLES'!R$8</f>
        <v>923971.92152919958</v>
      </c>
      <c r="T68">
        <f>'[4]Emission Projections'!Y69*'[4]Carbon Prices POLES'!S$8</f>
        <v>1103729.1082218576</v>
      </c>
      <c r="U68">
        <f>'[4]Emission Projections'!Z69*'[4]Carbon Prices POLES'!T$8</f>
        <v>1318454.8438580548</v>
      </c>
      <c r="V68">
        <f>'[4]Emission Projections'!AA69*'[4]Carbon Prices POLES'!U$8</f>
        <v>1574956.2859874615</v>
      </c>
      <c r="W68" s="20">
        <f t="shared" si="6"/>
        <v>569241.94499669701</v>
      </c>
      <c r="X68" t="s">
        <v>387</v>
      </c>
      <c r="Y68">
        <f t="shared" si="7"/>
        <v>0</v>
      </c>
      <c r="Z68">
        <f t="shared" si="8"/>
        <v>0</v>
      </c>
      <c r="AA68">
        <f t="shared" si="9"/>
        <v>1</v>
      </c>
      <c r="AB68">
        <f t="shared" si="10"/>
        <v>0</v>
      </c>
      <c r="AC68">
        <f t="shared" si="11"/>
        <v>0</v>
      </c>
    </row>
    <row r="69" spans="1:29" x14ac:dyDescent="0.25">
      <c r="A69" t="s">
        <v>172</v>
      </c>
      <c r="B69">
        <f>'[4]Emission Projections'!G70*'[4]Carbon Prices POLES'!A$8</f>
        <v>433586.08</v>
      </c>
      <c r="C69">
        <f>'[4]Emission Projections'!H70*'[4]Carbon Prices POLES'!B$8</f>
        <v>517944.94274642953</v>
      </c>
      <c r="D69">
        <f>'[4]Emission Projections'!I70*'[4]Carbon Prices POLES'!C$8</f>
        <v>618709.60604029428</v>
      </c>
      <c r="E69">
        <f>'[4]Emission Projections'!J70*'[4]Carbon Prices POLES'!D$8</f>
        <v>739077.74471559713</v>
      </c>
      <c r="F69">
        <f>'[4]Emission Projections'!K70*'[4]Carbon Prices POLES'!E$8</f>
        <v>882863.99059136573</v>
      </c>
      <c r="G69">
        <f>'[4]Emission Projections'!L70*'[4]Carbon Prices POLES'!F$8</f>
        <v>1054621.6159674937</v>
      </c>
      <c r="H69">
        <f>'[4]Emission Projections'!M70*'[4]Carbon Prices POLES'!G$8</f>
        <v>1259796.3088449843</v>
      </c>
      <c r="I69">
        <f>'[4]Emission Projections'!N70*'[4]Carbon Prices POLES'!H$8</f>
        <v>1504884.7009401792</v>
      </c>
      <c r="J69">
        <f>'[4]Emission Projections'!O70*'[4]Carbon Prices POLES'!I$8</f>
        <v>1797657.1863021532</v>
      </c>
      <c r="K69">
        <f>'[4]Emission Projections'!P70*'[4]Carbon Prices POLES'!J$8</f>
        <v>2147384.428441864</v>
      </c>
      <c r="L69">
        <f>'[4]Emission Projections'!Q70*'[4]Carbon Prices POLES'!K$8</f>
        <v>2565153.9435966425</v>
      </c>
      <c r="M69">
        <f>'[4]Emission Projections'!R70*'[4]Carbon Prices POLES'!L$8</f>
        <v>3064194.8985447707</v>
      </c>
      <c r="N69">
        <f>'[4]Emission Projections'!S70*'[4]Carbon Prices POLES'!M$8</f>
        <v>3660328.0182158169</v>
      </c>
      <c r="O69">
        <f>'[4]Emission Projections'!T70*'[4]Carbon Prices POLES'!N$8</f>
        <v>4372431.1868778588</v>
      </c>
      <c r="P69">
        <f>'[4]Emission Projections'!U70*'[4]Carbon Prices POLES'!O$8</f>
        <v>5223078.9661428556</v>
      </c>
      <c r="Q69">
        <f>'[4]Emission Projections'!V70*'[4]Carbon Prices POLES'!P$8</f>
        <v>6239209.8522844892</v>
      </c>
      <c r="R69">
        <f>'[4]Emission Projections'!W70*'[4]Carbon Prices POLES'!Q$8</f>
        <v>7453035.5017347829</v>
      </c>
      <c r="S69">
        <f>'[4]Emission Projections'!X70*'[4]Carbon Prices POLES'!R$8</f>
        <v>8902996.7330891099</v>
      </c>
      <c r="T69">
        <f>'[4]Emission Projections'!Y70*'[4]Carbon Prices POLES'!S$8</f>
        <v>10635056.458156377</v>
      </c>
      <c r="U69">
        <f>'[4]Emission Projections'!Z70*'[4]Carbon Prices POLES'!T$8</f>
        <v>12704069.042434346</v>
      </c>
      <c r="V69">
        <f>'[4]Emission Projections'!AA70*'[4]Carbon Prices POLES'!U$8</f>
        <v>15175610.268767914</v>
      </c>
      <c r="W69" s="20">
        <f t="shared" si="6"/>
        <v>5484969.3193963524</v>
      </c>
      <c r="X69" t="s">
        <v>527</v>
      </c>
      <c r="Y69">
        <f t="shared" si="7"/>
        <v>0</v>
      </c>
      <c r="Z69">
        <f t="shared" si="8"/>
        <v>0</v>
      </c>
      <c r="AA69">
        <f t="shared" si="9"/>
        <v>0</v>
      </c>
      <c r="AB69">
        <f t="shared" si="10"/>
        <v>1</v>
      </c>
      <c r="AC69">
        <f t="shared" si="11"/>
        <v>0</v>
      </c>
    </row>
    <row r="70" spans="1:29" x14ac:dyDescent="0.25">
      <c r="A70" t="s">
        <v>174</v>
      </c>
      <c r="B70">
        <f>'[4]Emission Projections'!G71*'[4]Carbon Prices POLES'!A$8</f>
        <v>3171.9549999999999</v>
      </c>
      <c r="C70">
        <f>'[4]Emission Projections'!H71*'[4]Carbon Prices POLES'!B$8</f>
        <v>3794.8512190389233</v>
      </c>
      <c r="D70">
        <f>'[4]Emission Projections'!I71*'[4]Carbon Prices POLES'!C$8</f>
        <v>4532.9299899343887</v>
      </c>
      <c r="E70">
        <f>'[4]Emission Projections'!J71*'[4]Carbon Prices POLES'!D$8</f>
        <v>5414.5681056726044</v>
      </c>
      <c r="F70">
        <f>'[4]Emission Projections'!K71*'[4]Carbon Prices POLES'!E$8</f>
        <v>6468.52052107291</v>
      </c>
      <c r="G70">
        <f>'[4]Emission Projections'!L71*'[4]Carbon Prices POLES'!F$8</f>
        <v>7725.6500164889258</v>
      </c>
      <c r="H70">
        <f>'[4]Emission Projections'!M71*'[4]Carbon Prices POLES'!G$8</f>
        <v>9229.4118748508627</v>
      </c>
      <c r="I70">
        <f>'[4]Emission Projections'!N71*'[4]Carbon Prices POLES'!H$8</f>
        <v>11023.214544213835</v>
      </c>
      <c r="J70">
        <f>'[4]Emission Projections'!O71*'[4]Carbon Prices POLES'!I$8</f>
        <v>13168.770733241574</v>
      </c>
      <c r="K70">
        <f>'[4]Emission Projections'!P71*'[4]Carbon Prices POLES'!J$8</f>
        <v>15728.358385324649</v>
      </c>
      <c r="L70">
        <f>'[4]Emission Projections'!Q71*'[4]Carbon Prices POLES'!K$8</f>
        <v>18789.640323631676</v>
      </c>
      <c r="M70">
        <f>'[4]Emission Projections'!R71*'[4]Carbon Prices POLES'!L$8</f>
        <v>22441.936580759044</v>
      </c>
      <c r="N70">
        <f>'[4]Emission Projections'!S71*'[4]Carbon Prices POLES'!M$8</f>
        <v>26809.801782961054</v>
      </c>
      <c r="O70">
        <f>'[4]Emission Projections'!T71*'[4]Carbon Prices POLES'!N$8</f>
        <v>32021.300131243348</v>
      </c>
      <c r="P70">
        <f>'[4]Emission Projections'!U71*'[4]Carbon Prices POLES'!O$8</f>
        <v>38253.443659912751</v>
      </c>
      <c r="Q70">
        <f>'[4]Emission Projections'!V71*'[4]Carbon Prices POLES'!P$8</f>
        <v>45689.793113207372</v>
      </c>
      <c r="R70">
        <f>'[4]Emission Projections'!W71*'[4]Carbon Prices POLES'!Q$8</f>
        <v>54581.965156156963</v>
      </c>
      <c r="S70">
        <f>'[4]Emission Projections'!X71*'[4]Carbon Prices POLES'!R$8</f>
        <v>65192.994670795371</v>
      </c>
      <c r="T70">
        <f>'[4]Emission Projections'!Y71*'[4]Carbon Prices POLES'!S$8</f>
        <v>77880.61963367484</v>
      </c>
      <c r="U70">
        <f>'[4]Emission Projections'!Z71*'[4]Carbon Prices POLES'!T$8</f>
        <v>93021.661851278259</v>
      </c>
      <c r="V70">
        <f>'[4]Emission Projections'!AA71*'[4]Carbon Prices POLES'!U$8</f>
        <v>111115.89376791895</v>
      </c>
      <c r="W70" s="20">
        <f t="shared" si="6"/>
        <v>40167.153514103717</v>
      </c>
      <c r="X70" t="s">
        <v>527</v>
      </c>
      <c r="Y70">
        <f t="shared" si="7"/>
        <v>0</v>
      </c>
      <c r="Z70">
        <f t="shared" si="8"/>
        <v>0</v>
      </c>
      <c r="AA70">
        <f t="shared" si="9"/>
        <v>0</v>
      </c>
      <c r="AB70">
        <f t="shared" si="10"/>
        <v>1</v>
      </c>
      <c r="AC70">
        <f t="shared" si="11"/>
        <v>0</v>
      </c>
    </row>
    <row r="71" spans="1:29" x14ac:dyDescent="0.25">
      <c r="A71" t="s">
        <v>180</v>
      </c>
      <c r="B71">
        <f>'[4]Emission Projections'!G72*'[4]Carbon Prices POLES'!A$8</f>
        <v>55591.719999999994</v>
      </c>
      <c r="C71">
        <f>'[4]Emission Projections'!H72*'[4]Carbon Prices POLES'!B$8</f>
        <v>66412.92395937632</v>
      </c>
      <c r="D71">
        <f>'[4]Emission Projections'!I72*'[4]Carbon Prices POLES'!C$8</f>
        <v>79333.393571519729</v>
      </c>
      <c r="E71">
        <f>'[4]Emission Projections'!J72*'[4]Carbon Prices POLES'!D$8</f>
        <v>94767.508500690717</v>
      </c>
      <c r="F71">
        <f>'[4]Emission Projections'!K72*'[4]Carbon Prices POLES'!E$8</f>
        <v>113204.26986449247</v>
      </c>
      <c r="G71">
        <f>'[4]Emission Projections'!L72*'[4]Carbon Prices POLES'!F$8</f>
        <v>135227.90646363533</v>
      </c>
      <c r="H71">
        <f>'[4]Emission Projections'!M72*'[4]Carbon Prices POLES'!G$8</f>
        <v>161536.12831833703</v>
      </c>
      <c r="I71">
        <f>'[4]Emission Projections'!N72*'[4]Carbon Prices POLES'!H$8</f>
        <v>192962.619566232</v>
      </c>
      <c r="J71">
        <f>'[4]Emission Projections'!O72*'[4]Carbon Prices POLES'!I$8</f>
        <v>230502.97297380847</v>
      </c>
      <c r="K71">
        <f>'[4]Emission Projections'!P72*'[4]Carbon Prices POLES'!J$8</f>
        <v>275346.8091813919</v>
      </c>
      <c r="L71">
        <f>'[4]Emission Projections'!Q72*'[4]Carbon Prices POLES'!K$8</f>
        <v>328914.78279885481</v>
      </c>
      <c r="M71">
        <f>'[4]Emission Projections'!R72*'[4]Carbon Prices POLES'!L$8</f>
        <v>392904.4159508344</v>
      </c>
      <c r="N71">
        <f>'[4]Emission Projections'!S72*'[4]Carbon Prices POLES'!M$8</f>
        <v>469342.90247427794</v>
      </c>
      <c r="O71">
        <f>'[4]Emission Projections'!T72*'[4]Carbon Prices POLES'!N$8</f>
        <v>560652.51150893432</v>
      </c>
      <c r="P71">
        <f>'[4]Emission Projections'!U72*'[4]Carbon Prices POLES'!O$8</f>
        <v>669725.93408860872</v>
      </c>
      <c r="Q71">
        <f>'[4]Emission Projections'!V72*'[4]Carbon Prices POLES'!P$8</f>
        <v>800019.61281464016</v>
      </c>
      <c r="R71">
        <f>'[4]Emission Projections'!W72*'[4]Carbon Prices POLES'!Q$8</f>
        <v>955661.25430473965</v>
      </c>
      <c r="S71">
        <f>'[4]Emission Projections'!X72*'[4]Carbon Prices POLES'!R$8</f>
        <v>1141583.0088580938</v>
      </c>
      <c r="T71">
        <f>'[4]Emission Projections'!Y72*'[4]Carbon Prices POLES'!S$8</f>
        <v>1363674.8805300728</v>
      </c>
      <c r="U71">
        <f>'[4]Emission Projections'!Z72*'[4]Carbon Prices POLES'!T$8</f>
        <v>1628974.7719829483</v>
      </c>
      <c r="V71">
        <f>'[4]Emission Projections'!AA72*'[4]Carbon Prices POLES'!U$8</f>
        <v>1945887.774723876</v>
      </c>
      <c r="W71" s="20">
        <f t="shared" si="6"/>
        <v>703307.3929087054</v>
      </c>
      <c r="X71" t="s">
        <v>525</v>
      </c>
      <c r="Y71">
        <f t="shared" si="7"/>
        <v>0</v>
      </c>
      <c r="Z71">
        <f t="shared" si="8"/>
        <v>1</v>
      </c>
      <c r="AA71">
        <f t="shared" si="9"/>
        <v>0</v>
      </c>
      <c r="AB71">
        <f t="shared" si="10"/>
        <v>0</v>
      </c>
      <c r="AC71">
        <f t="shared" si="11"/>
        <v>0</v>
      </c>
    </row>
    <row r="72" spans="1:29" x14ac:dyDescent="0.25">
      <c r="A72" t="s">
        <v>182</v>
      </c>
      <c r="B72">
        <f>'[4]Emission Projections'!G73*'[4]Carbon Prices POLES'!A$8</f>
        <v>6178.8950000000004</v>
      </c>
      <c r="C72">
        <f>'[4]Emission Projections'!H73*'[4]Carbon Prices POLES'!B$8</f>
        <v>7386.9350186710681</v>
      </c>
      <c r="D72">
        <f>'[4]Emission Projections'!I73*'[4]Carbon Prices POLES'!C$8</f>
        <v>8824.0194103105569</v>
      </c>
      <c r="E72">
        <f>'[4]Emission Projections'!J73*'[4]Carbon Prices POLES'!D$8</f>
        <v>10540.680150341597</v>
      </c>
      <c r="F72">
        <f>'[4]Emission Projections'!K73*'[4]Carbon Prices POLES'!E$8</f>
        <v>12591.41347001404</v>
      </c>
      <c r="G72">
        <f>'[4]Emission Projections'!L73*'[4]Carbon Prices POLES'!F$8</f>
        <v>15040.871772728826</v>
      </c>
      <c r="H72">
        <f>'[4]Emission Projections'!M73*'[4]Carbon Prices POLES'!G$8</f>
        <v>17967.135448282028</v>
      </c>
      <c r="I72">
        <f>'[4]Emission Projections'!N73*'[4]Carbon Prices POLES'!H$8</f>
        <v>21462.35625291444</v>
      </c>
      <c r="J72">
        <f>'[4]Emission Projections'!O73*'[4]Carbon Prices POLES'!I$8</f>
        <v>25637.945231845672</v>
      </c>
      <c r="K72">
        <f>'[4]Emission Projections'!P73*'[4]Carbon Prices POLES'!J$8</f>
        <v>30625.402621822908</v>
      </c>
      <c r="L72">
        <f>'[4]Emission Projections'!Q73*'[4]Carbon Prices POLES'!K$8</f>
        <v>36583.698237243232</v>
      </c>
      <c r="M72">
        <f>'[4]Emission Projections'!R73*'[4]Carbon Prices POLES'!L$8</f>
        <v>43700.482411187942</v>
      </c>
      <c r="N72">
        <f>'[4]Emission Projections'!S73*'[4]Carbon Prices POLES'!M$8</f>
        <v>52202.585527332543</v>
      </c>
      <c r="O72">
        <f>'[4]Emission Projections'!T73*'[4]Carbon Prices POLES'!N$8</f>
        <v>62357.783821322817</v>
      </c>
      <c r="P72">
        <f>'[4]Emission Projections'!U73*'[4]Carbon Prices POLES'!O$8</f>
        <v>74489.736472236531</v>
      </c>
      <c r="Q72">
        <f>'[4]Emission Projections'!V73*'[4]Carbon Prices POLES'!P$8</f>
        <v>88980.558943198906</v>
      </c>
      <c r="R72">
        <f>'[4]Emission Projections'!W73*'[4]Carbon Prices POLES'!Q$8</f>
        <v>106292.07339491161</v>
      </c>
      <c r="S72">
        <f>'[4]Emission Projections'!X73*'[4]Carbon Prices POLES'!R$8</f>
        <v>126969.55670570361</v>
      </c>
      <c r="T72">
        <f>'[4]Emission Projections'!Y73*'[4]Carbon Prices POLES'!S$8</f>
        <v>151671.97296509249</v>
      </c>
      <c r="U72">
        <f>'[4]Emission Projections'!Z73*'[4]Carbon Prices POLES'!T$8</f>
        <v>181177.42938758185</v>
      </c>
      <c r="V72">
        <f>'[4]Emission Projections'!AA73*'[4]Carbon Prices POLES'!U$8</f>
        <v>216424.4609874622</v>
      </c>
      <c r="W72" s="20">
        <f t="shared" si="6"/>
        <v>78224.003136304236</v>
      </c>
      <c r="X72" t="s">
        <v>387</v>
      </c>
      <c r="Y72">
        <f t="shared" si="7"/>
        <v>0</v>
      </c>
      <c r="Z72">
        <f t="shared" si="8"/>
        <v>0</v>
      </c>
      <c r="AA72">
        <f t="shared" si="9"/>
        <v>1</v>
      </c>
      <c r="AB72">
        <f t="shared" si="10"/>
        <v>0</v>
      </c>
      <c r="AC72">
        <f t="shared" si="11"/>
        <v>0</v>
      </c>
    </row>
    <row r="73" spans="1:29" x14ac:dyDescent="0.25">
      <c r="A73" t="s">
        <v>186</v>
      </c>
      <c r="B73">
        <f>'[4]Emission Projections'!G74*'[4]Carbon Prices POLES'!A$8</f>
        <v>8507.44</v>
      </c>
      <c r="C73">
        <f>'[4]Emission Projections'!H74*'[4]Carbon Prices POLES'!B$8</f>
        <v>10168.517780788943</v>
      </c>
      <c r="D73">
        <f>'[4]Emission Projections'!I74*'[4]Carbon Prices POLES'!C$8</f>
        <v>12146.782108374928</v>
      </c>
      <c r="E73">
        <f>'[4]Emission Projections'!J74*'[4]Carbon Prices POLES'!D$8</f>
        <v>14509.913717547559</v>
      </c>
      <c r="F73">
        <f>'[4]Emission Projections'!K74*'[4]Carbon Prices POLES'!E$8</f>
        <v>17332.765406962688</v>
      </c>
      <c r="G73">
        <f>'[4]Emission Projections'!L74*'[4]Carbon Prices POLES'!F$8</f>
        <v>20704.846162796963</v>
      </c>
      <c r="H73">
        <f>'[4]Emission Projections'!M74*'[4]Carbon Prices POLES'!G$8</f>
        <v>24732.899716875829</v>
      </c>
      <c r="I73">
        <f>'[4]Emission Projections'!N74*'[4]Carbon Prices POLES'!H$8</f>
        <v>29544.672939401822</v>
      </c>
      <c r="J73">
        <f>'[4]Emission Projections'!O74*'[4]Carbon Prices POLES'!I$8</f>
        <v>35292.483040647021</v>
      </c>
      <c r="K73">
        <f>'[4]Emission Projections'!P74*'[4]Carbon Prices POLES'!J$8</f>
        <v>42158.618003321892</v>
      </c>
      <c r="L73">
        <f>'[4]Emission Projections'!Q74*'[4]Carbon Prices POLES'!K$8</f>
        <v>50360.425789053319</v>
      </c>
      <c r="M73">
        <f>'[4]Emission Projections'!R74*'[4]Carbon Prices POLES'!L$8</f>
        <v>60158.021645250526</v>
      </c>
      <c r="N73">
        <f>'[4]Emission Projections'!S74*'[4]Carbon Prices POLES'!M$8</f>
        <v>71861.54870219811</v>
      </c>
      <c r="O73">
        <f>'[4]Emission Projections'!T74*'[4]Carbon Prices POLES'!N$8</f>
        <v>85842.177572179964</v>
      </c>
      <c r="P73">
        <f>'[4]Emission Projections'!U74*'[4]Carbon Prices POLES'!O$8</f>
        <v>102542.46479207228</v>
      </c>
      <c r="Q73">
        <f>'[4]Emission Projections'!V74*'[4]Carbon Prices POLES'!P$8</f>
        <v>122492.05107015243</v>
      </c>
      <c r="R73">
        <f>'[4]Emission Projections'!W74*'[4]Carbon Prices POLES'!Q$8</f>
        <v>146322.43931287984</v>
      </c>
      <c r="S73">
        <f>'[4]Emission Projections'!X74*'[4]Carbon Prices POLES'!R$8</f>
        <v>174789.39862345139</v>
      </c>
      <c r="T73">
        <f>'[4]Emission Projections'!Y74*'[4]Carbon Prices POLES'!S$8</f>
        <v>208794.04758752548</v>
      </c>
      <c r="U73">
        <f>'[4]Emission Projections'!Z74*'[4]Carbon Prices POLES'!T$8</f>
        <v>249414.82849680062</v>
      </c>
      <c r="V73">
        <f>'[4]Emission Projections'!AA74*'[4]Carbon Prices POLES'!U$8</f>
        <v>297937.97472387669</v>
      </c>
      <c r="W73" s="20">
        <f t="shared" si="6"/>
        <v>107684.30613615525</v>
      </c>
      <c r="X73" t="s">
        <v>525</v>
      </c>
      <c r="Y73">
        <f t="shared" si="7"/>
        <v>0</v>
      </c>
      <c r="Z73">
        <f t="shared" si="8"/>
        <v>1</v>
      </c>
      <c r="AA73">
        <f t="shared" si="9"/>
        <v>0</v>
      </c>
      <c r="AB73">
        <f t="shared" si="10"/>
        <v>0</v>
      </c>
      <c r="AC73">
        <f t="shared" si="11"/>
        <v>0</v>
      </c>
    </row>
    <row r="74" spans="1:29" x14ac:dyDescent="0.25">
      <c r="A74" t="s">
        <v>188</v>
      </c>
      <c r="B74">
        <f>'[4]Emission Projections'!G75*'[4]Carbon Prices POLES'!A$8</f>
        <v>10597.63</v>
      </c>
      <c r="C74">
        <f>'[4]Emission Projections'!H75*'[4]Carbon Prices POLES'!B$8</f>
        <v>12665.348896193522</v>
      </c>
      <c r="D74">
        <f>'[4]Emission Projections'!I75*'[4]Carbon Prices POLES'!C$8</f>
        <v>15129.365327533222</v>
      </c>
      <c r="E74">
        <f>'[4]Emission Projections'!J75*'[4]Carbon Prices POLES'!D$8</f>
        <v>18072.750869135689</v>
      </c>
      <c r="F74">
        <f>'[4]Emission Projections'!K75*'[4]Carbon Prices POLES'!E$8</f>
        <v>21588.743408581999</v>
      </c>
      <c r="G74">
        <f>'[4]Emission Projections'!L75*'[4]Carbon Prices POLES'!F$8</f>
        <v>25788.813792974364</v>
      </c>
      <c r="H74">
        <f>'[4]Emission Projections'!M75*'[4]Carbon Prices POLES'!G$8</f>
        <v>30805.940238903313</v>
      </c>
      <c r="I74">
        <f>'[4]Emission Projections'!N75*'[4]Carbon Prices POLES'!H$8</f>
        <v>36799.207953209698</v>
      </c>
      <c r="J74">
        <f>'[4]Emission Projections'!O75*'[4]Carbon Prices POLES'!I$8</f>
        <v>43958.36927599764</v>
      </c>
      <c r="K74">
        <f>'[4]Emission Projections'!P75*'[4]Carbon Prices POLES'!J$8</f>
        <v>52510.430228516583</v>
      </c>
      <c r="L74">
        <f>'[4]Emission Projections'!Q75*'[4]Carbon Prices POLES'!K$8</f>
        <v>62726.156590890292</v>
      </c>
      <c r="M74">
        <f>'[4]Emission Projections'!R75*'[4]Carbon Prices POLES'!L$8</f>
        <v>74929.473728909623</v>
      </c>
      <c r="N74">
        <f>'[4]Emission Projections'!S75*'[4]Carbon Prices POLES'!M$8</f>
        <v>89506.748986472681</v>
      </c>
      <c r="O74">
        <f>'[4]Emission Projections'!T75*'[4]Carbon Prices POLES'!N$8</f>
        <v>106920.20641516671</v>
      </c>
      <c r="P74">
        <f>'[4]Emission Projections'!U75*'[4]Carbon Prices POLES'!O$8</f>
        <v>127721.17020476898</v>
      </c>
      <c r="Q74">
        <f>'[4]Emission Projections'!V75*'[4]Carbon Prices POLES'!P$8</f>
        <v>152569.20918497784</v>
      </c>
      <c r="R74">
        <f>'[4]Emission Projections'!W75*'[4]Carbon Prices POLES'!Q$8</f>
        <v>182251.03156719136</v>
      </c>
      <c r="S74">
        <f>'[4]Emission Projections'!X75*'[4]Carbon Prices POLES'!R$8</f>
        <v>217707.80655442845</v>
      </c>
      <c r="T74">
        <f>'[4]Emission Projections'!Y75*'[4]Carbon Prices POLES'!S$8</f>
        <v>260062.12194712454</v>
      </c>
      <c r="U74">
        <f>'[4]Emission Projections'!Z75*'[4]Carbon Prices POLES'!T$8</f>
        <v>310656.97552071844</v>
      </c>
      <c r="V74">
        <f>'[4]Emission Projections'!AA75*'[4]Carbon Prices POLES'!U$8</f>
        <v>371094.62472387659</v>
      </c>
      <c r="W74" s="20">
        <f t="shared" si="6"/>
        <v>134125.51793213293</v>
      </c>
      <c r="X74" t="s">
        <v>525</v>
      </c>
      <c r="Y74">
        <f t="shared" si="7"/>
        <v>0</v>
      </c>
      <c r="Z74">
        <f t="shared" si="8"/>
        <v>1</v>
      </c>
      <c r="AA74">
        <f t="shared" si="9"/>
        <v>0</v>
      </c>
      <c r="AB74">
        <f t="shared" si="10"/>
        <v>0</v>
      </c>
      <c r="AC74">
        <f t="shared" si="11"/>
        <v>0</v>
      </c>
    </row>
    <row r="75" spans="1:29" x14ac:dyDescent="0.25">
      <c r="A75" t="s">
        <v>190</v>
      </c>
      <c r="B75">
        <f>'[4]Emission Projections'!G76*'[4]Carbon Prices POLES'!A$8</f>
        <v>40538.684999999998</v>
      </c>
      <c r="C75">
        <f>'[4]Emission Projections'!H76*'[4]Carbon Prices POLES'!B$8</f>
        <v>48431.359522997736</v>
      </c>
      <c r="D75">
        <f>'[4]Emission Projections'!I76*'[4]Carbon Prices POLES'!C$8</f>
        <v>57853.56179144112</v>
      </c>
      <c r="E75">
        <f>'[4]Emission Projections'!J76*'[4]Carbon Prices POLES'!D$8</f>
        <v>69108.830417762176</v>
      </c>
      <c r="F75">
        <f>'[4]Emission Projections'!K76*'[4]Carbon Prices POLES'!E$8</f>
        <v>82553.761624760416</v>
      </c>
      <c r="G75">
        <f>'[4]Emission Projections'!L76*'[4]Carbon Prices POLES'!F$8</f>
        <v>98614.420284901556</v>
      </c>
      <c r="H75">
        <f>'[4]Emission Projections'!M76*'[4]Carbon Prices POLES'!G$8</f>
        <v>117799.58210268298</v>
      </c>
      <c r="I75">
        <f>'[4]Emission Projections'!N76*'[4]Carbon Prices POLES'!H$8</f>
        <v>140717.24021240507</v>
      </c>
      <c r="J75">
        <f>'[4]Emission Projections'!O76*'[4]Carbon Prices POLES'!I$8</f>
        <v>168093.38877009915</v>
      </c>
      <c r="K75">
        <f>'[4]Emission Projections'!P76*'[4]Carbon Prices POLES'!J$8</f>
        <v>200795.60008591079</v>
      </c>
      <c r="L75">
        <f>'[4]Emission Projections'!Q76*'[4]Carbon Prices POLES'!K$8</f>
        <v>239859.82676106395</v>
      </c>
      <c r="M75">
        <f>'[4]Emission Projections'!R76*'[4]Carbon Prices POLES'!L$8</f>
        <v>286524.04612027196</v>
      </c>
      <c r="N75">
        <f>'[4]Emission Projections'!S76*'[4]Carbon Prices POLES'!M$8</f>
        <v>342266.50393577421</v>
      </c>
      <c r="O75">
        <f>'[4]Emission Projections'!T76*'[4]Carbon Prices POLES'!N$8</f>
        <v>408853.72484145954</v>
      </c>
      <c r="P75">
        <f>'[4]Emission Projections'!U76*'[4]Carbon Prices POLES'!O$8</f>
        <v>488395.08194980177</v>
      </c>
      <c r="Q75">
        <f>'[4]Emission Projections'!V76*'[4]Carbon Prices POLES'!P$8</f>
        <v>583411.30744383635</v>
      </c>
      <c r="R75">
        <f>'[4]Emission Projections'!W76*'[4]Carbon Prices POLES'!Q$8</f>
        <v>696912.35745570669</v>
      </c>
      <c r="S75">
        <f>'[4]Emission Projections'!X76*'[4]Carbon Prices POLES'!R$8</f>
        <v>832495.17630254792</v>
      </c>
      <c r="T75">
        <f>'[4]Emission Projections'!Y76*'[4]Carbon Prices POLES'!S$8</f>
        <v>994454.80115085514</v>
      </c>
      <c r="U75">
        <f>'[4]Emission Projections'!Z76*'[4]Carbon Prices POLES'!T$8</f>
        <v>1187923.8710475406</v>
      </c>
      <c r="V75">
        <f>'[4]Emission Projections'!AA76*'[4]Carbon Prices POLES'!U$8</f>
        <v>1419031.5497238764</v>
      </c>
      <c r="W75" s="20">
        <f t="shared" si="6"/>
        <v>512884.27988679585</v>
      </c>
      <c r="X75" t="s">
        <v>525</v>
      </c>
      <c r="Y75">
        <f t="shared" si="7"/>
        <v>0</v>
      </c>
      <c r="Z75">
        <f t="shared" si="8"/>
        <v>1</v>
      </c>
      <c r="AA75">
        <f t="shared" si="9"/>
        <v>0</v>
      </c>
      <c r="AB75">
        <f t="shared" si="10"/>
        <v>0</v>
      </c>
      <c r="AC75">
        <f t="shared" si="11"/>
        <v>0</v>
      </c>
    </row>
    <row r="76" spans="1:29" x14ac:dyDescent="0.25">
      <c r="A76" t="s">
        <v>192</v>
      </c>
      <c r="B76">
        <f>'[4]Emission Projections'!G77*'[4]Carbon Prices POLES'!A$8</f>
        <v>181443.15999999997</v>
      </c>
      <c r="C76">
        <f>'[4]Emission Projections'!H77*'[4]Carbon Prices POLES'!B$8</f>
        <v>216748.39923248914</v>
      </c>
      <c r="D76">
        <f>'[4]Emission Projections'!I77*'[4]Carbon Prices POLES'!C$8</f>
        <v>258916.20293492961</v>
      </c>
      <c r="E76">
        <f>'[4]Emission Projections'!J77*'[4]Carbon Prices POLES'!D$8</f>
        <v>309287.6369381281</v>
      </c>
      <c r="F76">
        <f>'[4]Emission Projections'!K77*'[4]Carbon Prices POLES'!E$8</f>
        <v>369458.87662498082</v>
      </c>
      <c r="G76">
        <f>'[4]Emission Projections'!L77*'[4]Carbon Prices POLES'!F$8</f>
        <v>441335.86720257218</v>
      </c>
      <c r="H76">
        <f>'[4]Emission Projections'!M77*'[4]Carbon Prices POLES'!G$8</f>
        <v>527196.80192234402</v>
      </c>
      <c r="I76">
        <f>'[4]Emission Projections'!N77*'[4]Carbon Prices POLES'!H$8</f>
        <v>629761.18401194038</v>
      </c>
      <c r="J76">
        <f>'[4]Emission Projections'!O77*'[4]Carbon Prices POLES'!I$8</f>
        <v>752279.85206975928</v>
      </c>
      <c r="K76">
        <f>'[4]Emission Projections'!P77*'[4]Carbon Prices POLES'!J$8</f>
        <v>898633.39893224218</v>
      </c>
      <c r="L76">
        <f>'[4]Emission Projections'!Q77*'[4]Carbon Prices POLES'!K$8</f>
        <v>1073460.5672335392</v>
      </c>
      <c r="M76">
        <f>'[4]Emission Projections'!R77*'[4]Carbon Prices POLES'!L$8</f>
        <v>1282298.7653884827</v>
      </c>
      <c r="N76">
        <f>'[4]Emission Projections'!S77*'[4]Carbon Prices POLES'!M$8</f>
        <v>1531767.1883291523</v>
      </c>
      <c r="O76">
        <f>'[4]Emission Projections'!T77*'[4]Carbon Prices POLES'!N$8</f>
        <v>1829767.4355858485</v>
      </c>
      <c r="P76">
        <f>'[4]Emission Projections'!U77*'[4]Carbon Prices POLES'!O$8</f>
        <v>2185744.6838620794</v>
      </c>
      <c r="Q76">
        <f>'[4]Emission Projections'!V77*'[4]Carbon Prices POLES'!P$8</f>
        <v>2610974.1123762503</v>
      </c>
      <c r="R76">
        <f>'[4]Emission Projections'!W77*'[4]Carbon Prices POLES'!Q$8</f>
        <v>3118933.3975721849</v>
      </c>
      <c r="S76">
        <f>'[4]Emission Projections'!X77*'[4]Carbon Prices POLES'!R$8</f>
        <v>3725711.6439631064</v>
      </c>
      <c r="T76">
        <f>'[4]Emission Projections'!Y77*'[4]Carbon Prices POLES'!S$8</f>
        <v>4450540.653916128</v>
      </c>
      <c r="U76">
        <f>'[4]Emission Projections'!Z77*'[4]Carbon Prices POLES'!T$8</f>
        <v>5316378.7562942151</v>
      </c>
      <c r="V76">
        <f>'[4]Emission Projections'!AA77*'[4]Carbon Prices POLES'!U$8</f>
        <v>6350665.6989267562</v>
      </c>
      <c r="W76" s="20">
        <f t="shared" si="6"/>
        <v>2295340.6254741624</v>
      </c>
      <c r="X76" t="s">
        <v>524</v>
      </c>
      <c r="Y76">
        <f t="shared" si="7"/>
        <v>1</v>
      </c>
      <c r="Z76">
        <f t="shared" si="8"/>
        <v>0</v>
      </c>
      <c r="AA76">
        <f t="shared" si="9"/>
        <v>0</v>
      </c>
      <c r="AB76">
        <f t="shared" si="10"/>
        <v>0</v>
      </c>
      <c r="AC76">
        <f t="shared" si="11"/>
        <v>0</v>
      </c>
    </row>
    <row r="77" spans="1:29" x14ac:dyDescent="0.25">
      <c r="A77" t="s">
        <v>194</v>
      </c>
      <c r="B77">
        <f>'[4]Emission Projections'!G78*'[4]Carbon Prices POLES'!A$8</f>
        <v>252912.99</v>
      </c>
      <c r="C77">
        <f>'[4]Emission Projections'!H78*'[4]Carbon Prices POLES'!B$8</f>
        <v>302122.36545523006</v>
      </c>
      <c r="D77">
        <f>'[4]Emission Projections'!I78*'[4]Carbon Prices POLES'!C$8</f>
        <v>360899.29865796218</v>
      </c>
      <c r="E77">
        <f>'[4]Emission Projections'!J78*'[4]Carbon Prices POLES'!D$8</f>
        <v>431111.10180551413</v>
      </c>
      <c r="F77">
        <f>'[4]Emission Projections'!K78*'[4]Carbon Prices POLES'!E$8</f>
        <v>514983.22543385066</v>
      </c>
      <c r="G77">
        <f>'[4]Emission Projections'!L78*'[4]Carbon Prices POLES'!F$8</f>
        <v>615170.5894081241</v>
      </c>
      <c r="H77">
        <f>'[4]Emission Projections'!M78*'[4]Carbon Prices POLES'!G$8</f>
        <v>734851.20968657325</v>
      </c>
      <c r="I77">
        <f>'[4]Emission Projections'!N78*'[4]Carbon Prices POLES'!H$8</f>
        <v>877812.87615015393</v>
      </c>
      <c r="J77">
        <f>'[4]Emission Projections'!O78*'[4]Carbon Prices POLES'!I$8</f>
        <v>1048590.142765793</v>
      </c>
      <c r="K77">
        <f>'[4]Emission Projections'!P78*'[4]Carbon Prices POLES'!J$8</f>
        <v>1252588.308555298</v>
      </c>
      <c r="L77">
        <f>'[4]Emission Projections'!Q78*'[4]Carbon Prices POLES'!K$8</f>
        <v>1496277.528497505</v>
      </c>
      <c r="M77">
        <f>'[4]Emission Projections'!R78*'[4]Carbon Prices POLES'!L$8</f>
        <v>1787371.3122958518</v>
      </c>
      <c r="N77">
        <f>'[4]Emission Projections'!S78*'[4]Carbon Prices POLES'!M$8</f>
        <v>2135101.6708365041</v>
      </c>
      <c r="O77">
        <f>'[4]Emission Projections'!T78*'[4]Carbon Prices POLES'!N$8</f>
        <v>2550475.9568884596</v>
      </c>
      <c r="P77">
        <f>'[4]Emission Projections'!U78*'[4]Carbon Prices POLES'!O$8</f>
        <v>3046667.0088032633</v>
      </c>
      <c r="Q77">
        <f>'[4]Emission Projections'!V78*'[4]Carbon Prices POLES'!P$8</f>
        <v>3639382.5183942313</v>
      </c>
      <c r="R77">
        <f>'[4]Emission Projections'!W78*'[4]Carbon Prices POLES'!Q$8</f>
        <v>4347418.4133664854</v>
      </c>
      <c r="S77">
        <f>'[4]Emission Projections'!X78*'[4]Carbon Prices POLES'!R$8</f>
        <v>5193189.7878974546</v>
      </c>
      <c r="T77">
        <f>'[4]Emission Projections'!Y78*'[4]Carbon Prices POLES'!S$8</f>
        <v>6203516.0657047182</v>
      </c>
      <c r="U77">
        <f>'[4]Emission Projections'!Z78*'[4]Carbon Prices POLES'!T$8</f>
        <v>7410383.8075774545</v>
      </c>
      <c r="V77">
        <f>'[4]Emission Projections'!AA78*'[4]Carbon Prices POLES'!U$8</f>
        <v>8852052.1187679153</v>
      </c>
      <c r="W77" s="20">
        <f t="shared" si="6"/>
        <v>3199428.0822247365</v>
      </c>
      <c r="X77" t="s">
        <v>527</v>
      </c>
      <c r="Y77">
        <f t="shared" si="7"/>
        <v>0</v>
      </c>
      <c r="Z77">
        <f t="shared" si="8"/>
        <v>0</v>
      </c>
      <c r="AA77">
        <f t="shared" si="9"/>
        <v>0</v>
      </c>
      <c r="AB77">
        <f t="shared" si="10"/>
        <v>1</v>
      </c>
      <c r="AC77">
        <f t="shared" si="11"/>
        <v>0</v>
      </c>
    </row>
    <row r="78" spans="1:29" x14ac:dyDescent="0.25">
      <c r="A78" t="s">
        <v>196</v>
      </c>
      <c r="B78">
        <f>'[4]Emission Projections'!G79*'[4]Carbon Prices POLES'!A$8</f>
        <v>9809.2250000000004</v>
      </c>
      <c r="C78">
        <f>'[4]Emission Projections'!H79*'[4]Carbon Prices POLES'!B$8</f>
        <v>11723.385111814872</v>
      </c>
      <c r="D78">
        <f>'[4]Emission Projections'!I79*'[4]Carbon Prices POLES'!C$8</f>
        <v>14003.939861296703</v>
      </c>
      <c r="E78">
        <f>'[4]Emission Projections'!J79*'[4]Carbon Prices POLES'!D$8</f>
        <v>16728.138709838426</v>
      </c>
      <c r="F78">
        <f>'[4]Emission Projections'!K79*'[4]Carbon Prices POLES'!E$8</f>
        <v>19983.117333232483</v>
      </c>
      <c r="G78">
        <f>'[4]Emission Projections'!L79*'[4]Carbon Prices POLES'!F$8</f>
        <v>23869.477052666294</v>
      </c>
      <c r="H78">
        <f>'[4]Emission Projections'!M79*'[4]Carbon Prices POLES'!G$8</f>
        <v>28513.979146552174</v>
      </c>
      <c r="I78">
        <f>'[4]Emission Projections'!N79*'[4]Carbon Prices POLES'!H$8</f>
        <v>34059.545026656408</v>
      </c>
      <c r="J78">
        <f>'[4]Emission Projections'!O79*'[4]Carbon Prices POLES'!I$8</f>
        <v>40686.760357776016</v>
      </c>
      <c r="K78">
        <f>'[4]Emission Projections'!P79*'[4]Carbon Prices POLES'!J$8</f>
        <v>48599.902468837638</v>
      </c>
      <c r="L78">
        <f>'[4]Emission Projections'!Q79*'[4]Carbon Prices POLES'!K$8</f>
        <v>58056.25918560526</v>
      </c>
      <c r="M78">
        <f>'[4]Emission Projections'!R79*'[4]Carbon Prices POLES'!L$8</f>
        <v>69347.775653430916</v>
      </c>
      <c r="N78">
        <f>'[4]Emission Projections'!S79*'[4]Carbon Prices POLES'!M$8</f>
        <v>82841.051808464515</v>
      </c>
      <c r="O78">
        <f>'[4]Emission Projections'!T79*'[4]Carbon Prices POLES'!N$8</f>
        <v>98953.286457218841</v>
      </c>
      <c r="P78">
        <f>'[4]Emission Projections'!U79*'[4]Carbon Prices POLES'!O$8</f>
        <v>118206.87663707251</v>
      </c>
      <c r="Q78">
        <f>'[4]Emission Projections'!V79*'[4]Carbon Prices POLES'!P$8</f>
        <v>141197.96186379326</v>
      </c>
      <c r="R78">
        <f>'[4]Emission Projections'!W79*'[4]Carbon Prices POLES'!Q$8</f>
        <v>168671.00371809359</v>
      </c>
      <c r="S78">
        <f>'[4]Emission Projections'!X79*'[4]Carbon Prices POLES'!R$8</f>
        <v>201477.76371477533</v>
      </c>
      <c r="T78">
        <f>'[4]Emission Projections'!Y79*'[4]Carbon Prices POLES'!S$8</f>
        <v>240679.24172292801</v>
      </c>
      <c r="U78">
        <f>'[4]Emission Projections'!Z79*'[4]Carbon Prices POLES'!T$8</f>
        <v>287492.33924301714</v>
      </c>
      <c r="V78">
        <f>'[4]Emission Projections'!AA79*'[4]Carbon Prices POLES'!U$8</f>
        <v>343420.34376791888</v>
      </c>
      <c r="W78" s="20">
        <f t="shared" si="6"/>
        <v>124129.59798905042</v>
      </c>
      <c r="X78" t="s">
        <v>527</v>
      </c>
      <c r="Y78">
        <f t="shared" si="7"/>
        <v>0</v>
      </c>
      <c r="Z78">
        <f t="shared" si="8"/>
        <v>0</v>
      </c>
      <c r="AA78">
        <f t="shared" si="9"/>
        <v>0</v>
      </c>
      <c r="AB78">
        <f t="shared" si="10"/>
        <v>1</v>
      </c>
      <c r="AC78">
        <f t="shared" si="11"/>
        <v>0</v>
      </c>
    </row>
    <row r="79" spans="1:29" x14ac:dyDescent="0.25">
      <c r="A79" t="s">
        <v>198</v>
      </c>
      <c r="B79">
        <f>'[4]Emission Projections'!G80*'[4]Carbon Prices POLES'!A$8</f>
        <v>10044114.684999999</v>
      </c>
      <c r="C79">
        <f>'[4]Emission Projections'!H80*'[4]Carbon Prices POLES'!B$8</f>
        <v>11998177.42943297</v>
      </c>
      <c r="D79">
        <f>'[4]Emission Projections'!I80*'[4]Carbon Prices POLES'!C$8</f>
        <v>14332392.100597521</v>
      </c>
      <c r="E79">
        <f>'[4]Emission Projections'!J80*'[4]Carbon Prices POLES'!D$8</f>
        <v>17120722.254451547</v>
      </c>
      <c r="F79">
        <f>'[4]Emission Projections'!K80*'[4]Carbon Prices POLES'!E$8</f>
        <v>20451515.076107901</v>
      </c>
      <c r="G79">
        <f>'[4]Emission Projections'!L80*'[4]Carbon Prices POLES'!F$8</f>
        <v>24430304.707438342</v>
      </c>
      <c r="H79">
        <f>'[4]Emission Projections'!M80*'[4]Carbon Prices POLES'!G$8</f>
        <v>29183158.138820715</v>
      </c>
      <c r="I79">
        <f>'[4]Emission Projections'!N80*'[4]Carbon Prices POLES'!H$8</f>
        <v>34860666.464296743</v>
      </c>
      <c r="J79">
        <f>'[4]Emission Projections'!O80*'[4]Carbon Prices POLES'!I$8</f>
        <v>41642720.15284723</v>
      </c>
      <c r="K79">
        <f>'[4]Emission Projections'!P80*'[4]Carbon Prices POLES'!J$8</f>
        <v>49744204.215735793</v>
      </c>
      <c r="L79">
        <f>'[4]Emission Projections'!Q80*'[4]Carbon Prices POLES'!K$8</f>
        <v>59421812.18363829</v>
      </c>
      <c r="M79">
        <f>'[4]Emission Projections'!R80*'[4]Carbon Prices POLES'!L$8</f>
        <v>70982172.866980448</v>
      </c>
      <c r="N79">
        <f>'[4]Emission Projections'!S80*'[4]Carbon Prices POLES'!M$8</f>
        <v>84791573.424430519</v>
      </c>
      <c r="O79">
        <f>'[4]Emission Projections'!T80*'[4]Carbon Prices POLES'!N$8</f>
        <v>101287555.90115798</v>
      </c>
      <c r="P79">
        <f>'[4]Emission Projections'!U80*'[4]Carbon Prices POLES'!O$8</f>
        <v>120992791.36869326</v>
      </c>
      <c r="Q79">
        <f>'[4]Emission Projections'!V80*'[4]Carbon Prices POLES'!P$8</f>
        <v>144531627.68550169</v>
      </c>
      <c r="R79">
        <f>'[4]Emission Projections'!W80*'[4]Carbon Prices POLES'!Q$8</f>
        <v>172649886.92808089</v>
      </c>
      <c r="S79">
        <f>'[4]Emission Projections'!X80*'[4]Carbon Prices POLES'!R$8</f>
        <v>206238478.32985389</v>
      </c>
      <c r="T79">
        <f>'[4]Emission Projections'!Y80*'[4]Carbon Prices POLES'!S$8</f>
        <v>246361647.83938748</v>
      </c>
      <c r="U79">
        <f>'[4]Emission Projections'!Z80*'[4]Carbon Prices POLES'!T$8</f>
        <v>294290672.75954622</v>
      </c>
      <c r="V79">
        <f>'[4]Emission Projections'!AA80*'[4]Carbon Prices POLES'!U$8</f>
        <v>351544169.07392663</v>
      </c>
      <c r="W79" s="20">
        <f t="shared" si="6"/>
        <v>127059590.12752101</v>
      </c>
      <c r="X79" t="s">
        <v>524</v>
      </c>
      <c r="Y79">
        <f t="shared" si="7"/>
        <v>1</v>
      </c>
      <c r="Z79">
        <f t="shared" si="8"/>
        <v>0</v>
      </c>
      <c r="AA79">
        <f t="shared" si="9"/>
        <v>0</v>
      </c>
      <c r="AB79">
        <f t="shared" si="10"/>
        <v>0</v>
      </c>
      <c r="AC79">
        <f t="shared" si="11"/>
        <v>0</v>
      </c>
    </row>
    <row r="80" spans="1:29" x14ac:dyDescent="0.25">
      <c r="A80" t="s">
        <v>200</v>
      </c>
      <c r="B80">
        <f>'[4]Emission Projections'!G81*'[4]Carbon Prices POLES'!A$8</f>
        <v>2169947.25</v>
      </c>
      <c r="C80">
        <f>'[4]Emission Projections'!H81*'[4]Carbon Prices POLES'!B$8</f>
        <v>2592110.8710753699</v>
      </c>
      <c r="D80">
        <f>'[4]Emission Projections'!I81*'[4]Carbon Prices POLES'!C$8</f>
        <v>3096399.3647822454</v>
      </c>
      <c r="E80">
        <f>'[4]Emission Projections'!J81*'[4]Carbon Prices POLES'!D$8</f>
        <v>3698795.8863972439</v>
      </c>
      <c r="F80">
        <f>'[4]Emission Projections'!K81*'[4]Carbon Prices POLES'!E$8</f>
        <v>4418387.2817795509</v>
      </c>
      <c r="G80">
        <f>'[4]Emission Projections'!L81*'[4]Carbon Prices POLES'!F$8</f>
        <v>5277972.931792574</v>
      </c>
      <c r="H80">
        <f>'[4]Emission Projections'!M81*'[4]Carbon Prices POLES'!G$8</f>
        <v>6304789.2297817199</v>
      </c>
      <c r="I80">
        <f>'[4]Emission Projections'!N81*'[4]Carbon Prices POLES'!H$8</f>
        <v>7531369.4330252744</v>
      </c>
      <c r="J80">
        <f>'[4]Emission Projections'!O81*'[4]Carbon Prices POLES'!I$8</f>
        <v>8996578.3237251695</v>
      </c>
      <c r="K80">
        <f>'[4]Emission Projections'!P81*'[4]Carbon Prices POLES'!J$8</f>
        <v>10746839.039908256</v>
      </c>
      <c r="L80">
        <f>'[4]Emission Projections'!Q81*'[4]Carbon Prices POLES'!K$8</f>
        <v>12837609.412693437</v>
      </c>
      <c r="M80">
        <f>'[4]Emission Projections'!R81*'[4]Carbon Prices POLES'!L$8</f>
        <v>15335132.662591675</v>
      </c>
      <c r="N80">
        <f>'[4]Emission Projections'!S81*'[4]Carbon Prices POLES'!M$8</f>
        <v>18318543.957019631</v>
      </c>
      <c r="O80">
        <f>'[4]Emission Projections'!T81*'[4]Carbon Prices POLES'!N$8</f>
        <v>21882368.66486029</v>
      </c>
      <c r="P80">
        <f>'[4]Emission Projections'!U81*'[4]Carbon Prices POLES'!O$8</f>
        <v>26139528.164814796</v>
      </c>
      <c r="Q80">
        <f>'[4]Emission Projections'!V81*'[4]Carbon Prices POLES'!P$8</f>
        <v>31224904.868387423</v>
      </c>
      <c r="R80">
        <f>'[4]Emission Projections'!W81*'[4]Carbon Prices POLES'!Q$8</f>
        <v>37299631.155020468</v>
      </c>
      <c r="S80">
        <f>'[4]Emission Projections'!X81*'[4]Carbon Prices POLES'!R$8</f>
        <v>44556176.676824436</v>
      </c>
      <c r="T80">
        <f>'[4]Emission Projections'!Y81*'[4]Carbon Prices POLES'!S$8</f>
        <v>53224468.167915761</v>
      </c>
      <c r="U80">
        <f>'[4]Emission Projections'!Z81*'[4]Carbon Prices POLES'!T$8</f>
        <v>63579149.048679993</v>
      </c>
      <c r="V80">
        <f>'[4]Emission Projections'!AA81*'[4]Carbon Prices POLES'!U$8</f>
        <v>75948308.848926738</v>
      </c>
      <c r="W80" s="20">
        <f t="shared" si="6"/>
        <v>27450210.661622979</v>
      </c>
      <c r="X80" t="s">
        <v>524</v>
      </c>
      <c r="Y80">
        <f t="shared" si="7"/>
        <v>1</v>
      </c>
      <c r="Z80">
        <f t="shared" si="8"/>
        <v>0</v>
      </c>
      <c r="AA80">
        <f t="shared" si="9"/>
        <v>0</v>
      </c>
      <c r="AB80">
        <f t="shared" si="10"/>
        <v>0</v>
      </c>
      <c r="AC80">
        <f t="shared" si="11"/>
        <v>0</v>
      </c>
    </row>
    <row r="81" spans="1:29" x14ac:dyDescent="0.25">
      <c r="A81" t="s">
        <v>202</v>
      </c>
      <c r="B81">
        <f>'[4]Emission Projections'!G82*'[4]Carbon Prices POLES'!A$8</f>
        <v>2858059.8</v>
      </c>
      <c r="C81">
        <f>'[4]Emission Projections'!H82*'[4]Carbon Prices POLES'!B$8</f>
        <v>3414093.9717149399</v>
      </c>
      <c r="D81">
        <f>'[4]Emission Projections'!I82*'[4]Carbon Prices POLES'!C$8</f>
        <v>4078297.1918448634</v>
      </c>
      <c r="E81">
        <f>'[4]Emission Projections'!J82*'[4]Carbon Prices POLES'!D$8</f>
        <v>4871719.4439176461</v>
      </c>
      <c r="F81">
        <f>'[4]Emission Projections'!K82*'[4]Carbon Prices POLES'!E$8</f>
        <v>5819500.0652759159</v>
      </c>
      <c r="G81">
        <f>'[4]Emission Projections'!L82*'[4]Carbon Prices POLES'!F$8</f>
        <v>6951668.7410769733</v>
      </c>
      <c r="H81">
        <f>'[4]Emission Projections'!M82*'[4]Carbon Prices POLES'!G$8</f>
        <v>8304098.2049019746</v>
      </c>
      <c r="I81">
        <f>'[4]Emission Projections'!N82*'[4]Carbon Prices POLES'!H$8</f>
        <v>9919639.0198732596</v>
      </c>
      <c r="J81">
        <f>'[4]Emission Projections'!O82*'[4]Carbon Prices POLES'!I$8</f>
        <v>11849479.547908533</v>
      </c>
      <c r="K81">
        <f>'[4]Emission Projections'!P82*'[4]Carbon Prices POLES'!J$8</f>
        <v>14154765.130196022</v>
      </c>
      <c r="L81">
        <f>'[4]Emission Projections'!Q82*'[4]Carbon Prices POLES'!K$8</f>
        <v>16908538.664115578</v>
      </c>
      <c r="M81">
        <f>'[4]Emission Projections'!R82*'[4]Carbon Prices POLES'!L$8</f>
        <v>20198051.109153178</v>
      </c>
      <c r="N81">
        <f>'[4]Emission Projections'!S82*'[4]Carbon Prices POLES'!M$8</f>
        <v>24127530.548833646</v>
      </c>
      <c r="O81">
        <f>'[4]Emission Projections'!T82*'[4]Carbon Prices POLES'!N$8</f>
        <v>28821479.190178245</v>
      </c>
      <c r="P81">
        <f>'[4]Emission Projections'!U82*'[4]Carbon Prices POLES'!O$8</f>
        <v>34428624.613727368</v>
      </c>
      <c r="Q81">
        <f>'[4]Emission Projections'!V82*'[4]Carbon Prices POLES'!P$8</f>
        <v>41126624.459419392</v>
      </c>
      <c r="R81">
        <f>'[4]Emission Projections'!W82*'[4]Carbon Prices POLES'!Q$8</f>
        <v>49127704.573503502</v>
      </c>
      <c r="S81">
        <f>'[4]Emission Projections'!X82*'[4]Carbon Prices POLES'!R$8</f>
        <v>58685372.405898437</v>
      </c>
      <c r="T81">
        <f>'[4]Emission Projections'!Y82*'[4]Carbon Prices POLES'!S$8</f>
        <v>70102462.237132788</v>
      </c>
      <c r="U81">
        <f>'[4]Emission Projections'!Z82*'[4]Carbon Prices POLES'!T$8</f>
        <v>83740714.925363392</v>
      </c>
      <c r="V81">
        <f>'[4]Emission Projections'!AA82*'[4]Carbon Prices POLES'!U$8</f>
        <v>100032256.13598743</v>
      </c>
      <c r="W81" s="20">
        <f t="shared" si="6"/>
        <v>36154938.094204359</v>
      </c>
      <c r="X81" t="s">
        <v>387</v>
      </c>
      <c r="Y81">
        <f t="shared" si="7"/>
        <v>0</v>
      </c>
      <c r="Z81">
        <f t="shared" si="8"/>
        <v>0</v>
      </c>
      <c r="AA81">
        <f t="shared" si="9"/>
        <v>1</v>
      </c>
      <c r="AB81">
        <f t="shared" si="10"/>
        <v>0</v>
      </c>
      <c r="AC81">
        <f t="shared" si="11"/>
        <v>0</v>
      </c>
    </row>
    <row r="82" spans="1:29" x14ac:dyDescent="0.25">
      <c r="A82" t="s">
        <v>204</v>
      </c>
      <c r="B82">
        <f>'[4]Emission Projections'!G83*'[4]Carbon Prices POLES'!A$8</f>
        <v>573335.44999999995</v>
      </c>
      <c r="C82">
        <f>'[4]Emission Projections'!H83*'[4]Carbon Prices POLES'!B$8</f>
        <v>684882.34635910869</v>
      </c>
      <c r="D82">
        <f>'[4]Emission Projections'!I83*'[4]Carbon Prices POLES'!C$8</f>
        <v>818124.42921928957</v>
      </c>
      <c r="E82">
        <f>'[4]Emission Projections'!J83*'[4]Carbon Prices POLES'!D$8</f>
        <v>977288.41357205797</v>
      </c>
      <c r="F82">
        <f>'[4]Emission Projections'!K83*'[4]Carbon Prices POLES'!E$8</f>
        <v>1167417.4443830862</v>
      </c>
      <c r="G82">
        <f>'[4]Emission Projections'!L83*'[4]Carbon Prices POLES'!F$8</f>
        <v>1394535.3516348132</v>
      </c>
      <c r="H82">
        <f>'[4]Emission Projections'!M83*'[4]Carbon Prices POLES'!G$8</f>
        <v>1665838.736043687</v>
      </c>
      <c r="I82">
        <f>'[4]Emission Projections'!N83*'[4]Carbon Prices POLES'!H$8</f>
        <v>1989923.1596048374</v>
      </c>
      <c r="J82">
        <f>'[4]Emission Projections'!O83*'[4]Carbon Prices POLES'!I$8</f>
        <v>2377057.7603029059</v>
      </c>
      <c r="K82">
        <f>'[4]Emission Projections'!P83*'[4]Carbon Prices POLES'!J$8</f>
        <v>2839507.9250950469</v>
      </c>
      <c r="L82">
        <f>'[4]Emission Projections'!Q83*'[4]Carbon Prices POLES'!K$8</f>
        <v>3391927.1271251682</v>
      </c>
      <c r="M82">
        <f>'[4]Emission Projections'!R83*'[4]Carbon Prices POLES'!L$8</f>
        <v>4051817.3885851079</v>
      </c>
      <c r="N82">
        <f>'[4]Emission Projections'!S83*'[4]Carbon Prices POLES'!M$8</f>
        <v>4840088.3784524668</v>
      </c>
      <c r="O82">
        <f>'[4]Emission Projections'!T83*'[4]Carbon Prices POLES'!N$8</f>
        <v>5781714.504874914</v>
      </c>
      <c r="P82">
        <f>'[4]Emission Projections'!U83*'[4]Carbon Prices POLES'!O$8</f>
        <v>6906532.6709542321</v>
      </c>
      <c r="Q82">
        <f>'[4]Emission Projections'!V83*'[4]Carbon Prices POLES'!P$8</f>
        <v>8250179.962152794</v>
      </c>
      <c r="R82">
        <f>'[4]Emission Projections'!W83*'[4]Carbon Prices POLES'!Q$8</f>
        <v>9855231.9348213933</v>
      </c>
      <c r="S82">
        <f>'[4]Emission Projections'!X83*'[4]Carbon Prices POLES'!R$8</f>
        <v>11772540.719240045</v>
      </c>
      <c r="T82">
        <f>'[4]Emission Projections'!Y83*'[4]Carbon Prices POLES'!S$8</f>
        <v>14062859.202486828</v>
      </c>
      <c r="U82">
        <f>'[4]Emission Projections'!Z83*'[4]Carbon Prices POLES'!T$8</f>
        <v>16798750.533693269</v>
      </c>
      <c r="V82">
        <f>'[4]Emission Projections'!AA83*'[4]Carbon Prices POLES'!U$8</f>
        <v>20066903.885987457</v>
      </c>
      <c r="W82" s="20">
        <f t="shared" si="6"/>
        <v>7252838.0775659354</v>
      </c>
      <c r="X82" t="s">
        <v>387</v>
      </c>
      <c r="Y82">
        <f t="shared" si="7"/>
        <v>0</v>
      </c>
      <c r="Z82">
        <f t="shared" si="8"/>
        <v>0</v>
      </c>
      <c r="AA82">
        <f t="shared" si="9"/>
        <v>1</v>
      </c>
      <c r="AB82">
        <f t="shared" si="10"/>
        <v>0</v>
      </c>
      <c r="AC82">
        <f t="shared" si="11"/>
        <v>0</v>
      </c>
    </row>
    <row r="83" spans="1:29" x14ac:dyDescent="0.25">
      <c r="A83" t="s">
        <v>206</v>
      </c>
      <c r="B83">
        <f>'[4]Emission Projections'!G84*'[4]Carbon Prices POLES'!A$8</f>
        <v>199998.18</v>
      </c>
      <c r="C83">
        <f>'[4]Emission Projections'!H84*'[4]Carbon Prices POLES'!B$8</f>
        <v>238913.11458630359</v>
      </c>
      <c r="D83">
        <f>'[4]Emission Projections'!I84*'[4]Carbon Prices POLES'!C$8</f>
        <v>285392.84979400737</v>
      </c>
      <c r="E83">
        <f>'[4]Emission Projections'!J84*'[4]Carbon Prices POLES'!D$8</f>
        <v>340915.06654688827</v>
      </c>
      <c r="F83">
        <f>'[4]Emission Projections'!K84*'[4]Carbon Prices POLES'!E$8</f>
        <v>407239.78234022489</v>
      </c>
      <c r="G83">
        <f>'[4]Emission Projections'!L84*'[4]Carbon Prices POLES'!F$8</f>
        <v>486465.93519152777</v>
      </c>
      <c r="H83">
        <f>'[4]Emission Projections'!M84*'[4]Carbon Prices POLES'!G$8</f>
        <v>581107.39436577226</v>
      </c>
      <c r="I83">
        <f>'[4]Emission Projections'!N84*'[4]Carbon Prices POLES'!H$8</f>
        <v>694158.59501112276</v>
      </c>
      <c r="J83">
        <f>'[4]Emission Projections'!O84*'[4]Carbon Prices POLES'!I$8</f>
        <v>829206.39122875885</v>
      </c>
      <c r="K83">
        <f>'[4]Emission Projections'!P84*'[4]Carbon Prices POLES'!J$8</f>
        <v>990524.0095911586</v>
      </c>
      <c r="L83">
        <f>'[4]Emission Projections'!Q84*'[4]Carbon Prices POLES'!K$8</f>
        <v>1183229.2908299477</v>
      </c>
      <c r="M83">
        <f>'[4]Emission Projections'!R84*'[4]Carbon Prices POLES'!L$8</f>
        <v>1413420.3411253241</v>
      </c>
      <c r="N83">
        <f>'[4]Emission Projections'!S84*'[4]Carbon Prices POLES'!M$8</f>
        <v>1688399.4952188164</v>
      </c>
      <c r="O83">
        <f>'[4]Emission Projections'!T84*'[4]Carbon Prices POLES'!N$8</f>
        <v>2016869.0161791632</v>
      </c>
      <c r="P83">
        <f>'[4]Emission Projections'!U84*'[4]Carbon Prices POLES'!O$8</f>
        <v>2409248.20335552</v>
      </c>
      <c r="Q83">
        <f>'[4]Emission Projections'!V84*'[4]Carbon Prices POLES'!P$8</f>
        <v>2877955.5155925988</v>
      </c>
      <c r="R83">
        <f>'[4]Emission Projections'!W84*'[4]Carbon Prices POLES'!Q$8</f>
        <v>3437857.7357704933</v>
      </c>
      <c r="S83">
        <f>'[4]Emission Projections'!X84*'[4]Carbon Prices POLES'!R$8</f>
        <v>4106676.4081711397</v>
      </c>
      <c r="T83">
        <f>'[4]Emission Projections'!Y84*'[4]Carbon Prices POLES'!S$8</f>
        <v>4905624.2884959206</v>
      </c>
      <c r="U83">
        <f>'[4]Emission Projections'!Z84*'[4]Carbon Prices POLES'!T$8</f>
        <v>5859990.5066035353</v>
      </c>
      <c r="V83">
        <f>'[4]Emission Projections'!AA84*'[4]Carbon Prices POLES'!U$8</f>
        <v>7000033.7687679166</v>
      </c>
      <c r="W83" s="20">
        <f t="shared" si="6"/>
        <v>2530047.9309686697</v>
      </c>
      <c r="X83" t="s">
        <v>527</v>
      </c>
      <c r="Y83">
        <f t="shared" si="7"/>
        <v>0</v>
      </c>
      <c r="Z83">
        <f t="shared" si="8"/>
        <v>0</v>
      </c>
      <c r="AA83">
        <f t="shared" si="9"/>
        <v>0</v>
      </c>
      <c r="AB83">
        <f t="shared" si="10"/>
        <v>1</v>
      </c>
      <c r="AC83">
        <f t="shared" si="11"/>
        <v>0</v>
      </c>
    </row>
    <row r="84" spans="1:29" x14ac:dyDescent="0.25">
      <c r="A84" t="s">
        <v>210</v>
      </c>
      <c r="B84">
        <f>'[4]Emission Projections'!G85*'[4]Carbon Prices POLES'!A$8</f>
        <v>353278.77999999997</v>
      </c>
      <c r="C84">
        <f>'[4]Emission Projections'!H85*'[4]Carbon Prices POLES'!B$8</f>
        <v>422014.21436712815</v>
      </c>
      <c r="D84">
        <f>'[4]Emission Projections'!I85*'[4]Carbon Prices POLES'!C$8</f>
        <v>504115.97486544849</v>
      </c>
      <c r="E84">
        <f>'[4]Emission Projections'!J85*'[4]Carbon Prices POLES'!D$8</f>
        <v>602190.41801626189</v>
      </c>
      <c r="F84">
        <f>'[4]Emission Projections'!K85*'[4]Carbon Prices POLES'!E$8</f>
        <v>719345.09372137557</v>
      </c>
      <c r="G84">
        <f>'[4]Emission Projections'!L85*'[4]Carbon Prices POLES'!F$8</f>
        <v>859291.67183315346</v>
      </c>
      <c r="H84">
        <f>'[4]Emission Projections'!M85*'[4]Carbon Prices POLES'!G$8</f>
        <v>1026464.7681018109</v>
      </c>
      <c r="I84">
        <f>'[4]Emission Projections'!N85*'[4]Carbon Prices POLES'!H$8</f>
        <v>1226160.6224493794</v>
      </c>
      <c r="J84">
        <f>'[4]Emission Projections'!O85*'[4]Carbon Prices POLES'!I$8</f>
        <v>1464707.1761215182</v>
      </c>
      <c r="K84">
        <f>'[4]Emission Projections'!P85*'[4]Carbon Prices POLES'!J$8</f>
        <v>1749661.8695969174</v>
      </c>
      <c r="L84">
        <f>'[4]Emission Projections'!Q85*'[4]Carbon Prices POLES'!K$8</f>
        <v>2090054.3106019446</v>
      </c>
      <c r="M84">
        <f>'[4]Emission Projections'!R85*'[4]Carbon Prices POLES'!L$8</f>
        <v>2496668.547286191</v>
      </c>
      <c r="N84">
        <f>'[4]Emission Projections'!S85*'[4]Carbon Prices POLES'!M$8</f>
        <v>2982389.309927349</v>
      </c>
      <c r="O84">
        <f>'[4]Emission Projections'!T85*'[4]Carbon Prices POLES'!N$8</f>
        <v>3562604.8366860803</v>
      </c>
      <c r="P84">
        <f>'[4]Emission Projections'!U85*'[4]Carbon Prices POLES'!O$8</f>
        <v>4255700.8958385652</v>
      </c>
      <c r="Q84">
        <f>'[4]Emission Projections'!V85*'[4]Carbon Prices POLES'!P$8</f>
        <v>5083635.6490463521</v>
      </c>
      <c r="R84">
        <f>'[4]Emission Projections'!W85*'[4]Carbon Prices POLES'!Q$8</f>
        <v>6072644.5292402776</v>
      </c>
      <c r="S84">
        <f>'[4]Emission Projections'!X85*'[4]Carbon Prices POLES'!R$8</f>
        <v>7254060.6140857693</v>
      </c>
      <c r="T84">
        <f>'[4]Emission Projections'!Y85*'[4]Carbon Prices POLES'!S$8</f>
        <v>8665320.3563121967</v>
      </c>
      <c r="U84">
        <f>'[4]Emission Projections'!Z85*'[4]Carbon Prices POLES'!T$8</f>
        <v>10351134.318069926</v>
      </c>
      <c r="V84">
        <f>'[4]Emission Projections'!AA85*'[4]Carbon Prices POLES'!U$8</f>
        <v>12364920.435987458</v>
      </c>
      <c r="W84" s="20">
        <f t="shared" si="6"/>
        <v>4469088.7444490548</v>
      </c>
      <c r="X84" t="s">
        <v>387</v>
      </c>
      <c r="Y84">
        <f t="shared" si="7"/>
        <v>0</v>
      </c>
      <c r="Z84">
        <f t="shared" si="8"/>
        <v>0</v>
      </c>
      <c r="AA84">
        <f t="shared" si="9"/>
        <v>1</v>
      </c>
      <c r="AB84">
        <f t="shared" si="10"/>
        <v>0</v>
      </c>
      <c r="AC84">
        <f t="shared" si="11"/>
        <v>0</v>
      </c>
    </row>
    <row r="85" spans="1:29" x14ac:dyDescent="0.25">
      <c r="A85" t="s">
        <v>212</v>
      </c>
      <c r="B85">
        <f>'[4]Emission Projections'!G86*'[4]Carbon Prices POLES'!A$8</f>
        <v>2031536.335</v>
      </c>
      <c r="C85">
        <f>'[4]Emission Projections'!H86*'[4]Carbon Prices POLES'!B$8</f>
        <v>2426772.3304732316</v>
      </c>
      <c r="D85">
        <f>'[4]Emission Projections'!I86*'[4]Carbon Prices POLES'!C$8</f>
        <v>2898894.4770868123</v>
      </c>
      <c r="E85">
        <f>'[4]Emission Projections'!J86*'[4]Carbon Prices POLES'!D$8</f>
        <v>3462866.7471047235</v>
      </c>
      <c r="F85">
        <f>'[4]Emission Projections'!K86*'[4]Carbon Prices POLES'!E$8</f>
        <v>4136559.1728293309</v>
      </c>
      <c r="G85">
        <f>'[4]Emission Projections'!L86*'[4]Carbon Prices POLES'!F$8</f>
        <v>4941314.8692381186</v>
      </c>
      <c r="H85">
        <f>'[4]Emission Projections'!M86*'[4]Carbon Prices POLES'!G$8</f>
        <v>5902635.7879349953</v>
      </c>
      <c r="I85">
        <f>'[4]Emission Projections'!N86*'[4]Carbon Prices POLES'!H$8</f>
        <v>7050976.718996305</v>
      </c>
      <c r="J85">
        <f>'[4]Emission Projections'!O86*'[4]Carbon Prices POLES'!I$8</f>
        <v>8422727.213227706</v>
      </c>
      <c r="K85">
        <f>'[4]Emission Projections'!P86*'[4]Carbon Prices POLES'!J$8</f>
        <v>10061344.87460321</v>
      </c>
      <c r="L85">
        <f>'[4]Emission Projections'!Q86*'[4]Carbon Prices POLES'!K$8</f>
        <v>12018755.141601017</v>
      </c>
      <c r="M85">
        <f>'[4]Emission Projections'!R86*'[4]Carbon Prices POLES'!L$8</f>
        <v>14356970.016502151</v>
      </c>
      <c r="N85">
        <f>'[4]Emission Projections'!S86*'[4]Carbon Prices POLES'!M$8</f>
        <v>17150083.635543726</v>
      </c>
      <c r="O85">
        <f>'[4]Emission Projections'!T86*'[4]Carbon Prices POLES'!N$8</f>
        <v>20486584.237341236</v>
      </c>
      <c r="P85">
        <f>'[4]Emission Projections'!U86*'[4]Carbon Prices POLES'!O$8</f>
        <v>24472199.254149493</v>
      </c>
      <c r="Q85">
        <f>'[4]Emission Projections'!V86*'[4]Carbon Prices POLES'!P$8</f>
        <v>29233197.231068499</v>
      </c>
      <c r="R85">
        <f>'[4]Emission Projections'!W86*'[4]Carbon Prices POLES'!Q$8</f>
        <v>34920444.280155957</v>
      </c>
      <c r="S85">
        <f>'[4]Emission Projections'!X86*'[4]Carbon Prices POLES'!R$8</f>
        <v>41714119.596321113</v>
      </c>
      <c r="T85">
        <f>'[4]Emission Projections'!Y86*'[4]Carbon Prices POLES'!S$8</f>
        <v>49829499.306069866</v>
      </c>
      <c r="U85">
        <f>'[4]Emission Projections'!Z86*'[4]Carbon Prices POLES'!T$8</f>
        <v>59523690.442219488</v>
      </c>
      <c r="V85">
        <f>'[4]Emission Projections'!AA86*'[4]Carbon Prices POLES'!U$8</f>
        <v>71103869.19376789</v>
      </c>
      <c r="W85" s="20">
        <f t="shared" si="6"/>
        <v>25699275.7374213</v>
      </c>
      <c r="X85" t="s">
        <v>527</v>
      </c>
      <c r="Y85">
        <f t="shared" si="7"/>
        <v>0</v>
      </c>
      <c r="Z85">
        <f t="shared" si="8"/>
        <v>0</v>
      </c>
      <c r="AA85">
        <f t="shared" si="9"/>
        <v>0</v>
      </c>
      <c r="AB85">
        <f t="shared" si="10"/>
        <v>1</v>
      </c>
      <c r="AC85">
        <f t="shared" si="11"/>
        <v>0</v>
      </c>
    </row>
    <row r="86" spans="1:29" x14ac:dyDescent="0.25">
      <c r="A86" t="s">
        <v>214</v>
      </c>
      <c r="B86">
        <f>'[4]Emission Projections'!G87*'[4]Carbon Prices POLES'!A$8</f>
        <v>35789.919999999998</v>
      </c>
      <c r="C86">
        <f>'[4]Emission Projections'!H87*'[4]Carbon Prices POLES'!B$8</f>
        <v>42758.734445017151</v>
      </c>
      <c r="D86">
        <f>'[4]Emission Projections'!I87*'[4]Carbon Prices POLES'!C$8</f>
        <v>51077.342021599026</v>
      </c>
      <c r="E86">
        <f>'[4]Emission Projections'!J87*'[4]Carbon Prices POLES'!D$8</f>
        <v>61014.3144330137</v>
      </c>
      <c r="F86">
        <f>'[4]Emission Projections'!K87*'[4]Carbon Prices POLES'!E$8</f>
        <v>72884.478270204258</v>
      </c>
      <c r="G86">
        <f>'[4]Emission Projections'!L87*'[4]Carbon Prices POLES'!F$8</f>
        <v>87064.002598796767</v>
      </c>
      <c r="H86">
        <f>'[4]Emission Projections'!M87*'[4]Carbon Prices POLES'!G$8</f>
        <v>104002.06021491879</v>
      </c>
      <c r="I86">
        <f>'[4]Emission Projections'!N87*'[4]Carbon Prices POLES'!H$8</f>
        <v>124235.44575120998</v>
      </c>
      <c r="J86">
        <f>'[4]Emission Projections'!O87*'[4]Carbon Prices POLES'!I$8</f>
        <v>148405.10337574992</v>
      </c>
      <c r="K86">
        <f>'[4]Emission Projections'!P87*'[4]Carbon Prices POLES'!J$8</f>
        <v>177277.0091532316</v>
      </c>
      <c r="L86">
        <f>'[4]Emission Projections'!Q87*'[4]Carbon Prices POLES'!K$8</f>
        <v>211765.75414987293</v>
      </c>
      <c r="M86">
        <f>'[4]Emission Projections'!R87*'[4]Carbon Prices POLES'!L$8</f>
        <v>252964.34357932719</v>
      </c>
      <c r="N86">
        <f>'[4]Emission Projections'!S87*'[4]Carbon Prices POLES'!M$8</f>
        <v>302177.84714957146</v>
      </c>
      <c r="O86">
        <f>'[4]Emission Projections'!T87*'[4]Carbon Prices POLES'!N$8</f>
        <v>360965.92247011245</v>
      </c>
      <c r="P86">
        <f>'[4]Emission Projections'!U87*'[4]Carbon Prices POLES'!O$8</f>
        <v>431190.83017885045</v>
      </c>
      <c r="Q86">
        <f>'[4]Emission Projections'!V87*'[4]Carbon Prices POLES'!P$8</f>
        <v>515078.11488471553</v>
      </c>
      <c r="R86">
        <f>'[4]Emission Projections'!W87*'[4]Carbon Prices POLES'!Q$8</f>
        <v>615285.11715863051</v>
      </c>
      <c r="S86">
        <f>'[4]Emission Projections'!X87*'[4]Carbon Prices POLES'!R$8</f>
        <v>734987.56530146848</v>
      </c>
      <c r="T86">
        <f>'[4]Emission Projections'!Y87*'[4]Carbon Prices POLES'!S$8</f>
        <v>877977.33396545018</v>
      </c>
      <c r="U86">
        <f>'[4]Emission Projections'!Z87*'[4]Carbon Prices POLES'!T$8</f>
        <v>1048786.0107037274</v>
      </c>
      <c r="V86">
        <f>'[4]Emission Projections'!AA87*'[4]Carbon Prices POLES'!U$8</f>
        <v>1252824.7747238765</v>
      </c>
      <c r="W86" s="20">
        <f t="shared" si="6"/>
        <v>452811.7022099694</v>
      </c>
      <c r="X86" t="s">
        <v>525</v>
      </c>
      <c r="Y86">
        <f t="shared" si="7"/>
        <v>0</v>
      </c>
      <c r="Z86">
        <f t="shared" si="8"/>
        <v>1</v>
      </c>
      <c r="AA86">
        <f t="shared" si="9"/>
        <v>0</v>
      </c>
      <c r="AB86">
        <f t="shared" si="10"/>
        <v>0</v>
      </c>
      <c r="AC86">
        <f t="shared" si="11"/>
        <v>0</v>
      </c>
    </row>
    <row r="87" spans="1:29" x14ac:dyDescent="0.25">
      <c r="A87" t="s">
        <v>216</v>
      </c>
      <c r="B87">
        <f>'[4]Emission Projections'!G88*'[4]Carbon Prices POLES'!A$8</f>
        <v>5853577.0949999997</v>
      </c>
      <c r="C87">
        <f>'[4]Emission Projections'!H88*'[4]Carbon Prices POLES'!B$8</f>
        <v>6992381.3391818032</v>
      </c>
      <c r="D87">
        <f>'[4]Emission Projections'!I88*'[4]Carbon Prices POLES'!C$8</f>
        <v>8352731.0343926195</v>
      </c>
      <c r="E87">
        <f>'[4]Emission Projections'!J88*'[4]Carbon Prices POLES'!D$8</f>
        <v>9977733.2494859118</v>
      </c>
      <c r="F87">
        <f>'[4]Emission Projections'!K88*'[4]Carbon Prices POLES'!E$8</f>
        <v>11918876.2807728</v>
      </c>
      <c r="G87">
        <f>'[4]Emission Projections'!L88*'[4]Carbon Prices POLES'!F$8</f>
        <v>14237661.854468478</v>
      </c>
      <c r="H87">
        <f>'[4]Emission Projections'!M88*'[4]Carbon Prices POLES'!G$8</f>
        <v>17007563.288459219</v>
      </c>
      <c r="I87">
        <f>'[4]Emission Projections'!N88*'[4]Carbon Prices POLES'!H$8</f>
        <v>20316339.445648372</v>
      </c>
      <c r="J87">
        <f>'[4]Emission Projections'!O88*'[4]Carbon Prices POLES'!I$8</f>
        <v>24268832.310387798</v>
      </c>
      <c r="K87">
        <f>'[4]Emission Projections'!P88*'[4]Carbon Prices POLES'!J$8</f>
        <v>28990269.165964488</v>
      </c>
      <c r="L87">
        <f>'[4]Emission Projections'!Q88*'[4]Carbon Prices POLES'!K$8</f>
        <v>34630253.212019704</v>
      </c>
      <c r="M87">
        <f>'[4]Emission Projections'!R88*'[4]Carbon Prices POLES'!L$8</f>
        <v>41367477.170460403</v>
      </c>
      <c r="N87">
        <f>'[4]Emission Projections'!S88*'[4]Carbon Prices POLES'!M$8</f>
        <v>49415415.832550213</v>
      </c>
      <c r="O87">
        <f>'[4]Emission Projections'!T88*'[4]Carbon Prices POLES'!N$8</f>
        <v>59029054.241671488</v>
      </c>
      <c r="P87">
        <f>'[4]Emission Projections'!U88*'[4]Carbon Prices POLES'!O$8</f>
        <v>70513008.162124112</v>
      </c>
      <c r="Q87">
        <f>'[4]Emission Projections'!V88*'[4]Carbon Prices POLES'!P$8</f>
        <v>84231127.68706888</v>
      </c>
      <c r="R87">
        <f>'[4]Emission Projections'!W88*'[4]Carbon Prices POLES'!Q$8</f>
        <v>100618081.35879426</v>
      </c>
      <c r="S87">
        <f>'[4]Emission Projections'!X88*'[4]Carbon Prices POLES'!R$8</f>
        <v>120193063.83895062</v>
      </c>
      <c r="T87">
        <f>'[4]Emission Projections'!Y88*'[4]Carbon Prices POLES'!S$8</f>
        <v>143576321.31225044</v>
      </c>
      <c r="U87">
        <f>'[4]Emission Projections'!Z88*'[4]Carbon Prices POLES'!T$8</f>
        <v>171508716.75816512</v>
      </c>
      <c r="V87">
        <f>'[4]Emission Projections'!AA88*'[4]Carbon Prices POLES'!U$8</f>
        <v>204875295.79376784</v>
      </c>
      <c r="W87" s="20">
        <f t="shared" si="6"/>
        <v>74048655.089546964</v>
      </c>
      <c r="X87" t="s">
        <v>527</v>
      </c>
      <c r="Y87">
        <f t="shared" si="7"/>
        <v>0</v>
      </c>
      <c r="Z87">
        <f t="shared" si="8"/>
        <v>0</v>
      </c>
      <c r="AA87">
        <f t="shared" si="9"/>
        <v>0</v>
      </c>
      <c r="AB87">
        <f t="shared" si="10"/>
        <v>1</v>
      </c>
      <c r="AC87">
        <f t="shared" si="11"/>
        <v>0</v>
      </c>
    </row>
    <row r="88" spans="1:29" x14ac:dyDescent="0.25">
      <c r="A88" t="s">
        <v>218</v>
      </c>
      <c r="B88">
        <f>'[4]Emission Projections'!G89*'[4]Carbon Prices POLES'!A$8</f>
        <v>104106.12999999999</v>
      </c>
      <c r="C88">
        <f>'[4]Emission Projections'!H89*'[4]Carbon Prices POLES'!B$8</f>
        <v>124365.66297810848</v>
      </c>
      <c r="D88">
        <f>'[4]Emission Projections'!I89*'[4]Carbon Prices POLES'!C$8</f>
        <v>148560.65952894621</v>
      </c>
      <c r="E88">
        <f>'[4]Emission Projections'!J89*'[4]Carbon Prices POLES'!D$8</f>
        <v>177462.72599799256</v>
      </c>
      <c r="F88">
        <f>'[4]Emission Projections'!K89*'[4]Carbon Prices POLES'!E$8</f>
        <v>211987.71615991538</v>
      </c>
      <c r="G88">
        <f>'[4]Emission Projections'!L89*'[4]Carbon Prices POLES'!F$8</f>
        <v>253229.2148672684</v>
      </c>
      <c r="H88">
        <f>'[4]Emission Projections'!M89*'[4]Carbon Prices POLES'!G$8</f>
        <v>302494.41113379772</v>
      </c>
      <c r="I88">
        <f>'[4]Emission Projections'!N89*'[4]Carbon Prices POLES'!H$8</f>
        <v>361343.68527701881</v>
      </c>
      <c r="J88">
        <f>'[4]Emission Projections'!O89*'[4]Carbon Prices POLES'!I$8</f>
        <v>431642.31701261486</v>
      </c>
      <c r="K88">
        <f>'[4]Emission Projections'!P89*'[4]Carbon Prices POLES'!J$8</f>
        <v>515616.88590923406</v>
      </c>
      <c r="L88">
        <f>'[4]Emission Projections'!Q89*'[4]Carbon Prices POLES'!K$8</f>
        <v>615929.03343558824</v>
      </c>
      <c r="M88">
        <f>'[4]Emission Projections'!R89*'[4]Carbon Prices POLES'!L$8</f>
        <v>735755.96994472516</v>
      </c>
      <c r="N88">
        <f>'[4]Emission Projections'!S89*'[4]Carbon Prices POLES'!M$8</f>
        <v>878895.69709145953</v>
      </c>
      <c r="O88">
        <f>'[4]Emission Projections'!T89*'[4]Carbon Prices POLES'!N$8</f>
        <v>1049881.9246142374</v>
      </c>
      <c r="P88">
        <f>'[4]Emission Projections'!U89*'[4]Carbon Prices POLES'!O$8</f>
        <v>1254134.1716407731</v>
      </c>
      <c r="Q88">
        <f>'[4]Emission Projections'!V89*'[4]Carbon Prices POLES'!P$8</f>
        <v>1498121.8000947991</v>
      </c>
      <c r="R88">
        <f>'[4]Emission Projections'!W89*'[4]Carbon Prices POLES'!Q$8</f>
        <v>1789578.136818402</v>
      </c>
      <c r="S88">
        <f>'[4]Emission Projections'!X89*'[4]Carbon Prices POLES'!R$8</f>
        <v>2137734.6159982365</v>
      </c>
      <c r="T88">
        <f>'[4]Emission Projections'!Y89*'[4]Carbon Prices POLES'!S$8</f>
        <v>2553626.228707361</v>
      </c>
      <c r="U88">
        <f>'[4]Emission Projections'!Z89*'[4]Carbon Prices POLES'!T$8</f>
        <v>3050425.7386397291</v>
      </c>
      <c r="V88">
        <f>'[4]Emission Projections'!AA89*'[4]Carbon Prices POLES'!U$8</f>
        <v>3643877.6859874609</v>
      </c>
      <c r="W88" s="20">
        <f t="shared" si="6"/>
        <v>1317017.9698232941</v>
      </c>
      <c r="X88" t="s">
        <v>387</v>
      </c>
      <c r="Y88">
        <f t="shared" si="7"/>
        <v>0</v>
      </c>
      <c r="Z88">
        <f t="shared" si="8"/>
        <v>0</v>
      </c>
      <c r="AA88">
        <f t="shared" si="9"/>
        <v>1</v>
      </c>
      <c r="AB88">
        <f t="shared" si="10"/>
        <v>0</v>
      </c>
      <c r="AC88">
        <f t="shared" si="11"/>
        <v>0</v>
      </c>
    </row>
    <row r="89" spans="1:29" x14ac:dyDescent="0.25">
      <c r="A89" t="s">
        <v>220</v>
      </c>
      <c r="B89">
        <f>'[4]Emission Projections'!G90*'[4]Carbon Prices POLES'!A$8</f>
        <v>1243644.7150000001</v>
      </c>
      <c r="C89">
        <f>'[4]Emission Projections'!H90*'[4]Carbon Prices POLES'!B$8</f>
        <v>1485598.4503453816</v>
      </c>
      <c r="D89">
        <f>'[4]Emission Projections'!I90*'[4]Carbon Prices POLES'!C$8</f>
        <v>1774617.6704883424</v>
      </c>
      <c r="E89">
        <f>'[4]Emission Projections'!J90*'[4]Carbon Prices POLES'!D$8</f>
        <v>2119864.8140149107</v>
      </c>
      <c r="F89">
        <f>'[4]Emission Projections'!K90*'[4]Carbon Prices POLES'!E$8</f>
        <v>2532279.5302016954</v>
      </c>
      <c r="G89">
        <f>'[4]Emission Projections'!L90*'[4]Carbon Prices POLES'!F$8</f>
        <v>3024927.0005869903</v>
      </c>
      <c r="H89">
        <f>'[4]Emission Projections'!M90*'[4]Carbon Prices POLES'!G$8</f>
        <v>3613419.4095832375</v>
      </c>
      <c r="I89">
        <f>'[4]Emission Projections'!N90*'[4]Carbon Prices POLES'!H$8</f>
        <v>4316399.5015457245</v>
      </c>
      <c r="J89">
        <f>'[4]Emission Projections'!O90*'[4]Carbon Prices POLES'!I$8</f>
        <v>5156144.7995318053</v>
      </c>
      <c r="K89">
        <f>'[4]Emission Projections'!P90*'[4]Carbon Prices POLES'!J$8</f>
        <v>6159257.6564715002</v>
      </c>
      <c r="L89">
        <f>'[4]Emission Projections'!Q90*'[4]Carbon Prices POLES'!K$8</f>
        <v>7357526.5909814909</v>
      </c>
      <c r="M89">
        <f>'[4]Emission Projections'!R90*'[4]Carbon Prices POLES'!L$8</f>
        <v>8788911.9441929236</v>
      </c>
      <c r="N89">
        <f>'[4]Emission Projections'!S90*'[4]Carbon Prices POLES'!M$8</f>
        <v>10498773.797922824</v>
      </c>
      <c r="O89">
        <f>'[4]Emission Projections'!T90*'[4]Carbon Prices POLES'!N$8</f>
        <v>12541279.805077128</v>
      </c>
      <c r="P89">
        <f>'[4]Emission Projections'!U90*'[4]Carbon Prices POLES'!O$8</f>
        <v>14981155.778569041</v>
      </c>
      <c r="Q89">
        <f>'[4]Emission Projections'!V90*'[4]Carbon Prices POLES'!P$8</f>
        <v>17895696.431835216</v>
      </c>
      <c r="R89">
        <f>'[4]Emission Projections'!W90*'[4]Carbon Prices POLES'!Q$8</f>
        <v>21377261.214526314</v>
      </c>
      <c r="S89">
        <f>'[4]Emission Projections'!X90*'[4]Carbon Prices POLES'!R$8</f>
        <v>25536146.042967502</v>
      </c>
      <c r="T89">
        <f>'[4]Emission Projections'!Y90*'[4]Carbon Prices POLES'!S$8</f>
        <v>30504141.777008634</v>
      </c>
      <c r="U89">
        <f>'[4]Emission Projections'!Z90*'[4]Carbon Prices POLES'!T$8</f>
        <v>36438635.44985988</v>
      </c>
      <c r="V89">
        <f>'[4]Emission Projections'!AA90*'[4]Carbon Prices POLES'!U$8</f>
        <v>43527676.173481032</v>
      </c>
      <c r="W89" s="20">
        <f t="shared" si="6"/>
        <v>15732334.585883826</v>
      </c>
      <c r="X89" t="s">
        <v>526</v>
      </c>
      <c r="Y89">
        <f t="shared" si="7"/>
        <v>0</v>
      </c>
      <c r="Z89">
        <f t="shared" si="8"/>
        <v>0</v>
      </c>
      <c r="AA89">
        <f t="shared" si="9"/>
        <v>0</v>
      </c>
      <c r="AB89">
        <f t="shared" si="10"/>
        <v>0</v>
      </c>
      <c r="AC89">
        <f t="shared" si="11"/>
        <v>1</v>
      </c>
    </row>
    <row r="90" spans="1:29" x14ac:dyDescent="0.25">
      <c r="A90" t="s">
        <v>222</v>
      </c>
      <c r="B90">
        <f>'[4]Emission Projections'!G91*'[4]Carbon Prices POLES'!A$8</f>
        <v>62137.315000000002</v>
      </c>
      <c r="C90">
        <f>'[4]Emission Projections'!H91*'[4]Carbon Prices POLES'!B$8</f>
        <v>74231.922424063872</v>
      </c>
      <c r="D90">
        <f>'[4]Emission Projections'!I91*'[4]Carbon Prices POLES'!C$8</f>
        <v>88673.528049530927</v>
      </c>
      <c r="E90">
        <f>'[4]Emission Projections'!J91*'[4]Carbon Prices POLES'!D$8</f>
        <v>105924.70634899929</v>
      </c>
      <c r="F90">
        <f>'[4]Emission Projections'!K91*'[4]Carbon Prices POLES'!E$8</f>
        <v>126532.15786424337</v>
      </c>
      <c r="G90">
        <f>'[4]Emission Projections'!L91*'[4]Carbon Prices POLES'!F$8</f>
        <v>151148.49639818002</v>
      </c>
      <c r="H90">
        <f>'[4]Emission Projections'!M91*'[4]Carbon Prices POLES'!G$8</f>
        <v>180554.15012571958</v>
      </c>
      <c r="I90">
        <f>'[4]Emission Projections'!N91*'[4]Carbon Prices POLES'!H$8</f>
        <v>215680.25855240267</v>
      </c>
      <c r="J90">
        <f>'[4]Emission Projections'!O91*'[4]Carbon Prices POLES'!I$8</f>
        <v>257640.44339228523</v>
      </c>
      <c r="K90">
        <f>'[4]Emission Projections'!P91*'[4]Carbon Prices POLES'!J$8</f>
        <v>307763.39307177218</v>
      </c>
      <c r="L90">
        <f>'[4]Emission Projections'!Q91*'[4]Carbon Prices POLES'!K$8</f>
        <v>367638.17549344036</v>
      </c>
      <c r="M90">
        <f>'[4]Emission Projections'!R91*'[4]Carbon Prices POLES'!L$8</f>
        <v>439160.76100178063</v>
      </c>
      <c r="N90">
        <f>'[4]Emission Projections'!S91*'[4]Carbon Prices POLES'!M$8</f>
        <v>524598.64927826228</v>
      </c>
      <c r="O90">
        <f>'[4]Emission Projections'!T91*'[4]Carbon Prices POLES'!N$8</f>
        <v>626657.29284584546</v>
      </c>
      <c r="P90">
        <f>'[4]Emission Projections'!U91*'[4]Carbon Prices POLES'!O$8</f>
        <v>748572.2708542574</v>
      </c>
      <c r="Q90">
        <f>'[4]Emission Projections'!V91*'[4]Carbon Prices POLES'!P$8</f>
        <v>894204.12531554187</v>
      </c>
      <c r="R90">
        <f>'[4]Emission Projections'!W91*'[4]Carbon Prices POLES'!Q$8</f>
        <v>1068169.8239226204</v>
      </c>
      <c r="S90">
        <f>'[4]Emission Projections'!X91*'[4]Carbon Prices POLES'!R$8</f>
        <v>1275978.1620157224</v>
      </c>
      <c r="T90">
        <f>'[4]Emission Projections'!Y91*'[4]Carbon Prices POLES'!S$8</f>
        <v>1524217.2619606745</v>
      </c>
      <c r="U90">
        <f>'[4]Emission Projections'!Z91*'[4]Carbon Prices POLES'!T$8</f>
        <v>1820747.8918173807</v>
      </c>
      <c r="V90">
        <f>'[4]Emission Projections'!AA91*'[4]Carbon Prices POLES'!U$8</f>
        <v>2174969.1609874615</v>
      </c>
      <c r="W90" s="20">
        <f t="shared" si="6"/>
        <v>786106.26981458405</v>
      </c>
      <c r="X90" t="s">
        <v>387</v>
      </c>
      <c r="Y90">
        <f t="shared" si="7"/>
        <v>0</v>
      </c>
      <c r="Z90">
        <f t="shared" si="8"/>
        <v>0</v>
      </c>
      <c r="AA90">
        <f t="shared" si="9"/>
        <v>1</v>
      </c>
      <c r="AB90">
        <f t="shared" si="10"/>
        <v>0</v>
      </c>
      <c r="AC90">
        <f t="shared" si="11"/>
        <v>0</v>
      </c>
    </row>
    <row r="91" spans="1:29" x14ac:dyDescent="0.25">
      <c r="A91" t="s">
        <v>226</v>
      </c>
      <c r="B91">
        <f>'[4]Emission Projections'!G92*'[4]Carbon Prices POLES'!A$8</f>
        <v>358119.22</v>
      </c>
      <c r="C91">
        <f>'[4]Emission Projections'!H92*'[4]Carbon Prices POLES'!B$8</f>
        <v>427796.33456616051</v>
      </c>
      <c r="D91">
        <f>'[4]Emission Projections'!I92*'[4]Carbon Prices POLES'!C$8</f>
        <v>511022.97398588882</v>
      </c>
      <c r="E91">
        <f>'[4]Emission Projections'!J92*'[4]Carbon Prices POLES'!D$8</f>
        <v>610441.13511973538</v>
      </c>
      <c r="F91">
        <f>'[4]Emission Projections'!K92*'[4]Carbon Prices POLES'!E$8</f>
        <v>729201.01718290802</v>
      </c>
      <c r="G91">
        <f>'[4]Emission Projections'!L92*'[4]Carbon Prices POLES'!F$8</f>
        <v>871064.92057440965</v>
      </c>
      <c r="H91">
        <f>'[4]Emission Projections'!M92*'[4]Carbon Prices POLES'!G$8</f>
        <v>1040528.5428895091</v>
      </c>
      <c r="I91">
        <f>'[4]Emission Projections'!N92*'[4]Carbon Prices POLES'!H$8</f>
        <v>1242960.3014948594</v>
      </c>
      <c r="J91">
        <f>'[4]Emission Projections'!O92*'[4]Carbon Prices POLES'!I$8</f>
        <v>1484775.2885946597</v>
      </c>
      <c r="K91">
        <f>'[4]Emission Projections'!P92*'[4]Carbon Prices POLES'!J$8</f>
        <v>1773633.9480723832</v>
      </c>
      <c r="L91">
        <f>'[4]Emission Projections'!Q92*'[4]Carbon Prices POLES'!K$8</f>
        <v>2118690.2339572338</v>
      </c>
      <c r="M91">
        <f>'[4]Emission Projections'!R92*'[4]Carbon Prices POLES'!L$8</f>
        <v>2530875.1888809307</v>
      </c>
      <c r="N91">
        <f>'[4]Emission Projections'!S92*'[4]Carbon Prices POLES'!M$8</f>
        <v>3023250.9597262549</v>
      </c>
      <c r="O91">
        <f>'[4]Emission Projections'!T92*'[4]Carbon Prices POLES'!N$8</f>
        <v>3611415.5577877816</v>
      </c>
      <c r="P91">
        <f>'[4]Emission Projections'!U92*'[4]Carbon Prices POLES'!O$8</f>
        <v>4314007.8887458118</v>
      </c>
      <c r="Q91">
        <f>'[4]Emission Projections'!V92*'[4]Carbon Prices POLES'!P$8</f>
        <v>5153285.4772399124</v>
      </c>
      <c r="R91">
        <f>'[4]Emission Projections'!W92*'[4]Carbon Prices POLES'!Q$8</f>
        <v>6155844.9323313599</v>
      </c>
      <c r="S91">
        <f>'[4]Emission Projections'!X92*'[4]Carbon Prices POLES'!R$8</f>
        <v>7353446.5459183306</v>
      </c>
      <c r="T91">
        <f>'[4]Emission Projections'!Y92*'[4]Carbon Prices POLES'!S$8</f>
        <v>8784042.0971538182</v>
      </c>
      <c r="U91">
        <f>'[4]Emission Projections'!Z92*'[4]Carbon Prices POLES'!T$8</f>
        <v>10492951.815263266</v>
      </c>
      <c r="V91">
        <f>'[4]Emission Projections'!AA92*'[4]Carbon Prices POLES'!U$8</f>
        <v>12534327.798926754</v>
      </c>
      <c r="W91" s="20">
        <f t="shared" si="6"/>
        <v>4530318.8435973292</v>
      </c>
      <c r="X91" t="s">
        <v>524</v>
      </c>
      <c r="Y91">
        <f t="shared" si="7"/>
        <v>1</v>
      </c>
      <c r="Z91">
        <f t="shared" si="8"/>
        <v>0</v>
      </c>
      <c r="AA91">
        <f t="shared" si="9"/>
        <v>0</v>
      </c>
      <c r="AB91">
        <f t="shared" si="10"/>
        <v>0</v>
      </c>
      <c r="AC91">
        <f t="shared" si="11"/>
        <v>0</v>
      </c>
    </row>
    <row r="92" spans="1:29" x14ac:dyDescent="0.25">
      <c r="A92" t="s">
        <v>228</v>
      </c>
      <c r="B92">
        <f>'[4]Emission Projections'!G93*'[4]Carbon Prices POLES'!A$8</f>
        <v>2837836.2949999999</v>
      </c>
      <c r="C92">
        <f>'[4]Emission Projections'!H93*'[4]Carbon Prices POLES'!B$8</f>
        <v>3389936.0205564457</v>
      </c>
      <c r="D92">
        <f>'[4]Emission Projections'!I93*'[4]Carbon Prices POLES'!C$8</f>
        <v>4049439.355346099</v>
      </c>
      <c r="E92">
        <f>'[4]Emission Projections'!J93*'[4]Carbon Prices POLES'!D$8</f>
        <v>4837247.3681595316</v>
      </c>
      <c r="F92">
        <f>'[4]Emission Projections'!K93*'[4]Carbon Prices POLES'!E$8</f>
        <v>5778321.5858583814</v>
      </c>
      <c r="G92">
        <f>'[4]Emission Projections'!L93*'[4]Carbon Prices POLES'!F$8</f>
        <v>6902478.9744633827</v>
      </c>
      <c r="H92">
        <f>'[4]Emission Projections'!M93*'[4]Carbon Prices POLES'!G$8</f>
        <v>8245338.7657106239</v>
      </c>
      <c r="I92">
        <f>'[4]Emission Projections'!N93*'[4]Carbon Prices POLES'!H$8</f>
        <v>9849447.9150250964</v>
      </c>
      <c r="J92">
        <f>'[4]Emission Projections'!O93*'[4]Carbon Prices POLES'!I$8</f>
        <v>11765633.042103391</v>
      </c>
      <c r="K92">
        <f>'[4]Emission Projections'!P93*'[4]Carbon Prices POLES'!J$8</f>
        <v>14054606.267339546</v>
      </c>
      <c r="L92">
        <f>'[4]Emission Projections'!Q93*'[4]Carbon Prices POLES'!K$8</f>
        <v>16788894.289171644</v>
      </c>
      <c r="M92">
        <f>'[4]Emission Projections'!R93*'[4]Carbon Prices POLES'!L$8</f>
        <v>20055129.899885096</v>
      </c>
      <c r="N92">
        <f>'[4]Emission Projections'!S93*'[4]Carbon Prices POLES'!M$8</f>
        <v>23956804.577679887</v>
      </c>
      <c r="O92">
        <f>'[4]Emission Projections'!T93*'[4]Carbon Prices POLES'!N$8</f>
        <v>28617538.460153956</v>
      </c>
      <c r="P92">
        <f>'[4]Emission Projections'!U93*'[4]Carbon Prices POLES'!O$8</f>
        <v>34185008.007519208</v>
      </c>
      <c r="Q92">
        <f>'[4]Emission Projections'!V93*'[4]Carbon Prices POLES'!P$8</f>
        <v>40835612.22495535</v>
      </c>
      <c r="R92">
        <f>'[4]Emission Projections'!W93*'[4]Carbon Prices POLES'!Q$8</f>
        <v>48780077.032632791</v>
      </c>
      <c r="S92">
        <f>'[4]Emission Projections'!X93*'[4]Carbon Prices POLES'!R$8</f>
        <v>58270113.919821836</v>
      </c>
      <c r="T92">
        <f>'[4]Emission Projections'!Y93*'[4]Carbon Prices POLES'!S$8</f>
        <v>69606416.805609733</v>
      </c>
      <c r="U92">
        <f>'[4]Emission Projections'!Z93*'[4]Carbon Prices POLES'!T$8</f>
        <v>83148163.870085716</v>
      </c>
      <c r="V92">
        <f>'[4]Emission Projections'!AA93*'[4]Carbon Prices POLES'!U$8</f>
        <v>99324425.423926711</v>
      </c>
      <c r="W92" s="20">
        <f t="shared" si="6"/>
        <v>35899105.59225525</v>
      </c>
      <c r="X92" t="s">
        <v>524</v>
      </c>
      <c r="Y92">
        <f t="shared" si="7"/>
        <v>1</v>
      </c>
      <c r="Z92">
        <f t="shared" si="8"/>
        <v>0</v>
      </c>
      <c r="AA92">
        <f t="shared" si="9"/>
        <v>0</v>
      </c>
      <c r="AB92">
        <f t="shared" si="10"/>
        <v>0</v>
      </c>
      <c r="AC92">
        <f t="shared" si="11"/>
        <v>0</v>
      </c>
    </row>
    <row r="93" spans="1:29" x14ac:dyDescent="0.25">
      <c r="A93" t="s">
        <v>233</v>
      </c>
      <c r="B93">
        <f>'[4]Emission Projections'!G94*'[4]Carbon Prices POLES'!A$8</f>
        <v>468477.58500000002</v>
      </c>
      <c r="C93">
        <f>'[4]Emission Projections'!H94*'[4]Carbon Prices POLES'!B$8</f>
        <v>559624.65206964558</v>
      </c>
      <c r="D93">
        <f>'[4]Emission Projections'!I94*'[4]Carbon Prices POLES'!C$8</f>
        <v>668498.17105818179</v>
      </c>
      <c r="E93">
        <f>'[4]Emission Projections'!J94*'[4]Carbon Prices POLES'!D$8</f>
        <v>798552.74980072014</v>
      </c>
      <c r="F93">
        <f>'[4]Emission Projections'!K94*'[4]Carbon Prices POLES'!E$8</f>
        <v>953909.21463518392</v>
      </c>
      <c r="G93">
        <f>'[4]Emission Projections'!L94*'[4]Carbon Prices POLES'!F$8</f>
        <v>1139489.6421875802</v>
      </c>
      <c r="H93">
        <f>'[4]Emission Projections'!M94*'[4]Carbon Prices POLES'!G$8</f>
        <v>1361174.5365219752</v>
      </c>
      <c r="I93">
        <f>'[4]Emission Projections'!N94*'[4]Carbon Prices POLES'!H$8</f>
        <v>1625987.3197454757</v>
      </c>
      <c r="J93">
        <f>'[4]Emission Projections'!O94*'[4]Carbon Prices POLES'!I$8</f>
        <v>1942319.1341628167</v>
      </c>
      <c r="K93">
        <f>'[4]Emission Projections'!P94*'[4]Carbon Prices POLES'!J$8</f>
        <v>2320192.0117977797</v>
      </c>
      <c r="L93">
        <f>'[4]Emission Projections'!Q94*'[4]Carbon Prices POLES'!K$8</f>
        <v>2771579.63189968</v>
      </c>
      <c r="M93">
        <f>'[4]Emission Projections'!R94*'[4]Carbon Prices POLES'!L$8</f>
        <v>3310782.8757215436</v>
      </c>
      <c r="N93">
        <f>'[4]Emission Projections'!S94*'[4]Carbon Prices POLES'!M$8</f>
        <v>3954887.4975246927</v>
      </c>
      <c r="O93">
        <f>'[4]Emission Projections'!T94*'[4]Carbon Prices POLES'!N$8</f>
        <v>4724300.0579184126</v>
      </c>
      <c r="P93">
        <f>'[4]Emission Projections'!U94*'[4]Carbon Prices POLES'!O$8</f>
        <v>5643400.949417281</v>
      </c>
      <c r="Q93">
        <f>'[4]Emission Projections'!V94*'[4]Carbon Prices POLES'!P$8</f>
        <v>6741309.1967257205</v>
      </c>
      <c r="R93">
        <f>'[4]Emission Projections'!W94*'[4]Carbon Prices POLES'!Q$8</f>
        <v>8052814.2233967651</v>
      </c>
      <c r="S93">
        <f>'[4]Emission Projections'!X94*'[4]Carbon Prices POLES'!R$8</f>
        <v>9619467.2547026929</v>
      </c>
      <c r="T93">
        <f>'[4]Emission Projections'!Y94*'[4]Carbon Prices POLES'!S$8</f>
        <v>11490910.805446943</v>
      </c>
      <c r="U93">
        <f>'[4]Emission Projections'!Z94*'[4]Carbon Prices POLES'!T$8</f>
        <v>13726436.157993397</v>
      </c>
      <c r="V93">
        <f>'[4]Emission Projections'!AA94*'[4]Carbon Prices POLES'!U$8</f>
        <v>16396878.610987458</v>
      </c>
      <c r="W93" s="20">
        <f t="shared" si="6"/>
        <v>5926370.6191343889</v>
      </c>
      <c r="X93" t="s">
        <v>387</v>
      </c>
      <c r="Y93">
        <f t="shared" si="7"/>
        <v>0</v>
      </c>
      <c r="Z93">
        <f t="shared" si="8"/>
        <v>0</v>
      </c>
      <c r="AA93">
        <f t="shared" si="9"/>
        <v>1</v>
      </c>
      <c r="AB93">
        <f t="shared" si="10"/>
        <v>0</v>
      </c>
      <c r="AC93">
        <f t="shared" si="11"/>
        <v>0</v>
      </c>
    </row>
    <row r="94" spans="1:29" x14ac:dyDescent="0.25">
      <c r="A94" t="s">
        <v>235</v>
      </c>
      <c r="B94">
        <f>'[4]Emission Projections'!G95*'[4]Carbon Prices POLES'!A$8</f>
        <v>31994.575000000001</v>
      </c>
      <c r="C94">
        <f>'[4]Emission Projections'!H95*'[4]Carbon Prices POLES'!B$8</f>
        <v>38224.876394536928</v>
      </c>
      <c r="D94">
        <f>'[4]Emission Projections'!I95*'[4]Carbon Prices POLES'!C$8</f>
        <v>45661.271761527292</v>
      </c>
      <c r="E94">
        <f>'[4]Emission Projections'!J95*'[4]Carbon Prices POLES'!D$8</f>
        <v>54544.372562717137</v>
      </c>
      <c r="F94">
        <f>'[4]Emission Projections'!K95*'[4]Carbon Prices POLES'!E$8</f>
        <v>65156.282315636548</v>
      </c>
      <c r="G94">
        <f>'[4]Emission Projections'!L95*'[4]Carbon Prices POLES'!F$8</f>
        <v>77831.238546257358</v>
      </c>
      <c r="H94">
        <f>'[4]Emission Projections'!M95*'[4]Carbon Prices POLES'!G$8</f>
        <v>92973.709077410633</v>
      </c>
      <c r="I94">
        <f>'[4]Emission Projections'!N95*'[4]Carbon Prices POLES'!H$8</f>
        <v>111060.09933098697</v>
      </c>
      <c r="J94">
        <f>'[4]Emission Projections'!O95*'[4]Carbon Prices POLES'!I$8</f>
        <v>132667.37868171025</v>
      </c>
      <c r="K94">
        <f>'[4]Emission Projections'!P95*'[4]Carbon Prices POLES'!J$8</f>
        <v>158475.5591928474</v>
      </c>
      <c r="L94">
        <f>'[4]Emission Projections'!Q95*'[4]Carbon Prices POLES'!K$8</f>
        <v>189307.69353767295</v>
      </c>
      <c r="M94">
        <f>'[4]Emission Projections'!R95*'[4]Carbon Prices POLES'!L$8</f>
        <v>226134.40474969643</v>
      </c>
      <c r="N94">
        <f>'[4]Emission Projections'!S95*'[4]Carbon Prices POLES'!M$8</f>
        <v>270129.80155439494</v>
      </c>
      <c r="O94">
        <f>'[4]Emission Projections'!T95*'[4]Carbon Prices POLES'!N$8</f>
        <v>322679.29577943555</v>
      </c>
      <c r="P94">
        <f>'[4]Emission Projections'!U95*'[4]Carbon Prices POLES'!O$8</f>
        <v>385457.80933526903</v>
      </c>
      <c r="Q94">
        <f>'[4]Emission Projections'!V95*'[4]Carbon Prices POLES'!P$8</f>
        <v>460442.77516748506</v>
      </c>
      <c r="R94">
        <f>'[4]Emission Projections'!W95*'[4]Carbon Prices POLES'!Q$8</f>
        <v>550023.5782638269</v>
      </c>
      <c r="S94">
        <f>'[4]Emission Projections'!X95*'[4]Carbon Prices POLES'!R$8</f>
        <v>657022.62445266359</v>
      </c>
      <c r="T94">
        <f>'[4]Emission Projections'!Y95*'[4]Carbon Prices POLES'!S$8</f>
        <v>784848.56665999605</v>
      </c>
      <c r="U94">
        <f>'[4]Emission Projections'!Z95*'[4]Carbon Prices POLES'!T$8</f>
        <v>937529.80136354011</v>
      </c>
      <c r="V94">
        <f>'[4]Emission Projections'!AA95*'[4]Carbon Prices POLES'!U$8</f>
        <v>1119921.2734810465</v>
      </c>
      <c r="W94" s="20">
        <f t="shared" si="6"/>
        <v>404781.60057339002</v>
      </c>
      <c r="X94" t="s">
        <v>526</v>
      </c>
      <c r="Y94">
        <f t="shared" si="7"/>
        <v>0</v>
      </c>
      <c r="Z94">
        <f t="shared" si="8"/>
        <v>0</v>
      </c>
      <c r="AA94">
        <f t="shared" si="9"/>
        <v>0</v>
      </c>
      <c r="AB94">
        <f t="shared" si="10"/>
        <v>0</v>
      </c>
      <c r="AC94">
        <f t="shared" si="11"/>
        <v>1</v>
      </c>
    </row>
    <row r="95" spans="1:29" x14ac:dyDescent="0.25">
      <c r="A95" t="s">
        <v>237</v>
      </c>
      <c r="B95">
        <f>'[4]Emission Projections'!G96*'[4]Carbon Prices POLES'!A$8</f>
        <v>9369.1849999999995</v>
      </c>
      <c r="C95">
        <f>'[4]Emission Projections'!H96*'[4]Carbon Prices POLES'!B$8</f>
        <v>11197.872758173471</v>
      </c>
      <c r="D95">
        <f>'[4]Emission Projections'!I96*'[4]Carbon Prices POLES'!C$8</f>
        <v>13376.347568257486</v>
      </c>
      <c r="E95">
        <f>'[4]Emission Projections'!J96*'[4]Carbon Prices POLES'!D$8</f>
        <v>15978.631081508678</v>
      </c>
      <c r="F95">
        <f>'[4]Emission Projections'!K96*'[4]Carbon Prices POLES'!E$8</f>
        <v>19087.354298689163</v>
      </c>
      <c r="G95">
        <f>'[4]Emission Projections'!L96*'[4]Carbon Prices POLES'!F$8</f>
        <v>22800.461858581573</v>
      </c>
      <c r="H95">
        <f>'[4]Emission Projections'!M96*'[4]Carbon Prices POLES'!G$8</f>
        <v>27236.404560695417</v>
      </c>
      <c r="I95">
        <f>'[4]Emission Projections'!N96*'[4]Carbon Prices POLES'!H$8</f>
        <v>32534.770813809155</v>
      </c>
      <c r="J95">
        <f>'[4]Emission Projections'!O96*'[4]Carbon Prices POLES'!I$8</f>
        <v>38864.568571815296</v>
      </c>
      <c r="K95">
        <f>'[4]Emission Projections'!P96*'[4]Carbon Prices POLES'!J$8</f>
        <v>46424.997761608669</v>
      </c>
      <c r="L95">
        <f>'[4]Emission Projections'!Q96*'[4]Carbon Prices POLES'!K$8</f>
        <v>55457.202538450816</v>
      </c>
      <c r="M95">
        <f>'[4]Emission Projections'!R96*'[4]Carbon Prices POLES'!L$8</f>
        <v>66245.45130830165</v>
      </c>
      <c r="N95">
        <f>'[4]Emission Projections'!S96*'[4]Carbon Prices POLES'!M$8</f>
        <v>79133.81404917984</v>
      </c>
      <c r="O95">
        <f>'[4]Emission Projections'!T96*'[4]Carbon Prices POLES'!N$8</f>
        <v>94527.955836456124</v>
      </c>
      <c r="P95">
        <f>'[4]Emission Projections'!U96*'[4]Carbon Prices POLES'!O$8</f>
        <v>112918.80405366961</v>
      </c>
      <c r="Q95">
        <f>'[4]Emission Projections'!V96*'[4]Carbon Prices POLES'!P$8</f>
        <v>134885.26230926535</v>
      </c>
      <c r="R95">
        <f>'[4]Emission Projections'!W96*'[4]Carbon Prices POLES'!Q$8</f>
        <v>161127.79839048511</v>
      </c>
      <c r="S95">
        <f>'[4]Emission Projections'!X96*'[4]Carbon Prices POLES'!R$8</f>
        <v>192472.53490854389</v>
      </c>
      <c r="T95">
        <f>'[4]Emission Projections'!Y96*'[4]Carbon Prices POLES'!S$8</f>
        <v>229918.91825966106</v>
      </c>
      <c r="U95">
        <f>'[4]Emission Projections'!Z96*'[4]Carbon Prices POLES'!T$8</f>
        <v>274645.86314098502</v>
      </c>
      <c r="V95">
        <f>'[4]Emission Projections'!AA96*'[4]Carbon Prices POLES'!U$8</f>
        <v>328076.5739267586</v>
      </c>
      <c r="W95" s="20">
        <f t="shared" si="6"/>
        <v>118579.46139301668</v>
      </c>
      <c r="X95" t="s">
        <v>524</v>
      </c>
      <c r="Y95">
        <f t="shared" si="7"/>
        <v>1</v>
      </c>
      <c r="Z95">
        <f t="shared" si="8"/>
        <v>0</v>
      </c>
      <c r="AA95">
        <f t="shared" si="9"/>
        <v>0</v>
      </c>
      <c r="AB95">
        <f t="shared" si="10"/>
        <v>0</v>
      </c>
      <c r="AC95">
        <f t="shared" si="11"/>
        <v>0</v>
      </c>
    </row>
    <row r="96" spans="1:29" x14ac:dyDescent="0.25">
      <c r="A96" t="s">
        <v>239</v>
      </c>
      <c r="B96">
        <f>'[4]Emission Projections'!G97*'[4]Carbon Prices POLES'!A$8</f>
        <v>38081.794999999998</v>
      </c>
      <c r="C96">
        <f>'[4]Emission Projections'!H97*'[4]Carbon Prices POLES'!B$8</f>
        <v>45496.349467469568</v>
      </c>
      <c r="D96">
        <f>'[4]Emission Projections'!I97*'[4]Carbon Prices POLES'!C$8</f>
        <v>54347.391312058477</v>
      </c>
      <c r="E96">
        <f>'[4]Emission Projections'!J97*'[4]Carbon Prices POLES'!D$8</f>
        <v>64920.354442780823</v>
      </c>
      <c r="F96">
        <f>'[4]Emission Projections'!K97*'[4]Carbon Prices POLES'!E$8</f>
        <v>77550.884916843672</v>
      </c>
      <c r="G96">
        <f>'[4]Emission Projections'!L97*'[4]Carbon Prices POLES'!F$8</f>
        <v>92637.179363966992</v>
      </c>
      <c r="H96">
        <f>'[4]Emission Projections'!M97*'[4]Carbon Prices POLES'!G$8</f>
        <v>110660.10779068366</v>
      </c>
      <c r="I96">
        <f>'[4]Emission Projections'!N97*'[4]Carbon Prices POLES'!H$8</f>
        <v>132187.34165190117</v>
      </c>
      <c r="J96">
        <f>'[4]Emission Projections'!O97*'[4]Carbon Prices POLES'!I$8</f>
        <v>157904.87192852085</v>
      </c>
      <c r="K96">
        <f>'[4]Emission Projections'!P97*'[4]Carbon Prices POLES'!J$8</f>
        <v>188622.94216446707</v>
      </c>
      <c r="L96">
        <f>'[4]Emission Projections'!Q97*'[4]Carbon Prices POLES'!K$8</f>
        <v>225320.17271495261</v>
      </c>
      <c r="M96">
        <f>'[4]Emission Projections'!R97*'[4]Carbon Prices POLES'!L$8</f>
        <v>269153.01958982646</v>
      </c>
      <c r="N96">
        <f>'[4]Emission Projections'!S97*'[4]Carbon Prices POLES'!M$8</f>
        <v>321517.57782087877</v>
      </c>
      <c r="O96">
        <f>'[4]Emission Projections'!T97*'[4]Carbon Prices POLES'!N$8</f>
        <v>384064.43240988819</v>
      </c>
      <c r="P96">
        <f>'[4]Emission Projections'!U97*'[4]Carbon Prices POLES'!O$8</f>
        <v>458785.26720382442</v>
      </c>
      <c r="Q96">
        <f>'[4]Emission Projections'!V97*'[4]Carbon Prices POLES'!P$8</f>
        <v>548035.90230890643</v>
      </c>
      <c r="R96">
        <f>'[4]Emission Projections'!W97*'[4]Carbon Prices POLES'!Q$8</f>
        <v>654657.72412726062</v>
      </c>
      <c r="S96">
        <f>'[4]Emission Projections'!X97*'[4]Carbon Prices POLES'!R$8</f>
        <v>782013.07562007068</v>
      </c>
      <c r="T96">
        <f>'[4]Emission Projections'!Y97*'[4]Carbon Prices POLES'!S$8</f>
        <v>934155.59023356531</v>
      </c>
      <c r="U96">
        <f>'[4]Emission Projections'!Z97*'[4]Carbon Prices POLES'!T$8</f>
        <v>1115884.1242753007</v>
      </c>
      <c r="V96">
        <f>'[4]Emission Projections'!AA97*'[4]Carbon Prices POLES'!U$8</f>
        <v>1332973.9734810465</v>
      </c>
      <c r="W96" s="20">
        <f t="shared" si="6"/>
        <v>481785.83141781623</v>
      </c>
      <c r="X96" t="s">
        <v>526</v>
      </c>
      <c r="Y96">
        <f t="shared" si="7"/>
        <v>0</v>
      </c>
      <c r="Z96">
        <f t="shared" si="8"/>
        <v>0</v>
      </c>
      <c r="AA96">
        <f t="shared" si="9"/>
        <v>0</v>
      </c>
      <c r="AB96">
        <f t="shared" si="10"/>
        <v>0</v>
      </c>
      <c r="AC96">
        <f t="shared" si="11"/>
        <v>1</v>
      </c>
    </row>
    <row r="97" spans="1:29" x14ac:dyDescent="0.25">
      <c r="A97" t="s">
        <v>241</v>
      </c>
      <c r="B97">
        <f>'[4]Emission Projections'!G98*'[4]Carbon Prices POLES'!A$8</f>
        <v>102015.93999999999</v>
      </c>
      <c r="C97">
        <f>'[4]Emission Projections'!H98*'[4]Carbon Prices POLES'!B$8</f>
        <v>121868.83186270388</v>
      </c>
      <c r="D97">
        <f>'[4]Emission Projections'!I98*'[4]Carbon Prices POLES'!C$8</f>
        <v>145578.07630978792</v>
      </c>
      <c r="E97">
        <f>'[4]Emission Projections'!J98*'[4]Carbon Prices POLES'!D$8</f>
        <v>173899.88884640441</v>
      </c>
      <c r="F97">
        <f>'[4]Emission Projections'!K98*'[4]Carbon Prices POLES'!E$8</f>
        <v>207731.73815829604</v>
      </c>
      <c r="G97">
        <f>'[4]Emission Projections'!L98*'[4]Carbon Prices POLES'!F$8</f>
        <v>248145.24723709098</v>
      </c>
      <c r="H97">
        <f>'[4]Emission Projections'!M98*'[4]Carbon Prices POLES'!G$8</f>
        <v>296421.37061177025</v>
      </c>
      <c r="I97">
        <f>'[4]Emission Projections'!N98*'[4]Carbon Prices POLES'!H$8</f>
        <v>354089.15026321093</v>
      </c>
      <c r="J97">
        <f>'[4]Emission Projections'!O98*'[4]Carbon Prices POLES'!I$8</f>
        <v>422976.43077726424</v>
      </c>
      <c r="K97">
        <f>'[4]Emission Projections'!P98*'[4]Carbon Prices POLES'!J$8</f>
        <v>505265.07368403935</v>
      </c>
      <c r="L97">
        <f>'[4]Emission Projections'!Q98*'[4]Carbon Prices POLES'!K$8</f>
        <v>603563.30263375118</v>
      </c>
      <c r="M97">
        <f>'[4]Emission Projections'!R98*'[4]Carbon Prices POLES'!L$8</f>
        <v>720984.51786106604</v>
      </c>
      <c r="N97">
        <f>'[4]Emission Projections'!S98*'[4]Carbon Prices POLES'!M$8</f>
        <v>861250.496807185</v>
      </c>
      <c r="O97">
        <f>'[4]Emission Projections'!T98*'[4]Carbon Prices POLES'!N$8</f>
        <v>1028803.8957712507</v>
      </c>
      <c r="P97">
        <f>'[4]Emission Projections'!U98*'[4]Carbon Prices POLES'!O$8</f>
        <v>1228955.4662280763</v>
      </c>
      <c r="Q97">
        <f>'[4]Emission Projections'!V98*'[4]Carbon Prices POLES'!P$8</f>
        <v>1468044.6419799735</v>
      </c>
      <c r="R97">
        <f>'[4]Emission Projections'!W98*'[4]Carbon Prices POLES'!Q$8</f>
        <v>1753649.5445640904</v>
      </c>
      <c r="S97">
        <f>'[4]Emission Projections'!X98*'[4]Carbon Prices POLES'!R$8</f>
        <v>2094816.2080672593</v>
      </c>
      <c r="T97">
        <f>'[4]Emission Projections'!Y98*'[4]Carbon Prices POLES'!S$8</f>
        <v>2502358.154347762</v>
      </c>
      <c r="U97">
        <f>'[4]Emission Projections'!Z98*'[4]Carbon Prices POLES'!T$8</f>
        <v>2989183.5916158115</v>
      </c>
      <c r="V97">
        <f>'[4]Emission Projections'!AA98*'[4]Carbon Prices POLES'!U$8</f>
        <v>3570721.035987461</v>
      </c>
      <c r="W97" s="20">
        <f t="shared" si="6"/>
        <v>1290576.7580273165</v>
      </c>
      <c r="X97" t="s">
        <v>387</v>
      </c>
      <c r="Y97">
        <f t="shared" si="7"/>
        <v>0</v>
      </c>
      <c r="Z97">
        <f t="shared" si="8"/>
        <v>0</v>
      </c>
      <c r="AA97">
        <f t="shared" si="9"/>
        <v>1</v>
      </c>
      <c r="AB97">
        <f t="shared" si="10"/>
        <v>0</v>
      </c>
      <c r="AC97">
        <f t="shared" si="11"/>
        <v>0</v>
      </c>
    </row>
    <row r="98" spans="1:29" x14ac:dyDescent="0.25">
      <c r="A98" t="s">
        <v>243</v>
      </c>
      <c r="B98">
        <f>'[4]Emission Projections'!G99*'[4]Carbon Prices POLES'!A$8</f>
        <v>91.675000000000011</v>
      </c>
      <c r="C98">
        <f>'[4]Emission Projections'!H99*'[4]Carbon Prices POLES'!B$8</f>
        <v>115.46194573843064</v>
      </c>
      <c r="D98">
        <f>'[4]Emission Projections'!I99*'[4]Carbon Prices POLES'!C$8</f>
        <v>137.89985977937386</v>
      </c>
      <c r="E98">
        <f>'[4]Emission Projections'!J99*'[4]Carbon Prices POLES'!D$8</f>
        <v>164.69827027791652</v>
      </c>
      <c r="F98">
        <f>'[4]Emission Projections'!K99*'[4]Carbon Prices POLES'!E$8</f>
        <v>196.81086880691879</v>
      </c>
      <c r="G98">
        <f>'[4]Emission Projections'!L99*'[4]Carbon Prices POLES'!F$8</f>
        <v>234.93095501919518</v>
      </c>
      <c r="H98">
        <f>'[4]Emission Projections'!M99*'[4]Carbon Prices POLES'!G$8</f>
        <v>280.73673500900117</v>
      </c>
      <c r="I98">
        <f>'[4]Emission Projections'!N99*'[4]Carbon Prices POLES'!H$8</f>
        <v>335.11393200025657</v>
      </c>
      <c r="J98">
        <f>'[4]Emission Projections'!O99*'[4]Carbon Prices POLES'!I$8</f>
        <v>400.4519850350776</v>
      </c>
      <c r="K98">
        <f>'[4]Emission Projections'!P99*'[4]Carbon Prices POLES'!J$8</f>
        <v>478.01965020326509</v>
      </c>
      <c r="L98">
        <f>'[4]Emission Projections'!Q99*'[4]Carbon Prices POLES'!K$8</f>
        <v>571.21905996358851</v>
      </c>
      <c r="M98">
        <f>'[4]Emission Projections'!R99*'[4]Carbon Prices POLES'!L$8</f>
        <v>681.8675710579364</v>
      </c>
      <c r="N98">
        <f>'[4]Emission Projections'!S99*'[4]Carbon Prices POLES'!M$8</f>
        <v>814.80926084870555</v>
      </c>
      <c r="O98">
        <f>'[4]Emission Projections'!T99*'[4]Carbon Prices POLES'!N$8</f>
        <v>972.64719087014441</v>
      </c>
      <c r="P98">
        <f>'[4]Emission Projections'!U99*'[4]Carbon Prices POLES'!O$8</f>
        <v>1162.2786036811849</v>
      </c>
      <c r="Q98">
        <f>'[4]Emission Projections'!V99*'[4]Carbon Prices POLES'!P$8</f>
        <v>1387.4318017775809</v>
      </c>
      <c r="R98">
        <f>'[4]Emission Projections'!W99*'[4]Carbon Prices POLES'!Q$8</f>
        <v>1657.9275314779918</v>
      </c>
      <c r="S98">
        <f>'[4]Emission Projections'!X99*'[4]Carbon Prices POLES'!R$8</f>
        <v>1979.1055382965833</v>
      </c>
      <c r="T98">
        <f>'[4]Emission Projections'!Y99*'[4]Carbon Prices POLES'!S$8</f>
        <v>2364.9493915232711</v>
      </c>
      <c r="U98">
        <f>'[4]Emission Projections'!Z99*'[4]Carbon Prices POLES'!T$8</f>
        <v>2823.1064758213238</v>
      </c>
      <c r="V98">
        <f>'[4]Emission Projections'!AA99*'[4]Carbon Prices POLES'!U$8</f>
        <v>3371.7609874622831</v>
      </c>
      <c r="W98" s="20">
        <f t="shared" si="6"/>
        <v>1219.7722918779618</v>
      </c>
      <c r="X98" t="s">
        <v>387</v>
      </c>
      <c r="Y98">
        <f t="shared" si="7"/>
        <v>0</v>
      </c>
      <c r="Z98">
        <f t="shared" si="8"/>
        <v>0</v>
      </c>
      <c r="AA98">
        <f t="shared" si="9"/>
        <v>1</v>
      </c>
      <c r="AB98">
        <f t="shared" si="10"/>
        <v>0</v>
      </c>
      <c r="AC98">
        <f t="shared" si="11"/>
        <v>0</v>
      </c>
    </row>
    <row r="99" spans="1:29" x14ac:dyDescent="0.25">
      <c r="A99" t="s">
        <v>245</v>
      </c>
      <c r="B99">
        <f>'[4]Emission Projections'!G100*'[4]Carbon Prices POLES'!A$8</f>
        <v>3997.0299999999997</v>
      </c>
      <c r="C99">
        <f>'[4]Emission Projections'!H100*'[4]Carbon Prices POLES'!B$8</f>
        <v>4780.593766625936</v>
      </c>
      <c r="D99">
        <f>'[4]Emission Projections'!I100*'[4]Carbon Prices POLES'!C$8</f>
        <v>5710.6211376804022</v>
      </c>
      <c r="E99">
        <f>'[4]Emission Projections'!J100*'[4]Carbon Prices POLES'!D$8</f>
        <v>6821.5782114031081</v>
      </c>
      <c r="F99">
        <f>'[4]Emission Projections'!K100*'[4]Carbon Prices POLES'!E$8</f>
        <v>8148.7697665693204</v>
      </c>
      <c r="G99">
        <f>'[4]Emission Projections'!L100*'[4]Carbon Prices POLES'!F$8</f>
        <v>9733.9231061401333</v>
      </c>
      <c r="H99">
        <f>'[4]Emission Projections'!M100*'[4]Carbon Prices POLES'!G$8</f>
        <v>11627.733499849826</v>
      </c>
      <c r="I99">
        <f>'[4]Emission Projections'!N100*'[4]Carbon Prices POLES'!H$8</f>
        <v>13889.639878851825</v>
      </c>
      <c r="J99">
        <f>'[4]Emission Projections'!O100*'[4]Carbon Prices POLES'!I$8</f>
        <v>16591.976266874404</v>
      </c>
      <c r="K99">
        <f>'[4]Emission Projections'!P100*'[4]Carbon Prices POLES'!J$8</f>
        <v>19819.563544645986</v>
      </c>
      <c r="L99">
        <f>'[4]Emission Projections'!Q100*'[4]Carbon Prices POLES'!K$8</f>
        <v>23675.610821290586</v>
      </c>
      <c r="M99">
        <f>'[4]Emission Projections'!R100*'[4]Carbon Prices POLES'!L$8</f>
        <v>28281.159622105199</v>
      </c>
      <c r="N99">
        <f>'[4]Emission Projections'!S100*'[4]Carbon Prices POLES'!M$8</f>
        <v>33783.472949888033</v>
      </c>
      <c r="O99">
        <f>'[4]Emission Projections'!T100*'[4]Carbon Prices POLES'!N$8</f>
        <v>40355.280029082242</v>
      </c>
      <c r="P99">
        <f>'[4]Emission Projections'!U100*'[4]Carbon Prices POLES'!O$8</f>
        <v>48206.701874772414</v>
      </c>
      <c r="Q99">
        <f>'[4]Emission Projections'!V100*'[4]Carbon Prices POLES'!P$8</f>
        <v>57584.227226846073</v>
      </c>
      <c r="R99">
        <f>'[4]Emission Projections'!W100*'[4]Carbon Prices POLES'!Q$8</f>
        <v>68787.66569084955</v>
      </c>
      <c r="S99">
        <f>'[4]Emission Projections'!X100*'[4]Carbon Prices POLES'!R$8</f>
        <v>82168.762461964347</v>
      </c>
      <c r="T99">
        <f>'[4]Emission Projections'!Y100*'[4]Carbon Prices POLES'!S$8</f>
        <v>98155.298852879409</v>
      </c>
      <c r="U99">
        <f>'[4]Emission Projections'!Z100*'[4]Carbon Prices POLES'!T$8</f>
        <v>117249.22328366768</v>
      </c>
      <c r="V99">
        <f>'[4]Emission Projections'!AA100*'[4]Carbon Prices POLES'!U$8</f>
        <v>140059.18598746223</v>
      </c>
      <c r="W99" s="20">
        <f t="shared" si="6"/>
        <v>50623.089068573114</v>
      </c>
      <c r="X99" t="s">
        <v>387</v>
      </c>
      <c r="Y99">
        <f t="shared" si="7"/>
        <v>0</v>
      </c>
      <c r="Z99">
        <f t="shared" si="8"/>
        <v>0</v>
      </c>
      <c r="AA99">
        <f t="shared" si="9"/>
        <v>1</v>
      </c>
      <c r="AB99">
        <f t="shared" si="10"/>
        <v>0</v>
      </c>
      <c r="AC99">
        <f t="shared" si="11"/>
        <v>0</v>
      </c>
    </row>
    <row r="100" spans="1:29" x14ac:dyDescent="0.25">
      <c r="A100" t="s">
        <v>247</v>
      </c>
      <c r="B100">
        <f>'[4]Emission Projections'!G101*'[4]Carbon Prices POLES'!A$8</f>
        <v>295175.16500000004</v>
      </c>
      <c r="C100">
        <f>'[4]Emission Projections'!H101*'[4]Carbon Prices POLES'!B$8</f>
        <v>352606.68976434652</v>
      </c>
      <c r="D100">
        <f>'[4]Emission Projections'!I101*'[4]Carbon Prices POLES'!C$8</f>
        <v>421205.39397498674</v>
      </c>
      <c r="E100">
        <f>'[4]Emission Projections'!J101*'[4]Carbon Prices POLES'!D$8</f>
        <v>503149.79579360585</v>
      </c>
      <c r="F100">
        <f>'[4]Emission Projections'!K101*'[4]Carbon Prices POLES'!E$8</f>
        <v>601036.37190443184</v>
      </c>
      <c r="G100">
        <f>'[4]Emission Projections'!L101*'[4]Carbon Prices POLES'!F$8</f>
        <v>717966.29095567821</v>
      </c>
      <c r="H100">
        <f>'[4]Emission Projections'!M101*'[4]Carbon Prices POLES'!G$8</f>
        <v>857644.8960465031</v>
      </c>
      <c r="I100">
        <f>'[4]Emission Projections'!N101*'[4]Carbon Prices POLES'!H$8</f>
        <v>1024497.2763199307</v>
      </c>
      <c r="J100">
        <f>'[4]Emission Projections'!O101*'[4]Carbon Prices POLES'!I$8</f>
        <v>1223810.7420879558</v>
      </c>
      <c r="K100">
        <f>'[4]Emission Projections'!P101*'[4]Carbon Prices POLES'!J$8</f>
        <v>1461899.6508105844</v>
      </c>
      <c r="L100">
        <f>'[4]Emission Projections'!Q101*'[4]Carbon Prices POLES'!K$8</f>
        <v>1746308.6885754413</v>
      </c>
      <c r="M100">
        <f>'[4]Emission Projections'!R101*'[4]Carbon Prices POLES'!L$8</f>
        <v>2086048.0941886858</v>
      </c>
      <c r="N100">
        <f>'[4]Emission Projections'!S101*'[4]Carbon Prices POLES'!M$8</f>
        <v>2491883.6985162431</v>
      </c>
      <c r="O100">
        <f>'[4]Emission Projections'!T101*'[4]Carbon Prices POLES'!N$8</f>
        <v>2976672.6138490187</v>
      </c>
      <c r="P100">
        <f>'[4]Emission Projections'!U101*'[4]Carbon Prices POLES'!O$8</f>
        <v>3555777.0585329882</v>
      </c>
      <c r="Q100">
        <f>'[4]Emission Projections'!V101*'[4]Carbon Prices POLES'!P$8</f>
        <v>4247543.4203982679</v>
      </c>
      <c r="R100">
        <f>'[4]Emission Projections'!W101*'[4]Carbon Prices POLES'!Q$8</f>
        <v>5073892.6971884081</v>
      </c>
      <c r="S100">
        <f>'[4]Emission Projections'!X101*'[4]Carbon Prices POLES'!R$8</f>
        <v>6061004.1690571178</v>
      </c>
      <c r="T100">
        <f>'[4]Emission Projections'!Y101*'[4]Carbon Prices POLES'!S$8</f>
        <v>7240157.8331054486</v>
      </c>
      <c r="U100">
        <f>'[4]Emission Projections'!Z101*'[4]Carbon Prices POLES'!T$8</f>
        <v>8648710.0731682144</v>
      </c>
      <c r="V100">
        <f>'[4]Emission Projections'!AA101*'[4]Carbon Prices POLES'!U$8</f>
        <v>10331293.910987459</v>
      </c>
      <c r="W100" s="20">
        <f t="shared" si="6"/>
        <v>3734069.4446117464</v>
      </c>
      <c r="X100" t="s">
        <v>387</v>
      </c>
      <c r="Y100">
        <f t="shared" si="7"/>
        <v>0</v>
      </c>
      <c r="Z100">
        <f t="shared" si="8"/>
        <v>0</v>
      </c>
      <c r="AA100">
        <f t="shared" si="9"/>
        <v>1</v>
      </c>
      <c r="AB100">
        <f t="shared" si="10"/>
        <v>0</v>
      </c>
      <c r="AC100">
        <f t="shared" si="11"/>
        <v>0</v>
      </c>
    </row>
    <row r="101" spans="1:29" x14ac:dyDescent="0.25">
      <c r="A101" t="s">
        <v>251</v>
      </c>
      <c r="B101">
        <f>'[4]Emission Projections'!G102*'[4]Carbon Prices POLES'!A$8</f>
        <v>67802.83</v>
      </c>
      <c r="C101">
        <f>'[4]Emission Projections'!H102*'[4]Carbon Prices POLES'!B$8</f>
        <v>80999.53576633647</v>
      </c>
      <c r="D101">
        <f>'[4]Emission Projections'!I102*'[4]Carbon Prices POLES'!C$8</f>
        <v>96757.631647633913</v>
      </c>
      <c r="E101">
        <f>'[4]Emission Projections'!J102*'[4]Carbon Prices POLES'!D$8</f>
        <v>115581.39850176645</v>
      </c>
      <c r="F101">
        <f>'[4]Emission Projections'!K102*'[4]Carbon Prices POLES'!E$8</f>
        <v>138067.9054486411</v>
      </c>
      <c r="G101">
        <f>'[4]Emission Projections'!L102*'[4]Carbon Prices POLES'!F$8</f>
        <v>164927.63136850711</v>
      </c>
      <c r="H101">
        <f>'[4]Emission Projections'!M102*'[4]Carbon Prices POLES'!G$8</f>
        <v>197014.48223109203</v>
      </c>
      <c r="I101">
        <f>'[4]Emission Projections'!N102*'[4]Carbon Prices POLES'!H$8</f>
        <v>235341.73864648517</v>
      </c>
      <c r="J101">
        <f>'[4]Emission Projections'!O102*'[4]Carbon Prices POLES'!I$8</f>
        <v>281127.69287153281</v>
      </c>
      <c r="K101">
        <f>'[4]Emission Projections'!P102*'[4]Carbon Prices POLES'!J$8</f>
        <v>335818.44757710391</v>
      </c>
      <c r="L101">
        <f>'[4]Emission Projections'!Q102*'[4]Carbon Prices POLES'!K$8</f>
        <v>401152.18701124866</v>
      </c>
      <c r="M101">
        <f>'[4]Emission Projections'!R102*'[4]Carbon Prices POLES'!L$8</f>
        <v>479192.70228817203</v>
      </c>
      <c r="N101">
        <f>'[4]Emission Projections'!S102*'[4]Carbon Prices POLES'!M$8</f>
        <v>572419.94326657243</v>
      </c>
      <c r="O101">
        <f>'[4]Emission Projections'!T102*'[4]Carbon Prices POLES'!N$8</f>
        <v>683779.21095797187</v>
      </c>
      <c r="P101">
        <f>'[4]Emission Projections'!U102*'[4]Carbon Prices POLES'!O$8</f>
        <v>816808.78890541545</v>
      </c>
      <c r="Q101">
        <f>'[4]Emission Projections'!V102*'[4]Carbon Prices POLES'!P$8</f>
        <v>975711.98392409901</v>
      </c>
      <c r="R101">
        <f>'[4]Emission Projections'!W102*'[4]Carbon Prices POLES'!Q$8</f>
        <v>1165537.0929363747</v>
      </c>
      <c r="S101">
        <f>'[4]Emission Projections'!X102*'[4]Carbon Prices POLES'!R$8</f>
        <v>1392282.718217561</v>
      </c>
      <c r="T101">
        <f>'[4]Emission Projections'!Y102*'[4]Carbon Prices POLES'!S$8</f>
        <v>1663151.6300310222</v>
      </c>
      <c r="U101">
        <f>'[4]Emission Projections'!Z102*'[4]Carbon Prices POLES'!T$8</f>
        <v>1986704.4780101317</v>
      </c>
      <c r="V101">
        <f>'[4]Emission Projections'!AA102*'[4]Carbon Prices POLES'!U$8</f>
        <v>2373210.1984810466</v>
      </c>
      <c r="W101" s="20">
        <f t="shared" si="6"/>
        <v>857761.30792027107</v>
      </c>
      <c r="X101" t="s">
        <v>526</v>
      </c>
      <c r="Y101">
        <f t="shared" si="7"/>
        <v>0</v>
      </c>
      <c r="Z101">
        <f t="shared" si="8"/>
        <v>0</v>
      </c>
      <c r="AA101">
        <f t="shared" si="9"/>
        <v>0</v>
      </c>
      <c r="AB101">
        <f t="shared" si="10"/>
        <v>0</v>
      </c>
      <c r="AC101">
        <f t="shared" si="11"/>
        <v>1</v>
      </c>
    </row>
    <row r="102" spans="1:29" x14ac:dyDescent="0.25">
      <c r="A102" t="s">
        <v>253</v>
      </c>
      <c r="B102">
        <f>'[4]Emission Projections'!G103*'[4]Carbon Prices POLES'!A$8</f>
        <v>54143.254999999997</v>
      </c>
      <c r="C102">
        <f>'[4]Emission Projections'!H103*'[4]Carbon Prices POLES'!B$8</f>
        <v>64682.487191185719</v>
      </c>
      <c r="D102">
        <f>'[4]Emission Projections'!I103*'[4]Carbon Prices POLES'!C$8</f>
        <v>77266.099720285856</v>
      </c>
      <c r="E102">
        <f>'[4]Emission Projections'!J103*'[4]Carbon Prices POLES'!D$8</f>
        <v>92297.789872470894</v>
      </c>
      <c r="F102">
        <f>'[4]Emission Projections'!K103*'[4]Carbon Prices POLES'!E$8</f>
        <v>110254.65073600003</v>
      </c>
      <c r="G102">
        <f>'[4]Emission Projections'!L103*'[4]Carbon Prices POLES'!F$8</f>
        <v>131703.10626116596</v>
      </c>
      <c r="H102">
        <f>'[4]Emission Projections'!M103*'[4]Carbon Prices POLES'!G$8</f>
        <v>157326.36495587198</v>
      </c>
      <c r="I102">
        <f>'[4]Emission Projections'!N103*'[4]Carbon Prices POLES'!H$8</f>
        <v>187932.05084584464</v>
      </c>
      <c r="J102">
        <f>'[4]Emission Projections'!O103*'[4]Carbon Prices POLES'!I$8</f>
        <v>224494.76840231824</v>
      </c>
      <c r="K102">
        <f>'[4]Emission Projections'!P103*'[4]Carbon Prices POLES'!J$8</f>
        <v>268167.28808744095</v>
      </c>
      <c r="L102">
        <f>'[4]Emission Projections'!Q103*'[4]Carbon Prices POLES'!K$8</f>
        <v>320339.91777193709</v>
      </c>
      <c r="M102">
        <f>'[4]Emission Projections'!R103*'[4]Carbon Prices POLES'!L$8</f>
        <v>382658.04879630543</v>
      </c>
      <c r="N102">
        <f>'[4]Emission Projections'!S103*'[4]Carbon Prices POLES'!M$8</f>
        <v>457105.03678544622</v>
      </c>
      <c r="O102">
        <f>'[4]Emission Projections'!T103*'[4]Carbon Prices POLES'!N$8</f>
        <v>546029.37191635906</v>
      </c>
      <c r="P102">
        <f>'[4]Emission Projections'!U103*'[4]Carbon Prices POLES'!O$8</f>
        <v>652260.470390587</v>
      </c>
      <c r="Q102">
        <f>'[4]Emission Projections'!V103*'[4]Carbon Prices POLES'!P$8</f>
        <v>779150.31556245813</v>
      </c>
      <c r="R102">
        <f>'[4]Emission Projections'!W103*'[4]Carbon Prices POLES'!Q$8</f>
        <v>930735.35521743831</v>
      </c>
      <c r="S102">
        <f>'[4]Emission Projections'!X103*'[4]Carbon Prices POLES'!R$8</f>
        <v>1111799.7845665528</v>
      </c>
      <c r="T102">
        <f>'[4]Emission Projections'!Y103*'[4]Carbon Prices POLES'!S$8</f>
        <v>1328102.0820870555</v>
      </c>
      <c r="U102">
        <f>'[4]Emission Projections'!Z103*'[4]Carbon Prices POLES'!T$8</f>
        <v>1586470.5103292731</v>
      </c>
      <c r="V102">
        <f>'[4]Emission Projections'!AA103*'[4]Carbon Prices POLES'!U$8</f>
        <v>1895111.3937679182</v>
      </c>
      <c r="W102" s="20">
        <f t="shared" si="6"/>
        <v>684961.61660899827</v>
      </c>
      <c r="X102" t="s">
        <v>527</v>
      </c>
      <c r="Y102">
        <f t="shared" si="7"/>
        <v>0</v>
      </c>
      <c r="Z102">
        <f t="shared" si="8"/>
        <v>0</v>
      </c>
      <c r="AA102">
        <f t="shared" si="9"/>
        <v>0</v>
      </c>
      <c r="AB102">
        <f t="shared" si="10"/>
        <v>1</v>
      </c>
      <c r="AC102">
        <f t="shared" si="11"/>
        <v>0</v>
      </c>
    </row>
    <row r="103" spans="1:29" x14ac:dyDescent="0.25">
      <c r="A103" t="s">
        <v>255</v>
      </c>
      <c r="B103">
        <f>'[4]Emission Projections'!G104*'[4]Carbon Prices POLES'!A$8</f>
        <v>5152.1349999999993</v>
      </c>
      <c r="C103">
        <f>'[4]Emission Projections'!H104*'[4]Carbon Prices POLES'!B$8</f>
        <v>6160.4064727080886</v>
      </c>
      <c r="D103">
        <f>'[4]Emission Projections'!I104*'[4]Carbon Prices POLES'!C$8</f>
        <v>7358.8551085521494</v>
      </c>
      <c r="E103">
        <f>'[4]Emission Projections'!J104*'[4]Carbon Prices POLES'!D$8</f>
        <v>8790.4508633922724</v>
      </c>
      <c r="F103">
        <f>'[4]Emission Projections'!K104*'[4]Carbon Prices POLES'!E$8</f>
        <v>10500.732014720372</v>
      </c>
      <c r="G103">
        <f>'[4]Emission Projections'!L104*'[4]Carbon Prices POLES'!F$8</f>
        <v>12543.334183662249</v>
      </c>
      <c r="H103">
        <f>'[4]Emission Projections'!M104*'[4]Carbon Prices POLES'!G$8</f>
        <v>14983.778946078563</v>
      </c>
      <c r="I103">
        <f>'[4]Emission Projections'!N104*'[4]Carbon Prices POLES'!H$8</f>
        <v>17898.428242091497</v>
      </c>
      <c r="J103">
        <f>'[4]Emission Projections'!O104*'[4]Carbon Prices POLES'!I$8</f>
        <v>21380.763009265786</v>
      </c>
      <c r="K103">
        <f>'[4]Emission Projections'!P104*'[4]Carbon Prices POLES'!J$8</f>
        <v>25539.762570426385</v>
      </c>
      <c r="L103">
        <f>'[4]Emission Projections'!Q104*'[4]Carbon Prices POLES'!K$8</f>
        <v>30508.79828913058</v>
      </c>
      <c r="M103">
        <f>'[4]Emission Projections'!R104*'[4]Carbon Prices POLES'!L$8</f>
        <v>36443.398858813991</v>
      </c>
      <c r="N103">
        <f>'[4]Emission Projections'!S104*'[4]Carbon Prices POLES'!M$8</f>
        <v>43533.848563362713</v>
      </c>
      <c r="O103">
        <f>'[4]Emission Projections'!T104*'[4]Carbon Prices POLES'!N$8</f>
        <v>52002.108170781074</v>
      </c>
      <c r="P103">
        <f>'[4]Emission Projections'!U104*'[4]Carbon Prices POLES'!O$8</f>
        <v>62119.661554369217</v>
      </c>
      <c r="Q103">
        <f>'[4]Emission Projections'!V104*'[4]Carbon Prices POLES'!P$8</f>
        <v>74203.276639003583</v>
      </c>
      <c r="R103">
        <f>'[4]Emission Projections'!W104*'[4]Carbon Prices POLES'!Q$8</f>
        <v>88640.287701961817</v>
      </c>
      <c r="S103">
        <f>'[4]Emission Projections'!X104*'[4]Carbon Prices POLES'!R$8</f>
        <v>105882.76452148479</v>
      </c>
      <c r="T103">
        <f>'[4]Emission Projections'!Y104*'[4]Carbon Prices POLES'!S$8</f>
        <v>126483.32963941734</v>
      </c>
      <c r="U103">
        <f>'[4]Emission Projections'!Z104*'[4]Carbon Prices POLES'!T$8</f>
        <v>151087.14546115088</v>
      </c>
      <c r="V103">
        <f>'[4]Emission Projections'!AA104*'[4]Carbon Prices POLES'!U$8</f>
        <v>180479.8239267586</v>
      </c>
      <c r="W103" s="20">
        <f t="shared" si="6"/>
        <v>65233.156892359948</v>
      </c>
      <c r="X103" t="s">
        <v>524</v>
      </c>
      <c r="Y103">
        <f t="shared" si="7"/>
        <v>1</v>
      </c>
      <c r="Z103">
        <f t="shared" si="8"/>
        <v>0</v>
      </c>
      <c r="AA103">
        <f t="shared" si="9"/>
        <v>0</v>
      </c>
      <c r="AB103">
        <f t="shared" si="10"/>
        <v>0</v>
      </c>
      <c r="AC103">
        <f t="shared" si="11"/>
        <v>0</v>
      </c>
    </row>
    <row r="104" spans="1:29" x14ac:dyDescent="0.25">
      <c r="A104" t="s">
        <v>257</v>
      </c>
      <c r="B104">
        <f>'[4]Emission Projections'!G105*'[4]Carbon Prices POLES'!A$8</f>
        <v>54363.275000000001</v>
      </c>
      <c r="C104">
        <f>'[4]Emission Projections'!H105*'[4]Carbon Prices POLES'!B$8</f>
        <v>64945.349734831572</v>
      </c>
      <c r="D104">
        <f>'[4]Emission Projections'!I105*'[4]Carbon Prices POLES'!C$8</f>
        <v>77580.144808659956</v>
      </c>
      <c r="E104">
        <f>'[4]Emission Projections'!J105*'[4]Carbon Prices POLES'!D$8</f>
        <v>92672.98067620417</v>
      </c>
      <c r="F104">
        <f>'[4]Emission Projections'!K105*'[4]Carbon Prices POLES'!E$8</f>
        <v>110702.71356103623</v>
      </c>
      <c r="G104">
        <f>'[4]Emission Projections'!L105*'[4]Carbon Prices POLES'!F$8</f>
        <v>132238.61143061204</v>
      </c>
      <c r="H104">
        <f>'[4]Emission Projections'!M105*'[4]Carbon Prices POLES'!G$8</f>
        <v>157965.89712016092</v>
      </c>
      <c r="I104">
        <f>'[4]Emission Projections'!N105*'[4]Carbon Prices POLES'!H$8</f>
        <v>188696.3512331415</v>
      </c>
      <c r="J104">
        <f>'[4]Emission Projections'!O105*'[4]Carbon Prices POLES'!I$8</f>
        <v>225407.5647091468</v>
      </c>
      <c r="K104">
        <f>'[4]Emission Projections'!P105*'[4]Carbon Prices POLES'!J$8</f>
        <v>269258.11107650999</v>
      </c>
      <c r="L104">
        <f>'[4]Emission Projections'!Q105*'[4]Carbon Prices POLES'!K$8</f>
        <v>321642.70738189336</v>
      </c>
      <c r="M104">
        <f>'[4]Emission Projections'!R105*'[4]Carbon Prices POLES'!L$8</f>
        <v>384214.8568730657</v>
      </c>
      <c r="N104">
        <f>'[4]Emission Projections'!S105*'[4]Carbon Prices POLES'!M$8</f>
        <v>458964.40108785965</v>
      </c>
      <c r="O104">
        <f>'[4]Emission Projections'!T105*'[4]Carbon Prices POLES'!N$8</f>
        <v>548251.18339736399</v>
      </c>
      <c r="P104">
        <f>'[4]Emission Projections'!U105*'[4]Carbon Prices POLES'!O$8</f>
        <v>654914.1304185146</v>
      </c>
      <c r="Q104">
        <f>'[4]Emission Projections'!V105*'[4]Carbon Prices POLES'!P$8</f>
        <v>782321.13394017785</v>
      </c>
      <c r="R104">
        <f>'[4]Emission Projections'!W105*'[4]Carbon Prices POLES'!Q$8</f>
        <v>934522.54800295038</v>
      </c>
      <c r="S104">
        <f>'[4]Emission Projections'!X105*'[4]Carbon Prices POLES'!R$8</f>
        <v>1116324.8847666292</v>
      </c>
      <c r="T104">
        <f>'[4]Emission Projections'!Y105*'[4]Carbon Prices POLES'!S$8</f>
        <v>1333506.9062978106</v>
      </c>
      <c r="U104">
        <f>'[4]Emission Projections'!Z105*'[4]Carbon Prices POLES'!T$8</f>
        <v>1592928.2168826605</v>
      </c>
      <c r="V104">
        <f>'[4]Emission Projections'!AA105*'[4]Carbon Prices POLES'!U$8</f>
        <v>1902825.7734810465</v>
      </c>
      <c r="W104" s="20">
        <f t="shared" si="6"/>
        <v>687748.95488122152</v>
      </c>
      <c r="X104" t="s">
        <v>526</v>
      </c>
      <c r="Y104">
        <f t="shared" si="7"/>
        <v>0</v>
      </c>
      <c r="Z104">
        <f t="shared" si="8"/>
        <v>0</v>
      </c>
      <c r="AA104">
        <f t="shared" si="9"/>
        <v>0</v>
      </c>
      <c r="AB104">
        <f t="shared" si="10"/>
        <v>0</v>
      </c>
      <c r="AC104">
        <f t="shared" si="11"/>
        <v>1</v>
      </c>
    </row>
    <row r="105" spans="1:29" x14ac:dyDescent="0.25">
      <c r="A105" t="s">
        <v>259</v>
      </c>
      <c r="B105">
        <f>'[4]Emission Projections'!G106*'[4]Carbon Prices POLES'!A$8</f>
        <v>10065.915000000001</v>
      </c>
      <c r="C105">
        <f>'[4]Emission Projections'!H106*'[4]Carbon Prices POLES'!B$8</f>
        <v>12030.164812230463</v>
      </c>
      <c r="D105">
        <f>'[4]Emission Projections'!I106*'[4]Carbon Prices POLES'!C$8</f>
        <v>14370.577677517214</v>
      </c>
      <c r="E105">
        <f>'[4]Emission Projections'!J106*'[4]Carbon Prices POLES'!D$8</f>
        <v>17166.307133996721</v>
      </c>
      <c r="F105">
        <f>'[4]Emission Projections'!K106*'[4]Carbon Prices POLES'!E$8</f>
        <v>20506.039227411362</v>
      </c>
      <c r="G105">
        <f>'[4]Emission Projections'!L106*'[4]Carbon Prices POLES'!F$8</f>
        <v>24495.267716567505</v>
      </c>
      <c r="H105">
        <f>'[4]Emission Projections'!M106*'[4]Carbon Prices POLES'!G$8</f>
        <v>29260.85992784191</v>
      </c>
      <c r="I105">
        <f>'[4]Emission Projections'!N106*'[4]Carbon Prices POLES'!H$8</f>
        <v>34953.245927715063</v>
      </c>
      <c r="J105">
        <f>'[4]Emission Projections'!O106*'[4]Carbon Prices POLES'!I$8</f>
        <v>41753.452967760866</v>
      </c>
      <c r="K105">
        <f>'[4]Emission Projections'!P106*'[4]Carbon Prices POLES'!J$8</f>
        <v>49876.141145869187</v>
      </c>
      <c r="L105">
        <f>'[4]Emission Projections'!Q106*'[4]Carbon Prices POLES'!K$8</f>
        <v>59579.618675747093</v>
      </c>
      <c r="M105">
        <f>'[4]Emission Projections'!R106*'[4]Carbon Prices POLES'!L$8</f>
        <v>71170.200321150478</v>
      </c>
      <c r="N105">
        <f>'[4]Emission Projections'!S106*'[4]Carbon Prices POLES'!M$8</f>
        <v>85016.466757737886</v>
      </c>
      <c r="O105">
        <f>'[4]Emission Projections'!T106*'[4]Carbon Prices POLES'!N$8</f>
        <v>101555.52166968415</v>
      </c>
      <c r="P105">
        <f>'[4]Emission Projections'!U106*'[4]Carbon Prices POLES'!O$8</f>
        <v>121313.2939063743</v>
      </c>
      <c r="Q105">
        <f>'[4]Emission Projections'!V106*'[4]Carbon Prices POLES'!P$8</f>
        <v>144913.51964796192</v>
      </c>
      <c r="R105">
        <f>'[4]Emission Projections'!W106*'[4]Carbon Prices POLES'!Q$8</f>
        <v>173106.64846433306</v>
      </c>
      <c r="S105">
        <f>'[4]Emission Projections'!X106*'[4]Carbon Prices POLES'!R$8</f>
        <v>206782.73636681895</v>
      </c>
      <c r="T105">
        <f>'[4]Emission Projections'!Y106*'[4]Carbon Prices POLES'!S$8</f>
        <v>247012.60247592584</v>
      </c>
      <c r="U105">
        <f>'[4]Emission Projections'!Z106*'[4]Carbon Prices POLES'!T$8</f>
        <v>295066.33437942894</v>
      </c>
      <c r="V105">
        <f>'[4]Emission Projections'!AA106*'[4]Carbon Prices POLES'!U$8</f>
        <v>352470.16098746215</v>
      </c>
      <c r="W105" s="20">
        <f t="shared" si="6"/>
        <v>127395.37945864871</v>
      </c>
      <c r="X105" t="s">
        <v>387</v>
      </c>
      <c r="Y105">
        <f t="shared" si="7"/>
        <v>0</v>
      </c>
      <c r="Z105">
        <f t="shared" si="8"/>
        <v>0</v>
      </c>
      <c r="AA105">
        <f t="shared" si="9"/>
        <v>1</v>
      </c>
      <c r="AB105">
        <f t="shared" si="10"/>
        <v>0</v>
      </c>
      <c r="AC105">
        <f t="shared" si="11"/>
        <v>0</v>
      </c>
    </row>
    <row r="106" spans="1:29" x14ac:dyDescent="0.25">
      <c r="A106" t="s">
        <v>261</v>
      </c>
      <c r="B106">
        <f>'[4]Emission Projections'!G107*'[4]Carbon Prices POLES'!A$8</f>
        <v>6197.23</v>
      </c>
      <c r="C106">
        <f>'[4]Emission Projections'!H107*'[4]Carbon Prices POLES'!B$8</f>
        <v>7408.8370459991784</v>
      </c>
      <c r="D106">
        <f>'[4]Emission Projections'!I107*'[4]Carbon Prices POLES'!C$8</f>
        <v>8850.1824210049272</v>
      </c>
      <c r="E106">
        <f>'[4]Emission Projections'!J107*'[4]Carbon Prices POLES'!D$8</f>
        <v>10571.933107811668</v>
      </c>
      <c r="F106">
        <f>'[4]Emission Projections'!K107*'[4]Carbon Prices POLES'!E$8</f>
        <v>12628.746610379121</v>
      </c>
      <c r="G106">
        <f>'[4]Emission Projections'!L107*'[4]Carbon Prices POLES'!F$8</f>
        <v>15085.467980011083</v>
      </c>
      <c r="H106">
        <f>'[4]Emission Projections'!M107*'[4]Carbon Prices POLES'!G$8</f>
        <v>18020.40773356297</v>
      </c>
      <c r="I106">
        <f>'[4]Emission Projections'!N107*'[4]Carbon Prices POLES'!H$8</f>
        <v>21525.992524965386</v>
      </c>
      <c r="J106">
        <f>'[4]Emission Projections'!O107*'[4]Carbon Prices POLES'!I$8</f>
        <v>25713.961777769797</v>
      </c>
      <c r="K106">
        <f>'[4]Emission Projections'!P107*'[4]Carbon Prices POLES'!J$8</f>
        <v>30716.207992219348</v>
      </c>
      <c r="L106">
        <f>'[4]Emission Projections'!Q107*'[4]Carbon Prices POLES'!K$8</f>
        <v>36692.169560066359</v>
      </c>
      <c r="M106">
        <f>'[4]Emission Projections'!R107*'[4]Carbon Prices POLES'!L$8</f>
        <v>43830.056552272668</v>
      </c>
      <c r="N106">
        <f>'[4]Emission Projections'!S107*'[4]Carbon Prices POLES'!M$8</f>
        <v>52357.367985966528</v>
      </c>
      <c r="O106">
        <f>'[4]Emission Projections'!T107*'[4]Carbon Prices POLES'!N$8</f>
        <v>62542.678811173573</v>
      </c>
      <c r="P106">
        <f>'[4]Emission Projections'!U107*'[4]Carbon Prices POLES'!O$8</f>
        <v>74710.602309190013</v>
      </c>
      <c r="Q106">
        <f>'[4]Emission Projections'!V107*'[4]Carbon Prices POLES'!P$8</f>
        <v>89244.393663504394</v>
      </c>
      <c r="R106">
        <f>'[4]Emission Projections'!W107*'[4]Carbon Prices POLES'!Q$8</f>
        <v>106607.2364848617</v>
      </c>
      <c r="S106">
        <f>'[4]Emission Projections'!X107*'[4]Carbon Prices POLES'!R$8</f>
        <v>127346.03396825603</v>
      </c>
      <c r="T106">
        <f>'[4]Emission Projections'!Y107*'[4]Carbon Prices POLES'!S$8</f>
        <v>152121.69291561528</v>
      </c>
      <c r="U106">
        <f>'[4]Emission Projections'!Z107*'[4]Carbon Prices POLES'!T$8</f>
        <v>181714.64120358112</v>
      </c>
      <c r="V106">
        <f>'[4]Emission Projections'!AA107*'[4]Carbon Prices POLES'!U$8</f>
        <v>217066.18598746217</v>
      </c>
      <c r="W106" s="20">
        <f t="shared" si="6"/>
        <v>78455.943590654904</v>
      </c>
      <c r="X106" t="s">
        <v>387</v>
      </c>
      <c r="Y106">
        <f t="shared" si="7"/>
        <v>0</v>
      </c>
      <c r="Z106">
        <f t="shared" si="8"/>
        <v>0</v>
      </c>
      <c r="AA106">
        <f t="shared" si="9"/>
        <v>1</v>
      </c>
      <c r="AB106">
        <f t="shared" si="10"/>
        <v>0</v>
      </c>
      <c r="AC106">
        <f t="shared" si="11"/>
        <v>0</v>
      </c>
    </row>
    <row r="107" spans="1:29" x14ac:dyDescent="0.25">
      <c r="A107" t="s">
        <v>263</v>
      </c>
      <c r="B107">
        <f>'[4]Emission Projections'!G108*'[4]Carbon Prices POLES'!A$8</f>
        <v>1084020.2050000001</v>
      </c>
      <c r="C107">
        <f>'[4]Emission Projections'!H108*'[4]Carbon Prices POLES'!B$8</f>
        <v>1294919.4985133777</v>
      </c>
      <c r="D107">
        <f>'[4]Emission Projections'!I108*'[4]Carbon Prices POLES'!C$8</f>
        <v>1546842.7303867321</v>
      </c>
      <c r="E107">
        <f>'[4]Emission Projections'!J108*'[4]Carbon Prices POLES'!D$8</f>
        <v>1847776.9743173292</v>
      </c>
      <c r="F107">
        <f>'[4]Emission Projections'!K108*'[4]Carbon Prices POLES'!E$8</f>
        <v>2207257.3773768577</v>
      </c>
      <c r="G107">
        <f>'[4]Emission Projections'!L108*'[4]Carbon Prices POLES'!F$8</f>
        <v>2636673.3630862832</v>
      </c>
      <c r="H107">
        <f>'[4]Emission Projections'!M108*'[4]Carbon Prices POLES'!G$8</f>
        <v>3149631.5894473172</v>
      </c>
      <c r="I107">
        <f>'[4]Emission Projections'!N108*'[4]Carbon Prices POLES'!H$8</f>
        <v>3762383.9482638757</v>
      </c>
      <c r="J107">
        <f>'[4]Emission Projections'!O108*'[4]Carbon Prices POLES'!I$8</f>
        <v>4494346.3582768226</v>
      </c>
      <c r="K107">
        <f>'[4]Emission Projections'!P108*'[4]Carbon Prices POLES'!J$8</f>
        <v>5368709.3674380258</v>
      </c>
      <c r="L107">
        <f>'[4]Emission Projections'!Q108*'[4]Carbon Prices POLES'!K$8</f>
        <v>6413178.3758478314</v>
      </c>
      <c r="M107">
        <f>'[4]Emission Projections'!R108*'[4]Carbon Prices POLES'!L$8</f>
        <v>7660845.0085664345</v>
      </c>
      <c r="N107">
        <f>'[4]Emission Projections'!S108*'[4]Carbon Prices POLES'!M$8</f>
        <v>9151243.2795044538</v>
      </c>
      <c r="O107">
        <f>'[4]Emission Projections'!T108*'[4]Carbon Prices POLES'!N$8</f>
        <v>10931593.100969262</v>
      </c>
      <c r="P107">
        <f>'[4]Emission Projections'!U108*'[4]Carbon Prices POLES'!O$8</f>
        <v>13058307.239571039</v>
      </c>
      <c r="Q107">
        <f>'[4]Emission Projections'!V108*'[4]Carbon Prices POLES'!P$8</f>
        <v>15598765.888854405</v>
      </c>
      <c r="R107">
        <f>'[4]Emission Projections'!W108*'[4]Carbon Prices POLES'!Q$8</f>
        <v>18633466.82654582</v>
      </c>
      <c r="S107">
        <f>'[4]Emission Projections'!X108*'[4]Carbon Prices POLES'!R$8</f>
        <v>22258557.847631618</v>
      </c>
      <c r="T107">
        <f>'[4]Emission Projections'!Y108*'[4]Carbon Prices POLES'!S$8</f>
        <v>26588904.658301946</v>
      </c>
      <c r="U107">
        <f>'[4]Emission Projections'!Z108*'[4]Carbon Prices POLES'!T$8</f>
        <v>31761704.822490711</v>
      </c>
      <c r="V107">
        <f>'[4]Emission Projections'!AA108*'[4]Carbon Prices POLES'!U$8</f>
        <v>37940862.273926742</v>
      </c>
      <c r="W107" s="20">
        <f t="shared" si="6"/>
        <v>13713073.371795161</v>
      </c>
      <c r="X107" t="s">
        <v>524</v>
      </c>
      <c r="Y107">
        <f t="shared" si="7"/>
        <v>1</v>
      </c>
      <c r="Z107">
        <f t="shared" si="8"/>
        <v>0</v>
      </c>
      <c r="AA107">
        <f t="shared" si="9"/>
        <v>0</v>
      </c>
      <c r="AB107">
        <f t="shared" si="10"/>
        <v>0</v>
      </c>
      <c r="AC107">
        <f t="shared" si="11"/>
        <v>0</v>
      </c>
    </row>
    <row r="108" spans="1:29" x14ac:dyDescent="0.25">
      <c r="A108" t="s">
        <v>265</v>
      </c>
      <c r="B108">
        <f>'[4]Emission Projections'!G109*'[4]Carbon Prices POLES'!A$8</f>
        <v>5372.1550000000007</v>
      </c>
      <c r="C108">
        <f>'[4]Emission Projections'!H109*'[4]Carbon Prices POLES'!B$8</f>
        <v>6423.2458162342127</v>
      </c>
      <c r="D108">
        <f>'[4]Emission Projections'!I109*'[4]Carbon Prices POLES'!C$8</f>
        <v>7672.8469397582312</v>
      </c>
      <c r="E108">
        <f>'[4]Emission Projections'!J109*'[4]Carbon Prices POLES'!D$8</f>
        <v>9165.5500216584605</v>
      </c>
      <c r="F108">
        <f>'[4]Emission Projections'!K109*'[4]Carbon Prices POLES'!E$8</f>
        <v>10948.755293950448</v>
      </c>
      <c r="G108">
        <f>'[4]Emission Projections'!L109*'[4]Carbon Prices POLES'!F$8</f>
        <v>13078.638652309477</v>
      </c>
      <c r="H108">
        <f>'[4]Emission Projections'!M109*'[4]Carbon Prices POLES'!G$8</f>
        <v>15623.154895920543</v>
      </c>
      <c r="I108">
        <f>'[4]Emission Projections'!N109*'[4]Carbon Prices POLES'!H$8</f>
        <v>18662.360282672802</v>
      </c>
      <c r="J108">
        <f>'[4]Emission Projections'!O109*'[4]Carbon Prices POLES'!I$8</f>
        <v>22293.217211184026</v>
      </c>
      <c r="K108">
        <f>'[4]Emission Projections'!P109*'[4]Carbon Prices POLES'!J$8</f>
        <v>26629.96632437934</v>
      </c>
      <c r="L108">
        <f>'[4]Emission Projections'!Q109*'[4]Carbon Prices POLES'!K$8</f>
        <v>31810.960033025447</v>
      </c>
      <c r="M108">
        <f>'[4]Emission Projections'!R109*'[4]Carbon Prices POLES'!L$8</f>
        <v>37999.220203459874</v>
      </c>
      <c r="N108">
        <f>'[4]Emission Projections'!S109*'[4]Carbon Prices POLES'!M$8</f>
        <v>45392.157347437096</v>
      </c>
      <c r="O108">
        <f>'[4]Emission Projections'!T109*'[4]Carbon Prices POLES'!N$8</f>
        <v>54222.404267889331</v>
      </c>
      <c r="P108">
        <f>'[4]Emission Projections'!U109*'[4]Carbon Prices POLES'!O$8</f>
        <v>64771.639646283424</v>
      </c>
      <c r="Q108">
        <f>'[4]Emission Projections'!V109*'[4]Carbon Prices POLES'!P$8</f>
        <v>77371.831249757524</v>
      </c>
      <c r="R108">
        <f>'[4]Emission Projections'!W109*'[4]Carbon Prices POLES'!Q$8</f>
        <v>92424.897437107153</v>
      </c>
      <c r="S108">
        <f>'[4]Emission Projections'!X109*'[4]Carbon Prices POLES'!R$8</f>
        <v>110404.55715339666</v>
      </c>
      <c r="T108">
        <f>'[4]Emission Projections'!Y109*'[4]Carbon Prices POLES'!S$8</f>
        <v>131884.29514208937</v>
      </c>
      <c r="U108">
        <f>'[4]Emission Projections'!Z109*'[4]Carbon Prices POLES'!T$8</f>
        <v>157540.1094836136</v>
      </c>
      <c r="V108">
        <f>'[4]Emission Projections'!AA109*'[4]Carbon Prices POLES'!U$8</f>
        <v>188188.5609874622</v>
      </c>
      <c r="W108" s="20">
        <f t="shared" si="6"/>
        <v>68018.623144874247</v>
      </c>
      <c r="X108" t="s">
        <v>387</v>
      </c>
      <c r="Y108">
        <f t="shared" si="7"/>
        <v>0</v>
      </c>
      <c r="Z108">
        <f t="shared" si="8"/>
        <v>0</v>
      </c>
      <c r="AA108">
        <f t="shared" si="9"/>
        <v>1</v>
      </c>
      <c r="AB108">
        <f t="shared" si="10"/>
        <v>0</v>
      </c>
      <c r="AC108">
        <f t="shared" si="11"/>
        <v>0</v>
      </c>
    </row>
    <row r="109" spans="1:29" x14ac:dyDescent="0.25">
      <c r="A109" t="s">
        <v>267</v>
      </c>
      <c r="B109">
        <f>'[4]Emission Projections'!G110*'[4]Carbon Prices POLES'!A$8</f>
        <v>3116.95</v>
      </c>
      <c r="C109">
        <f>'[4]Emission Projections'!H110*'[4]Carbon Prices POLES'!B$8</f>
        <v>3729.2964548766395</v>
      </c>
      <c r="D109">
        <f>'[4]Emission Projections'!I110*'[4]Carbon Prices POLES'!C$8</f>
        <v>4454.7966243505934</v>
      </c>
      <c r="E109">
        <f>'[4]Emission Projections'!J110*'[4]Carbon Prices POLES'!D$8</f>
        <v>5321.436252839685</v>
      </c>
      <c r="F109">
        <f>'[4]Emission Projections'!K110*'[4]Carbon Prices POLES'!E$8</f>
        <v>6356.7790290453986</v>
      </c>
      <c r="G109">
        <f>'[4]Emission Projections'!L110*'[4]Carbon Prices POLES'!F$8</f>
        <v>7593.3051565917531</v>
      </c>
      <c r="H109">
        <f>'[4]Emission Projections'!M110*'[4]Carbon Prices POLES'!G$8</f>
        <v>9070.6638063645696</v>
      </c>
      <c r="I109">
        <f>'[4]Emission Projections'!N110*'[4]Carbon Prices POLES'!H$8</f>
        <v>10835.098820406402</v>
      </c>
      <c r="J109">
        <f>'[4]Emission Projections'!O110*'[4]Carbon Prices POLES'!I$8</f>
        <v>12943.182062516247</v>
      </c>
      <c r="K109">
        <f>'[4]Emission Projections'!P110*'[4]Carbon Prices POLES'!J$8</f>
        <v>15460.905765616641</v>
      </c>
      <c r="L109">
        <f>'[4]Emission Projections'!Q110*'[4]Carbon Prices POLES'!K$8</f>
        <v>18468.987325780276</v>
      </c>
      <c r="M109">
        <f>'[4]Emission Projections'!R110*'[4]Carbon Prices POLES'!L$8</f>
        <v>22061.600850038212</v>
      </c>
      <c r="N109">
        <f>'[4]Emission Projections'!S110*'[4]Carbon Prices POLES'!M$8</f>
        <v>26353.914935456636</v>
      </c>
      <c r="O109">
        <f>'[4]Emission Projections'!T110*'[4]Carbon Prices POLES'!N$8</f>
        <v>31480.320516245716</v>
      </c>
      <c r="P109">
        <f>'[4]Emission Projections'!U110*'[4]Carbon Prices POLES'!O$8</f>
        <v>37605.141701005377</v>
      </c>
      <c r="Q109">
        <f>'[4]Emission Projections'!V110*'[4]Carbon Prices POLES'!P$8</f>
        <v>44920.160652182749</v>
      </c>
      <c r="R109">
        <f>'[4]Emission Projections'!W110*'[4]Carbon Prices POLES'!Q$8</f>
        <v>53659.837373244693</v>
      </c>
      <c r="S109">
        <f>'[4]Emission Projections'!X110*'[4]Carbon Prices POLES'!R$8</f>
        <v>64097.85385944767</v>
      </c>
      <c r="T109">
        <f>'[4]Emission Projections'!Y110*'[4]Carbon Prices POLES'!S$8</f>
        <v>76568.741227785067</v>
      </c>
      <c r="U109">
        <f>'[4]Emission Projections'!Z110*'[4]Carbon Prices POLES'!T$8</f>
        <v>91463.056115702318</v>
      </c>
      <c r="V109">
        <f>'[4]Emission Projections'!AA110*'[4]Carbon Prices POLES'!U$8</f>
        <v>109256.38598746224</v>
      </c>
      <c r="W109" s="20">
        <f t="shared" si="6"/>
        <v>39489.947259740409</v>
      </c>
      <c r="X109" t="s">
        <v>387</v>
      </c>
      <c r="Y109">
        <f t="shared" si="7"/>
        <v>0</v>
      </c>
      <c r="Z109">
        <f t="shared" si="8"/>
        <v>0</v>
      </c>
      <c r="AA109">
        <f t="shared" si="9"/>
        <v>1</v>
      </c>
      <c r="AB109">
        <f t="shared" si="10"/>
        <v>0</v>
      </c>
      <c r="AC109">
        <f t="shared" si="11"/>
        <v>0</v>
      </c>
    </row>
    <row r="110" spans="1:29" x14ac:dyDescent="0.25">
      <c r="A110" t="s">
        <v>269</v>
      </c>
      <c r="B110">
        <f>'[4]Emission Projections'!G111*'[4]Carbon Prices POLES'!A$8</f>
        <v>12944.51</v>
      </c>
      <c r="C110">
        <f>'[4]Emission Projections'!H111*'[4]Carbon Prices POLES'!B$8</f>
        <v>15468.631784921743</v>
      </c>
      <c r="D110">
        <f>'[4]Emission Projections'!I111*'[4]Carbon Prices POLES'!C$8</f>
        <v>18477.814690034149</v>
      </c>
      <c r="E110">
        <f>'[4]Emission Projections'!J111*'[4]Carbon Prices POLES'!D$8</f>
        <v>22072.394437220624</v>
      </c>
      <c r="F110">
        <f>'[4]Emission Projections'!K111*'[4]Carbon Prices POLES'!E$8</f>
        <v>26367.084335661453</v>
      </c>
      <c r="G110">
        <f>'[4]Emission Projections'!L111*'[4]Carbon Prices POLES'!F$8</f>
        <v>31495.4284979324</v>
      </c>
      <c r="H110">
        <f>'[4]Emission Projections'!M111*'[4]Carbon Prices POLES'!G$8</f>
        <v>37623.539929593397</v>
      </c>
      <c r="I110">
        <f>'[4]Emission Projections'!N111*'[4]Carbon Prices POLES'!H$8</f>
        <v>44941.347547368234</v>
      </c>
      <c r="J110">
        <f>'[4]Emission Projections'!O111*'[4]Carbon Prices POLES'!I$8</f>
        <v>53685.589710801956</v>
      </c>
      <c r="K110">
        <f>'[4]Emission Projections'!P111*'[4]Carbon Prices POLES'!J$8</f>
        <v>64127.620806629682</v>
      </c>
      <c r="L110">
        <f>'[4]Emission Projections'!Q111*'[4]Carbon Prices POLES'!K$8</f>
        <v>76604.855388360738</v>
      </c>
      <c r="M110">
        <f>'[4]Emission Projections'!R111*'[4]Carbon Prices POLES'!L$8</f>
        <v>91504.953778919575</v>
      </c>
      <c r="N110">
        <f>'[4]Emission Projections'!S111*'[4]Carbon Prices POLES'!M$8</f>
        <v>109308.85223487638</v>
      </c>
      <c r="O110">
        <f>'[4]Emission Projections'!T111*'[4]Carbon Prices POLES'!N$8</f>
        <v>130570.329721699</v>
      </c>
      <c r="P110">
        <f>'[4]Emission Projections'!U111*'[4]Carbon Prices POLES'!O$8</f>
        <v>155974.93475611758</v>
      </c>
      <c r="Q110">
        <f>'[4]Emission Projections'!V111*'[4]Carbon Prices POLES'!P$8</f>
        <v>186313.69903603138</v>
      </c>
      <c r="R110">
        <f>'[4]Emission Projections'!W111*'[4]Carbon Prices POLES'!Q$8</f>
        <v>222563.89209956094</v>
      </c>
      <c r="S110">
        <f>'[4]Emission Projections'!X111*'[4]Carbon Prices POLES'!R$8</f>
        <v>265855.37561124098</v>
      </c>
      <c r="T110">
        <f>'[4]Emission Projections'!Y111*'[4]Carbon Prices POLES'!S$8</f>
        <v>317581.35326232662</v>
      </c>
      <c r="U110">
        <f>'[4]Emission Projections'!Z111*'[4]Carbon Prices POLES'!T$8</f>
        <v>379355.55977889389</v>
      </c>
      <c r="V110">
        <f>'[4]Emission Projections'!AA111*'[4]Carbon Prices POLES'!U$8</f>
        <v>453155.31876791886</v>
      </c>
      <c r="W110" s="20">
        <f t="shared" si="6"/>
        <v>163791.41568301697</v>
      </c>
      <c r="X110" t="s">
        <v>527</v>
      </c>
      <c r="Y110">
        <f t="shared" si="7"/>
        <v>0</v>
      </c>
      <c r="Z110">
        <f t="shared" si="8"/>
        <v>0</v>
      </c>
      <c r="AA110">
        <f t="shared" si="9"/>
        <v>0</v>
      </c>
      <c r="AB110">
        <f t="shared" si="10"/>
        <v>1</v>
      </c>
      <c r="AC110">
        <f t="shared" si="11"/>
        <v>0</v>
      </c>
    </row>
    <row r="111" spans="1:29" x14ac:dyDescent="0.25">
      <c r="A111" t="s">
        <v>273</v>
      </c>
      <c r="B111">
        <f>'[4]Emission Projections'!G112*'[4]Carbon Prices POLES'!A$8</f>
        <v>11074.34</v>
      </c>
      <c r="C111">
        <f>'[4]Emission Projections'!H112*'[4]Carbon Prices POLES'!B$8</f>
        <v>13234.776315276533</v>
      </c>
      <c r="D111">
        <f>'[4]Emission Projections'!I112*'[4]Carbon Prices POLES'!C$8</f>
        <v>15809.543265707622</v>
      </c>
      <c r="E111">
        <f>'[4]Emission Projections'!J112*'[4]Carbon Prices POLES'!D$8</f>
        <v>18885.21979485064</v>
      </c>
      <c r="F111">
        <f>'[4]Emission Projections'!K112*'[4]Carbon Prices POLES'!E$8</f>
        <v>22559.361947490852</v>
      </c>
      <c r="G111">
        <f>'[4]Emission Projections'!L112*'[4]Carbon Prices POLES'!F$8</f>
        <v>26948.059117091692</v>
      </c>
      <c r="H111">
        <f>'[4]Emission Projections'!M112*'[4]Carbon Prices POLES'!G$8</f>
        <v>32190.83561829376</v>
      </c>
      <c r="I111">
        <f>'[4]Emission Projections'!N112*'[4]Carbon Prices POLES'!H$8</f>
        <v>38453.240890517111</v>
      </c>
      <c r="J111">
        <f>'[4]Emission Projections'!O112*'[4]Carbon Prices POLES'!I$8</f>
        <v>45934.362993587929</v>
      </c>
      <c r="K111">
        <f>'[4]Emission Projections'!P112*'[4]Carbon Prices POLES'!J$8</f>
        <v>54870.436517673639</v>
      </c>
      <c r="L111">
        <f>'[4]Emission Projections'!Q112*'[4]Carbon Prices POLES'!K$8</f>
        <v>65545.541431019315</v>
      </c>
      <c r="M111">
        <f>'[4]Emission Projections'!R112*'[4]Carbon Prices POLES'!L$8</f>
        <v>78296.77808081056</v>
      </c>
      <c r="N111">
        <f>'[4]Emission Projections'!S112*'[4]Carbon Prices POLES'!M$8</f>
        <v>93529.501982607195</v>
      </c>
      <c r="O111">
        <f>'[4]Emission Projections'!T112*'[4]Carbon Prices POLES'!N$8</f>
        <v>111724.74611147601</v>
      </c>
      <c r="P111">
        <f>'[4]Emission Projections'!U112*'[4]Carbon Prices POLES'!O$8</f>
        <v>133460.91493881567</v>
      </c>
      <c r="Q111">
        <f>'[4]Emission Projections'!V112*'[4]Carbon Prices POLES'!P$8</f>
        <v>159424.42926476363</v>
      </c>
      <c r="R111">
        <f>'[4]Emission Projections'!W112*'[4]Carbon Prices POLES'!Q$8</f>
        <v>190440.6184115886</v>
      </c>
      <c r="S111">
        <f>'[4]Emission Projections'!X112*'[4]Carbon Prices POLES'!R$8</f>
        <v>227488.98580720264</v>
      </c>
      <c r="T111">
        <f>'[4]Emission Projections'!Y112*'[4]Carbon Prices POLES'!S$8</f>
        <v>271747.19975467975</v>
      </c>
      <c r="U111">
        <f>'[4]Emission Projections'!Z112*'[4]Carbon Prices POLES'!T$8</f>
        <v>324612.98425938928</v>
      </c>
      <c r="V111">
        <f>'[4]Emission Projections'!AA112*'[4]Carbon Prices POLES'!U$8</f>
        <v>387765.03598746215</v>
      </c>
      <c r="W111" s="20">
        <f t="shared" si="6"/>
        <v>140152.10444793617</v>
      </c>
      <c r="X111" t="s">
        <v>387</v>
      </c>
      <c r="Y111">
        <f t="shared" si="7"/>
        <v>0</v>
      </c>
      <c r="Z111">
        <f t="shared" si="8"/>
        <v>0</v>
      </c>
      <c r="AA111">
        <f t="shared" si="9"/>
        <v>1</v>
      </c>
      <c r="AB111">
        <f t="shared" si="10"/>
        <v>0</v>
      </c>
      <c r="AC111">
        <f t="shared" si="11"/>
        <v>0</v>
      </c>
    </row>
    <row r="112" spans="1:29" x14ac:dyDescent="0.25">
      <c r="A112" t="s">
        <v>275</v>
      </c>
      <c r="B112">
        <f>'[4]Emission Projections'!G113*'[4]Carbon Prices POLES'!A$8</f>
        <v>20590.205000000002</v>
      </c>
      <c r="C112">
        <f>'[4]Emission Projections'!H113*'[4]Carbon Prices POLES'!B$8</f>
        <v>24601.928498565809</v>
      </c>
      <c r="D112">
        <f>'[4]Emission Projections'!I113*'[4]Carbon Prices POLES'!C$8</f>
        <v>29388.145816086188</v>
      </c>
      <c r="E112">
        <f>'[4]Emission Projections'!J113*'[4]Carbon Prices POLES'!D$8</f>
        <v>35105.504721817662</v>
      </c>
      <c r="F112">
        <f>'[4]Emission Projections'!K113*'[4]Carbon Prices POLES'!E$8</f>
        <v>41935.261796968254</v>
      </c>
      <c r="G112">
        <f>'[4]Emission Projections'!L113*'[4]Carbon Prices POLES'!F$8</f>
        <v>50093.490696583554</v>
      </c>
      <c r="H112">
        <f>'[4]Emission Projections'!M113*'[4]Carbon Prices POLES'!G$8</f>
        <v>59839.15167910311</v>
      </c>
      <c r="I112">
        <f>'[4]Emission Projections'!N113*'[4]Carbon Prices POLES'!H$8</f>
        <v>71480.466084958258</v>
      </c>
      <c r="J112">
        <f>'[4]Emission Projections'!O113*'[4]Carbon Prices POLES'!I$8</f>
        <v>85386.950328210514</v>
      </c>
      <c r="K112">
        <f>'[4]Emission Projections'!P113*'[4]Carbon Prices POLES'!J$8</f>
        <v>101998.42375342846</v>
      </c>
      <c r="L112">
        <f>'[4]Emission Projections'!Q113*'[4]Carbon Prices POLES'!K$8</f>
        <v>121842.15797622454</v>
      </c>
      <c r="M112">
        <f>'[4]Emission Projections'!R113*'[4]Carbon Prices POLES'!L$8</f>
        <v>145545.75730378489</v>
      </c>
      <c r="N112">
        <f>'[4]Emission Projections'!S113*'[4]Carbon Prices POLES'!M$8</f>
        <v>173861.59801364673</v>
      </c>
      <c r="O112">
        <f>'[4]Emission Projections'!T113*'[4]Carbon Prices POLES'!N$8</f>
        <v>207685.24584402103</v>
      </c>
      <c r="P112">
        <f>'[4]Emission Projections'!U113*'[4]Carbon Prices POLES'!O$8</f>
        <v>248090.28431767179</v>
      </c>
      <c r="Q112">
        <f>'[4]Emission Projections'!V113*'[4]Carbon Prices POLES'!P$8</f>
        <v>296354.64910331089</v>
      </c>
      <c r="R112">
        <f>'[4]Emission Projections'!W113*'[4]Carbon Prices POLES'!Q$8</f>
        <v>354010.26209569123</v>
      </c>
      <c r="S112">
        <f>'[4]Emission Projections'!X113*'[4]Carbon Prices POLES'!R$8</f>
        <v>422880.68507191417</v>
      </c>
      <c r="T112">
        <f>'[4]Emission Projections'!Y113*'[4]Carbon Prices POLES'!S$8</f>
        <v>505151.85407601245</v>
      </c>
      <c r="U112">
        <f>'[4]Emission Projections'!Z113*'[4]Carbon Prices POLES'!T$8</f>
        <v>603425.91676301498</v>
      </c>
      <c r="V112">
        <f>'[4]Emission Projections'!AA113*'[4]Carbon Prices POLES'!U$8</f>
        <v>720820.31098746206</v>
      </c>
      <c r="W112" s="20">
        <f t="shared" si="6"/>
        <v>260529.20025593991</v>
      </c>
      <c r="X112" t="s">
        <v>387</v>
      </c>
      <c r="Y112">
        <f t="shared" si="7"/>
        <v>0</v>
      </c>
      <c r="Z112">
        <f t="shared" si="8"/>
        <v>0</v>
      </c>
      <c r="AA112">
        <f t="shared" si="9"/>
        <v>1</v>
      </c>
      <c r="AB112">
        <f t="shared" si="10"/>
        <v>0</v>
      </c>
      <c r="AC112">
        <f t="shared" si="11"/>
        <v>0</v>
      </c>
    </row>
    <row r="113" spans="1:29" x14ac:dyDescent="0.25">
      <c r="A113" t="s">
        <v>277</v>
      </c>
      <c r="B113">
        <f>'[4]Emission Projections'!G114*'[4]Carbon Prices POLES'!A$8</f>
        <v>2218369.9849999999</v>
      </c>
      <c r="C113">
        <f>'[4]Emission Projections'!H114*'[4]Carbon Prices POLES'!B$8</f>
        <v>2649954.1655559456</v>
      </c>
      <c r="D113">
        <f>'[4]Emission Projections'!I114*'[4]Carbon Prices POLES'!C$8</f>
        <v>3165495.9720688318</v>
      </c>
      <c r="E113">
        <f>'[4]Emission Projections'!J114*'[4]Carbon Prices POLES'!D$8</f>
        <v>3781335.1187128341</v>
      </c>
      <c r="F113">
        <f>'[4]Emission Projections'!K114*'[4]Carbon Prices POLES'!E$8</f>
        <v>4516984.1741891634</v>
      </c>
      <c r="G113">
        <f>'[4]Emission Projections'!L114*'[4]Carbon Prices POLES'!F$8</f>
        <v>5395751.9212714974</v>
      </c>
      <c r="H113">
        <f>'[4]Emission Projections'!M114*'[4]Carbon Prices POLES'!G$8</f>
        <v>6445481.6277730735</v>
      </c>
      <c r="I113">
        <f>'[4]Emission Projections'!N114*'[4]Carbon Prices POLES'!H$8</f>
        <v>7699433.6344238101</v>
      </c>
      <c r="J113">
        <f>'[4]Emission Projections'!O114*'[4]Carbon Prices POLES'!I$8</f>
        <v>9197338.7136380579</v>
      </c>
      <c r="K113">
        <f>'[4]Emission Projections'!P114*'[4]Carbon Prices POLES'!J$8</f>
        <v>10986657.495775612</v>
      </c>
      <c r="L113">
        <f>'[4]Emission Projections'!Q114*'[4]Carbon Prices POLES'!K$8</f>
        <v>13124083.551692616</v>
      </c>
      <c r="M113">
        <f>'[4]Emission Projections'!R114*'[4]Carbon Prices POLES'!L$8</f>
        <v>15677340.524164375</v>
      </c>
      <c r="N113">
        <f>'[4]Emission Projections'!S114*'[4]Carbon Prices POLES'!M$8</f>
        <v>18727326.940480802</v>
      </c>
      <c r="O113">
        <f>'[4]Emission Projections'!T114*'[4]Carbon Prices POLES'!N$8</f>
        <v>22370680.619314857</v>
      </c>
      <c r="P113">
        <f>'[4]Emission Projections'!U114*'[4]Carbon Prices POLES'!O$8</f>
        <v>26722839.195284154</v>
      </c>
      <c r="Q113">
        <f>'[4]Emission Projections'!V114*'[4]Carbon Prices POLES'!P$8</f>
        <v>31921699.385329451</v>
      </c>
      <c r="R113">
        <f>'[4]Emission Projections'!W114*'[4]Carbon Prices POLES'!Q$8</f>
        <v>38131984.181728728</v>
      </c>
      <c r="S113">
        <f>'[4]Emission Projections'!X114*'[4]Carbon Prices POLES'!R$8</f>
        <v>45550464.422280274</v>
      </c>
      <c r="T113">
        <f>'[4]Emission Projections'!Y114*'[4]Carbon Prices POLES'!S$8</f>
        <v>54412190.524248898</v>
      </c>
      <c r="U113">
        <f>'[4]Emission Projections'!Z114*'[4]Carbon Prices POLES'!T$8</f>
        <v>64997943.375441864</v>
      </c>
      <c r="V113">
        <f>'[4]Emission Projections'!AA114*'[4]Carbon Prices POLES'!U$8</f>
        <v>77643127.049723849</v>
      </c>
      <c r="W113" s="20">
        <f t="shared" si="6"/>
        <v>28062771.447660748</v>
      </c>
      <c r="X113" t="s">
        <v>525</v>
      </c>
      <c r="Y113">
        <f t="shared" si="7"/>
        <v>0</v>
      </c>
      <c r="Z113">
        <f t="shared" si="8"/>
        <v>1</v>
      </c>
      <c r="AA113">
        <f t="shared" si="9"/>
        <v>0</v>
      </c>
      <c r="AB113">
        <f t="shared" si="10"/>
        <v>0</v>
      </c>
      <c r="AC113">
        <f t="shared" si="11"/>
        <v>0</v>
      </c>
    </row>
    <row r="114" spans="1:29" x14ac:dyDescent="0.25">
      <c r="A114" t="s">
        <v>281</v>
      </c>
      <c r="B114">
        <f>'[4]Emission Projections'!G115*'[4]Carbon Prices POLES'!A$8</f>
        <v>24275.54</v>
      </c>
      <c r="C114">
        <f>'[4]Emission Projections'!H115*'[4]Carbon Prices POLES'!B$8</f>
        <v>29004.122889402472</v>
      </c>
      <c r="D114">
        <f>'[4]Emission Projections'!I115*'[4]Carbon Prices POLES'!C$8</f>
        <v>34646.644259197092</v>
      </c>
      <c r="E114">
        <f>'[4]Emission Projections'!J115*'[4]Carbon Prices POLES'!D$8</f>
        <v>41386.87746781711</v>
      </c>
      <c r="F114">
        <f>'[4]Emission Projections'!K115*'[4]Carbon Prices POLES'!E$8</f>
        <v>49439.030221937152</v>
      </c>
      <c r="G114">
        <f>'[4]Emission Projections'!L115*'[4]Carbon Prices POLES'!F$8</f>
        <v>59056.235280426772</v>
      </c>
      <c r="H114">
        <f>'[4]Emission Projections'!M115*'[4]Carbon Prices POLES'!G$8</f>
        <v>70546.076974133699</v>
      </c>
      <c r="I114">
        <f>'[4]Emission Projections'!N115*'[4]Carbon Prices POLES'!H$8</f>
        <v>84269.228797538555</v>
      </c>
      <c r="J114">
        <f>'[4]Emission Projections'!O115*'[4]Carbon Prices POLES'!I$8</f>
        <v>100664.41284765225</v>
      </c>
      <c r="K114">
        <f>'[4]Emission Projections'!P115*'[4]Carbon Prices POLES'!J$8</f>
        <v>120246.49825594419</v>
      </c>
      <c r="L114">
        <f>'[4]Emission Projections'!Q115*'[4]Carbon Prices POLES'!K$8</f>
        <v>143641.26662913462</v>
      </c>
      <c r="M114">
        <f>'[4]Emission Projections'!R115*'[4]Carbon Prices POLES'!L$8</f>
        <v>171583.69135302556</v>
      </c>
      <c r="N114">
        <f>'[4]Emission Projections'!S115*'[4]Carbon Prices POLES'!M$8</f>
        <v>204966.3864694862</v>
      </c>
      <c r="O114">
        <f>'[4]Emission Projections'!T115*'[4]Carbon Prices POLES'!N$8</f>
        <v>244838.50505226513</v>
      </c>
      <c r="P114">
        <f>'[4]Emission Projections'!U115*'[4]Carbon Prices POLES'!O$8</f>
        <v>292473.29197785398</v>
      </c>
      <c r="Q114">
        <f>'[4]Emission Projections'!V115*'[4]Carbon Prices POLES'!P$8</f>
        <v>349368.35791887552</v>
      </c>
      <c r="R114">
        <f>'[4]Emission Projections'!W115*'[4]Carbon Prices POLES'!Q$8</f>
        <v>417339.91739483434</v>
      </c>
      <c r="S114">
        <f>'[4]Emission Projections'!X115*'[4]Carbon Prices POLES'!R$8</f>
        <v>498525.69691809022</v>
      </c>
      <c r="T114">
        <f>'[4]Emission Projections'!Y115*'[4]Carbon Prices POLES'!S$8</f>
        <v>595516.46748989774</v>
      </c>
      <c r="U114">
        <f>'[4]Emission Projections'!Z115*'[4]Carbon Prices POLES'!T$8</f>
        <v>711363.62682784384</v>
      </c>
      <c r="V114">
        <f>'[4]Emission Projections'!AA115*'[4]Carbon Prices POLES'!U$8</f>
        <v>849755.04848104657</v>
      </c>
      <c r="W114" s="20">
        <f t="shared" si="6"/>
        <v>307134.66929175309</v>
      </c>
      <c r="X114" t="s">
        <v>526</v>
      </c>
      <c r="Y114">
        <f t="shared" si="7"/>
        <v>0</v>
      </c>
      <c r="Z114">
        <f t="shared" si="8"/>
        <v>0</v>
      </c>
      <c r="AA114">
        <f t="shared" si="9"/>
        <v>0</v>
      </c>
      <c r="AB114">
        <f t="shared" si="10"/>
        <v>0</v>
      </c>
      <c r="AC114">
        <f t="shared" si="11"/>
        <v>1</v>
      </c>
    </row>
    <row r="115" spans="1:29" x14ac:dyDescent="0.25">
      <c r="A115" t="s">
        <v>285</v>
      </c>
      <c r="B115">
        <f>'[4]Emission Projections'!G116*'[4]Carbon Prices POLES'!A$8</f>
        <v>57553.565000000002</v>
      </c>
      <c r="C115">
        <f>'[4]Emission Projections'!H116*'[4]Carbon Prices POLES'!B$8</f>
        <v>68756.400576447486</v>
      </c>
      <c r="D115">
        <f>'[4]Emission Projections'!I116*'[4]Carbon Prices POLES'!C$8</f>
        <v>82132.739673064541</v>
      </c>
      <c r="E115">
        <f>'[4]Emission Projections'!J116*'[4]Carbon Prices POLES'!D$8</f>
        <v>98111.403312856113</v>
      </c>
      <c r="F115">
        <f>'[4]Emission Projections'!K116*'[4]Carbon Prices POLES'!E$8</f>
        <v>117198.84717812385</v>
      </c>
      <c r="G115">
        <f>'[4]Emission Projections'!L116*'[4]Carbon Prices POLES'!F$8</f>
        <v>139999.29459635541</v>
      </c>
      <c r="H115">
        <f>'[4]Emission Projections'!M116*'[4]Carbon Prices POLES'!G$8</f>
        <v>167235.97027901319</v>
      </c>
      <c r="I115">
        <f>'[4]Emission Projections'!N116*'[4]Carbon Prices POLES'!H$8</f>
        <v>199770.89376369613</v>
      </c>
      <c r="J115">
        <f>'[4]Emission Projections'!O116*'[4]Carbon Prices POLES'!I$8</f>
        <v>238636.05126042446</v>
      </c>
      <c r="K115">
        <f>'[4]Emission Projections'!P116*'[4]Carbon Prices POLES'!J$8</f>
        <v>285061.51116346533</v>
      </c>
      <c r="L115">
        <f>'[4]Emission Projections'!Q116*'[4]Carbon Prices POLES'!K$8</f>
        <v>340519.83891764027</v>
      </c>
      <c r="M115">
        <f>'[4]Emission Projections'!R116*'[4]Carbon Prices POLES'!L$8</f>
        <v>406766.29407896934</v>
      </c>
      <c r="N115">
        <f>'[4]Emission Projections'!S116*'[4]Carbon Prices POLES'!M$8</f>
        <v>485902.11533929885</v>
      </c>
      <c r="O115">
        <f>'[4]Emission Projections'!T116*'[4]Carbon Prices POLES'!N$8</f>
        <v>580431.98916425614</v>
      </c>
      <c r="P115">
        <f>'[4]Emission Projections'!U116*'[4]Carbon Prices POLES'!O$8</f>
        <v>693354.22356741503</v>
      </c>
      <c r="Q115">
        <f>'[4]Emission Projections'!V116*'[4]Carbon Prices POLES'!P$8</f>
        <v>828242.9072720824</v>
      </c>
      <c r="R115">
        <f>'[4]Emission Projections'!W116*'[4]Carbon Prices POLES'!Q$8</f>
        <v>989376.39877935103</v>
      </c>
      <c r="S115">
        <f>'[4]Emission Projections'!X116*'[4]Carbon Prices POLES'!R$8</f>
        <v>1181854.7808963319</v>
      </c>
      <c r="T115">
        <f>'[4]Emission Projections'!Y116*'[4]Carbon Prices POLES'!S$8</f>
        <v>1411782.9482335765</v>
      </c>
      <c r="U115">
        <f>'[4]Emission Projections'!Z116*'[4]Carbon Prices POLES'!T$8</f>
        <v>1686438.5155870896</v>
      </c>
      <c r="V115">
        <f>'[4]Emission Projections'!AA116*'[4]Carbon Prices POLES'!U$8</f>
        <v>2014529.8739267581</v>
      </c>
      <c r="W115" s="20">
        <f t="shared" si="6"/>
        <v>728118.97542660777</v>
      </c>
      <c r="X115" t="s">
        <v>524</v>
      </c>
      <c r="Y115">
        <f t="shared" si="7"/>
        <v>1</v>
      </c>
      <c r="Z115">
        <f t="shared" si="8"/>
        <v>0</v>
      </c>
      <c r="AA115">
        <f t="shared" si="9"/>
        <v>0</v>
      </c>
      <c r="AB115">
        <f t="shared" si="10"/>
        <v>0</v>
      </c>
      <c r="AC115">
        <f t="shared" si="11"/>
        <v>0</v>
      </c>
    </row>
    <row r="116" spans="1:29" x14ac:dyDescent="0.25">
      <c r="A116" t="s">
        <v>287</v>
      </c>
      <c r="B116">
        <f>'[4]Emission Projections'!G117*'[4]Carbon Prices POLES'!A$8</f>
        <v>12907.84</v>
      </c>
      <c r="C116">
        <f>'[4]Emission Projections'!H117*'[4]Carbon Prices POLES'!B$8</f>
        <v>15424.865945974054</v>
      </c>
      <c r="D116">
        <f>'[4]Emission Projections'!I117*'[4]Carbon Prices POLES'!C$8</f>
        <v>18425.57762868705</v>
      </c>
      <c r="E116">
        <f>'[4]Emission Projections'!J117*'[4]Carbon Prices POLES'!D$8</f>
        <v>22010.04383637289</v>
      </c>
      <c r="F116">
        <f>'[4]Emission Projections'!K117*'[4]Carbon Prices POLES'!E$8</f>
        <v>26292.483195586508</v>
      </c>
      <c r="G116">
        <f>'[4]Emission Projections'!L117*'[4]Carbon Prices POLES'!F$8</f>
        <v>31406.586765426862</v>
      </c>
      <c r="H116">
        <f>'[4]Emission Projections'!M117*'[4]Carbon Prices POLES'!G$8</f>
        <v>37517.260099949133</v>
      </c>
      <c r="I116">
        <f>'[4]Emission Projections'!N117*'[4]Carbon Prices POLES'!H$8</f>
        <v>44814.74012595183</v>
      </c>
      <c r="J116">
        <f>'[4]Emission Projections'!O117*'[4]Carbon Prices POLES'!I$8</f>
        <v>53534.154374692705</v>
      </c>
      <c r="K116">
        <f>'[4]Emission Projections'!P117*'[4]Carbon Prices POLES'!J$8</f>
        <v>63947.168610148459</v>
      </c>
      <c r="L116">
        <f>'[4]Emission Projections'!Q117*'[4]Carbon Prices POLES'!K$8</f>
        <v>76389.046478793127</v>
      </c>
      <c r="M116">
        <f>'[4]Emission Projections'!R117*'[4]Carbon Prices POLES'!L$8</f>
        <v>91247.723880493606</v>
      </c>
      <c r="N116">
        <f>'[4]Emission Projections'!S117*'[4]Carbon Prices POLES'!M$8</f>
        <v>109001.26211641396</v>
      </c>
      <c r="O116">
        <f>'[4]Emission Projections'!T117*'[4]Carbon Prices POLES'!N$8</f>
        <v>130203.61134479326</v>
      </c>
      <c r="P116">
        <f>'[4]Emission Projections'!U117*'[4]Carbon Prices POLES'!O$8</f>
        <v>155536.4730666964</v>
      </c>
      <c r="Q116">
        <f>'[4]Emission Projections'!V117*'[4]Carbon Prices POLES'!P$8</f>
        <v>185790.83132947425</v>
      </c>
      <c r="R116">
        <f>'[4]Emission Projections'!W117*'[4]Carbon Prices POLES'!Q$8</f>
        <v>221938.80162577154</v>
      </c>
      <c r="S116">
        <f>'[4]Emission Projections'!X117*'[4]Carbon Prices POLES'!R$8</f>
        <v>265109.79413558316</v>
      </c>
      <c r="T116">
        <f>'[4]Emission Projections'!Y117*'[4]Carbon Prices POLES'!S$8</f>
        <v>316690.09816576249</v>
      </c>
      <c r="U116">
        <f>'[4]Emission Projections'!Z117*'[4]Carbon Prices POLES'!T$8</f>
        <v>378292.30090829096</v>
      </c>
      <c r="V116">
        <f>'[4]Emission Projections'!AA117*'[4]Carbon Prices POLES'!U$8</f>
        <v>451885.54848104686</v>
      </c>
      <c r="W116" s="20">
        <f t="shared" si="6"/>
        <v>163331.58759433051</v>
      </c>
      <c r="X116" t="s">
        <v>526</v>
      </c>
      <c r="Y116">
        <f t="shared" si="7"/>
        <v>0</v>
      </c>
      <c r="Z116">
        <f t="shared" si="8"/>
        <v>0</v>
      </c>
      <c r="AA116">
        <f t="shared" si="9"/>
        <v>0</v>
      </c>
      <c r="AB116">
        <f t="shared" si="10"/>
        <v>0</v>
      </c>
      <c r="AC116">
        <f t="shared" si="11"/>
        <v>1</v>
      </c>
    </row>
    <row r="117" spans="1:29" x14ac:dyDescent="0.25">
      <c r="A117" t="s">
        <v>289</v>
      </c>
      <c r="B117">
        <f>'[4]Emission Projections'!G118*'[4]Carbon Prices POLES'!A$8</f>
        <v>253041.33499999999</v>
      </c>
      <c r="C117">
        <f>'[4]Emission Projections'!H118*'[4]Carbon Prices POLES'!B$8</f>
        <v>302275.83096434892</v>
      </c>
      <c r="D117">
        <f>'[4]Emission Projections'!I118*'[4]Carbon Prices POLES'!C$8</f>
        <v>361082.79539932212</v>
      </c>
      <c r="E117">
        <f>'[4]Emission Projections'!J118*'[4]Carbon Prices POLES'!D$8</f>
        <v>431330.49952738191</v>
      </c>
      <c r="F117">
        <f>'[4]Emission Projections'!K118*'[4]Carbon Prices POLES'!E$8</f>
        <v>515244.81534547405</v>
      </c>
      <c r="G117">
        <f>'[4]Emission Projections'!L118*'[4]Carbon Prices POLES'!F$8</f>
        <v>615484.20662104955</v>
      </c>
      <c r="H117">
        <f>'[4]Emission Projections'!M118*'[4]Carbon Prices POLES'!G$8</f>
        <v>735225.18447089638</v>
      </c>
      <c r="I117">
        <f>'[4]Emission Projections'!N118*'[4]Carbon Prices POLES'!H$8</f>
        <v>878261.12314685597</v>
      </c>
      <c r="J117">
        <f>'[4]Emission Projections'!O118*'[4]Carbon Prices POLES'!I$8</f>
        <v>1049124.719554309</v>
      </c>
      <c r="K117">
        <f>'[4]Emission Projections'!P118*'[4]Carbon Prices POLES'!J$8</f>
        <v>1253228.9096395546</v>
      </c>
      <c r="L117">
        <f>'[4]Emission Projections'!Q118*'[4]Carbon Prices POLES'!K$8</f>
        <v>1497041.5887278852</v>
      </c>
      <c r="M117">
        <f>'[4]Emission Projections'!R118*'[4]Carbon Prices POLES'!L$8</f>
        <v>1788286.7179759785</v>
      </c>
      <c r="N117">
        <f>'[4]Emission Projections'!S118*'[4]Carbon Prices POLES'!M$8</f>
        <v>2136193.6085753399</v>
      </c>
      <c r="O117">
        <f>'[4]Emission Projections'!T118*'[4]Carbon Prices POLES'!N$8</f>
        <v>2551783.9271719698</v>
      </c>
      <c r="P117">
        <f>'[4]Emission Projections'!U118*'[4]Carbon Prices POLES'!O$8</f>
        <v>3048227.365213891</v>
      </c>
      <c r="Q117">
        <f>'[4]Emission Projections'!V118*'[4]Carbon Prices POLES'!P$8</f>
        <v>3641251.2331362613</v>
      </c>
      <c r="R117">
        <f>'[4]Emission Projections'!W118*'[4]Carbon Prices POLES'!Q$8</f>
        <v>4349647.9164830744</v>
      </c>
      <c r="S117">
        <f>'[4]Emission Projections'!X118*'[4]Carbon Prices POLES'!R$8</f>
        <v>5195859.4197116317</v>
      </c>
      <c r="T117">
        <f>'[4]Emission Projections'!Y118*'[4]Carbon Prices POLES'!S$8</f>
        <v>6206701.3868040564</v>
      </c>
      <c r="U117">
        <f>'[4]Emission Projections'!Z118*'[4]Carbon Prices POLES'!T$8</f>
        <v>7414197.3200018713</v>
      </c>
      <c r="V117">
        <f>'[4]Emission Projections'!AA118*'[4]Carbon Prices POLES'!U$8</f>
        <v>8856609.8609874584</v>
      </c>
      <c r="W117" s="20">
        <f t="shared" si="6"/>
        <v>3201070.2805138798</v>
      </c>
      <c r="X117" t="s">
        <v>387</v>
      </c>
      <c r="Y117">
        <f t="shared" si="7"/>
        <v>0</v>
      </c>
      <c r="Z117">
        <f t="shared" si="8"/>
        <v>0</v>
      </c>
      <c r="AA117">
        <f t="shared" si="9"/>
        <v>1</v>
      </c>
      <c r="AB117">
        <f t="shared" si="10"/>
        <v>0</v>
      </c>
      <c r="AC117">
        <f t="shared" si="11"/>
        <v>0</v>
      </c>
    </row>
    <row r="118" spans="1:29" x14ac:dyDescent="0.25">
      <c r="A118" t="s">
        <v>291</v>
      </c>
      <c r="B118">
        <f>'[4]Emission Projections'!G119*'[4]Carbon Prices POLES'!A$8</f>
        <v>14411.310000000001</v>
      </c>
      <c r="C118">
        <f>'[4]Emission Projections'!H119*'[4]Carbon Prices POLES'!B$8</f>
        <v>17220.945288992618</v>
      </c>
      <c r="D118">
        <f>'[4]Emission Projections'!I119*'[4]Carbon Prices POLES'!C$8</f>
        <v>20571.211212083152</v>
      </c>
      <c r="E118">
        <f>'[4]Emission Projections'!J119*'[4]Carbon Prices POLES'!D$8</f>
        <v>24573.258054403625</v>
      </c>
      <c r="F118">
        <f>'[4]Emission Projections'!K119*'[4]Carbon Prices POLES'!E$8</f>
        <v>29353.993493935723</v>
      </c>
      <c r="G118">
        <f>'[4]Emission Projections'!L119*'[4]Carbon Prices POLES'!F$8</f>
        <v>35064.568842462642</v>
      </c>
      <c r="H118">
        <f>'[4]Emission Projections'!M119*'[4]Carbon Prices POLES'!G$8</f>
        <v>41886.391539425364</v>
      </c>
      <c r="I118">
        <f>'[4]Emission Projections'!N119*'[4]Carbon Prices POLES'!H$8</f>
        <v>50035.042403789346</v>
      </c>
      <c r="J118">
        <f>'[4]Emission Projections'!O119*'[4]Carbon Prices POLES'!I$8</f>
        <v>59769.374351779283</v>
      </c>
      <c r="K118">
        <f>'[4]Emission Projections'!P119*'[4]Carbon Prices POLES'!J$8</f>
        <v>71397.013929826586</v>
      </c>
      <c r="L118">
        <f>'[4]Emission Projections'!Q119*'[4]Carbon Prices POLES'!K$8</f>
        <v>85287.322184829245</v>
      </c>
      <c r="M118">
        <f>'[4]Emission Projections'!R119*'[4]Carbon Prices POLES'!L$8</f>
        <v>101879.27175823123</v>
      </c>
      <c r="N118">
        <f>'[4]Emission Projections'!S119*'[4]Carbon Prices POLES'!M$8</f>
        <v>121699.90945399292</v>
      </c>
      <c r="O118">
        <f>'[4]Emission Projections'!T119*'[4]Carbon Prices POLES'!N$8</f>
        <v>145375.63426431452</v>
      </c>
      <c r="P118">
        <f>'[4]Emission Projections'!U119*'[4]Carbon Prices POLES'!O$8</f>
        <v>173658.49726434905</v>
      </c>
      <c r="Q118">
        <f>'[4]Emission Projections'!V119*'[4]Carbon Prices POLES'!P$8</f>
        <v>207442.34836036208</v>
      </c>
      <c r="R118">
        <f>'[4]Emission Projections'!W119*'[4]Carbon Prices POLES'!Q$8</f>
        <v>247800.30078250705</v>
      </c>
      <c r="S118">
        <f>'[4]Emission Projections'!X119*'[4]Carbon Prices POLES'!R$8</f>
        <v>296007.84759174503</v>
      </c>
      <c r="T118">
        <f>'[4]Emission Projections'!Y119*'[4]Carbon Prices POLES'!S$8</f>
        <v>353596.23074982915</v>
      </c>
      <c r="U118">
        <f>'[4]Emission Projections'!Z119*'[4]Carbon Prices POLES'!T$8</f>
        <v>422385.53477125801</v>
      </c>
      <c r="V118">
        <f>'[4]Emission Projections'!AA119*'[4]Carbon Prices POLES'!U$8</f>
        <v>504558.98598746216</v>
      </c>
      <c r="W118" s="20">
        <f t="shared" si="6"/>
        <v>182365.26713976022</v>
      </c>
      <c r="X118" t="s">
        <v>387</v>
      </c>
      <c r="Y118">
        <f t="shared" si="7"/>
        <v>0</v>
      </c>
      <c r="Z118">
        <f t="shared" si="8"/>
        <v>0</v>
      </c>
      <c r="AA118">
        <f t="shared" si="9"/>
        <v>1</v>
      </c>
      <c r="AB118">
        <f t="shared" si="10"/>
        <v>0</v>
      </c>
      <c r="AC118">
        <f t="shared" si="11"/>
        <v>0</v>
      </c>
    </row>
    <row r="119" spans="1:29" x14ac:dyDescent="0.25">
      <c r="A119" t="s">
        <v>293</v>
      </c>
      <c r="B119">
        <f>'[4]Emission Projections'!G120*'[4]Carbon Prices POLES'!A$8</f>
        <v>44975.754999999997</v>
      </c>
      <c r="C119">
        <f>'[4]Emission Projections'!H120*'[4]Carbon Prices POLES'!B$8</f>
        <v>53731.609829363777</v>
      </c>
      <c r="D119">
        <f>'[4]Emission Projections'!I120*'[4]Carbon Prices POLES'!C$8</f>
        <v>64184.914336726019</v>
      </c>
      <c r="E119">
        <f>'[4]Emission Projections'!J120*'[4]Carbon Prices POLES'!D$8</f>
        <v>76671.874488387184</v>
      </c>
      <c r="F119">
        <f>'[4]Emission Projections'!K120*'[4]Carbon Prices POLES'!E$8</f>
        <v>91588.312887677806</v>
      </c>
      <c r="G119">
        <f>'[4]Emission Projections'!L120*'[4]Carbon Prices POLES'!F$8</f>
        <v>109406.29640072647</v>
      </c>
      <c r="H119">
        <f>'[4]Emission Projections'!M120*'[4]Carbon Prices POLES'!G$8</f>
        <v>130691.1825762864</v>
      </c>
      <c r="I119">
        <f>'[4]Emission Projections'!N120*'[4]Carbon Prices POLES'!H$8</f>
        <v>156116.41113674693</v>
      </c>
      <c r="J119">
        <f>'[4]Emission Projections'!O120*'[4]Carbon Prices POLES'!I$8</f>
        <v>186488.70075647245</v>
      </c>
      <c r="K119">
        <f>'[4]Emission Projections'!P120*'[4]Carbon Prices POLES'!J$8</f>
        <v>222769.02707150427</v>
      </c>
      <c r="L119">
        <f>'[4]Emission Projections'!Q120*'[4]Carbon Prices POLES'!K$8</f>
        <v>266108.51146097208</v>
      </c>
      <c r="M119">
        <f>'[4]Emission Projections'!R120*'[4]Carbon Prices POLES'!L$8</f>
        <v>317878.43329484528</v>
      </c>
      <c r="N119">
        <f>'[4]Emission Projections'!S120*'[4]Carbon Prices POLES'!M$8</f>
        <v>379721.34871638345</v>
      </c>
      <c r="O119">
        <f>'[4]Emission Projections'!T120*'[4]Carbon Prices POLES'!N$8</f>
        <v>453594.02612663404</v>
      </c>
      <c r="P119">
        <f>'[4]Emission Projections'!U120*'[4]Carbon Prices POLES'!O$8</f>
        <v>541840.25941732782</v>
      </c>
      <c r="Q119">
        <f>'[4]Emission Projections'!V120*'[4]Carbon Prices POLES'!P$8</f>
        <v>647252.289142519</v>
      </c>
      <c r="R119">
        <f>'[4]Emission Projections'!W120*'[4]Carbon Prices POLES'!Q$8</f>
        <v>773174.51907358156</v>
      </c>
      <c r="S119">
        <f>'[4]Emission Projections'!X120*'[4]Carbon Prices POLES'!R$8</f>
        <v>923591.37878536433</v>
      </c>
      <c r="T119">
        <f>'[4]Emission Projections'!Y120*'[4]Carbon Prices POLES'!S$8</f>
        <v>1103275.0621749365</v>
      </c>
      <c r="U119">
        <f>'[4]Emission Projections'!Z120*'[4]Carbon Prices POLES'!T$8</f>
        <v>1317911.2098115843</v>
      </c>
      <c r="V119">
        <f>'[4]Emission Projections'!AA120*'[4]Carbon Prices POLES'!U$8</f>
        <v>1574306.5239267582</v>
      </c>
      <c r="W119" s="20">
        <f t="shared" si="6"/>
        <v>569007.8237420402</v>
      </c>
      <c r="X119" t="s">
        <v>524</v>
      </c>
      <c r="Y119">
        <f t="shared" si="7"/>
        <v>1</v>
      </c>
      <c r="Z119">
        <f t="shared" si="8"/>
        <v>0</v>
      </c>
      <c r="AA119">
        <f t="shared" si="9"/>
        <v>0</v>
      </c>
      <c r="AB119">
        <f t="shared" si="10"/>
        <v>0</v>
      </c>
      <c r="AC119">
        <f t="shared" si="11"/>
        <v>0</v>
      </c>
    </row>
    <row r="120" spans="1:29" x14ac:dyDescent="0.25">
      <c r="A120" t="s">
        <v>295</v>
      </c>
      <c r="B120">
        <f>'[4]Emission Projections'!G121*'[4]Carbon Prices POLES'!A$8</f>
        <v>15878.109999999999</v>
      </c>
      <c r="C120">
        <f>'[4]Emission Projections'!H121*'[4]Carbon Prices POLES'!B$8</f>
        <v>18973.107475241446</v>
      </c>
      <c r="D120">
        <f>'[4]Emission Projections'!I121*'[4]Carbon Prices POLES'!C$8</f>
        <v>22664.252067632831</v>
      </c>
      <c r="E120">
        <f>'[4]Emission Projections'!J121*'[4]Carbon Prices POLES'!D$8</f>
        <v>27073.494652009325</v>
      </c>
      <c r="F120">
        <f>'[4]Emission Projections'!K121*'[4]Carbon Prices POLES'!E$8</f>
        <v>32340.644723142257</v>
      </c>
      <c r="G120">
        <f>'[4]Emission Projections'!L121*'[4]Carbon Prices POLES'!F$8</f>
        <v>38632.265425043268</v>
      </c>
      <c r="H120">
        <f>'[4]Emission Projections'!M121*'[4]Carbon Prices POLES'!G$8</f>
        <v>46148.174361900783</v>
      </c>
      <c r="I120">
        <f>'[4]Emission Projections'!N121*'[4]Carbon Prices POLES'!H$8</f>
        <v>55125.944167865047</v>
      </c>
      <c r="J120">
        <f>'[4]Emission Projections'!O121*'[4]Carbon Prices POLES'!I$8</f>
        <v>65850.698025709542</v>
      </c>
      <c r="K120">
        <f>'[4]Emission Projections'!P121*'[4]Carbon Prices POLES'!J$8</f>
        <v>78661.443561542153</v>
      </c>
      <c r="L120">
        <f>'[4]Emission Projections'!Q121*'[4]Carbon Prices POLES'!K$8</f>
        <v>93965.028010679758</v>
      </c>
      <c r="M120">
        <f>'[4]Emission Projections'!R121*'[4]Carbon Prices POLES'!L$8</f>
        <v>112245.20304500953</v>
      </c>
      <c r="N120">
        <f>'[4]Emission Projections'!S121*'[4]Carbon Prices POLES'!M$8</f>
        <v>134082.50614471192</v>
      </c>
      <c r="O120">
        <f>'[4]Emission Projections'!T121*'[4]Carbon Prices POLES'!N$8</f>
        <v>160167.2334523754</v>
      </c>
      <c r="P120">
        <f>'[4]Emission Projections'!U121*'[4]Carbon Prices POLES'!O$8</f>
        <v>191327.76422062743</v>
      </c>
      <c r="Q120">
        <f>'[4]Emission Projections'!V121*'[4]Carbon Prices POLES'!P$8</f>
        <v>228549.12598480092</v>
      </c>
      <c r="R120">
        <f>'[4]Emission Projections'!W121*'[4]Carbon Prices POLES'!Q$8</f>
        <v>273013.34797851514</v>
      </c>
      <c r="S120">
        <f>'[4]Emission Projections'!X121*'[4]Carbon Prices POLES'!R$8</f>
        <v>326126.02859593951</v>
      </c>
      <c r="T120">
        <f>'[4]Emission Projections'!Y121*'[4]Carbon Prices POLES'!S$8</f>
        <v>389573.82679165306</v>
      </c>
      <c r="U120">
        <f>'[4]Emission Projections'!Z121*'[4]Carbon Prices POLES'!T$8</f>
        <v>465362.48005120025</v>
      </c>
      <c r="V120">
        <f>'[4]Emission Projections'!AA121*'[4]Carbon Prices POLES'!U$8</f>
        <v>555896.9859874621</v>
      </c>
      <c r="W120" s="20">
        <f t="shared" si="6"/>
        <v>200920.50348781474</v>
      </c>
      <c r="X120" t="s">
        <v>387</v>
      </c>
      <c r="Y120">
        <f t="shared" si="7"/>
        <v>0</v>
      </c>
      <c r="Z120">
        <f t="shared" si="8"/>
        <v>0</v>
      </c>
      <c r="AA120">
        <f t="shared" si="9"/>
        <v>1</v>
      </c>
      <c r="AB120">
        <f t="shared" si="10"/>
        <v>0</v>
      </c>
      <c r="AC120">
        <f t="shared" si="11"/>
        <v>0</v>
      </c>
    </row>
    <row r="121" spans="1:29" x14ac:dyDescent="0.25">
      <c r="A121" t="s">
        <v>297</v>
      </c>
      <c r="B121">
        <f>'[4]Emission Projections'!G122*'[4]Carbon Prices POLES'!A$8</f>
        <v>18775.04</v>
      </c>
      <c r="C121">
        <f>'[4]Emission Projections'!H122*'[4]Carbon Prices POLES'!B$8</f>
        <v>22433.612777494083</v>
      </c>
      <c r="D121">
        <f>'[4]Emission Projections'!I122*'[4]Carbon Prices POLES'!C$8</f>
        <v>26797.972054469821</v>
      </c>
      <c r="E121">
        <f>'[4]Emission Projections'!J122*'[4]Carbon Prices POLES'!D$8</f>
        <v>32011.398263655265</v>
      </c>
      <c r="F121">
        <f>'[4]Emission Projections'!K122*'[4]Carbon Prices POLES'!E$8</f>
        <v>38239.255305976068</v>
      </c>
      <c r="G121">
        <f>'[4]Emission Projections'!L122*'[4]Carbon Prices POLES'!F$8</f>
        <v>45678.316194379891</v>
      </c>
      <c r="H121">
        <f>'[4]Emission Projections'!M122*'[4]Carbon Prices POLES'!G$8</f>
        <v>54565.086909819089</v>
      </c>
      <c r="I121">
        <f>'[4]Emission Projections'!N122*'[4]Carbon Prices POLES'!H$8</f>
        <v>65180.178375944619</v>
      </c>
      <c r="J121">
        <f>'[4]Emission Projections'!O122*'[4]Carbon Prices POLES'!I$8</f>
        <v>77861.056630893101</v>
      </c>
      <c r="K121">
        <f>'[4]Emission Projections'!P122*'[4]Carbon Prices POLES'!J$8</f>
        <v>93008.152774984803</v>
      </c>
      <c r="L121">
        <f>'[4]Emission Projections'!Q122*'[4]Carbon Prices POLES'!K$8</f>
        <v>111102.99114671724</v>
      </c>
      <c r="M121">
        <f>'[4]Emission Projections'!R122*'[4]Carbon Prices POLES'!L$8</f>
        <v>132716.9856847676</v>
      </c>
      <c r="N121">
        <f>'[4]Emission Projections'!S122*'[4]Carbon Prices POLES'!M$8</f>
        <v>158537.21532841539</v>
      </c>
      <c r="O121">
        <f>'[4]Emission Projections'!T122*'[4]Carbon Prices POLES'!N$8</f>
        <v>189379.08562989652</v>
      </c>
      <c r="P121">
        <f>'[4]Emission Projections'!U122*'[4]Carbon Prices POLES'!O$8</f>
        <v>226222.97841080482</v>
      </c>
      <c r="Q121">
        <f>'[4]Emission Projections'!V122*'[4]Carbon Prices POLES'!P$8</f>
        <v>270232.47382597963</v>
      </c>
      <c r="R121">
        <f>'[4]Emission Projections'!W122*'[4]Carbon Prices POLES'!Q$8</f>
        <v>322806.46353488701</v>
      </c>
      <c r="S121">
        <f>'[4]Emission Projections'!X122*'[4]Carbon Prices POLES'!R$8</f>
        <v>385605.37059794087</v>
      </c>
      <c r="T121">
        <f>'[4]Emission Projections'!Y122*'[4]Carbon Prices POLES'!S$8</f>
        <v>460625.2528778569</v>
      </c>
      <c r="U121">
        <f>'[4]Emission Projections'!Z122*'[4]Carbon Prices POLES'!T$8</f>
        <v>550235.52474861499</v>
      </c>
      <c r="V121">
        <f>'[4]Emission Projections'!AA122*'[4]Carbon Prices POLES'!U$8</f>
        <v>657281.49892675842</v>
      </c>
      <c r="W121" s="20">
        <f t="shared" si="6"/>
        <v>237564.9144749163</v>
      </c>
      <c r="X121" t="s">
        <v>524</v>
      </c>
      <c r="Y121">
        <f t="shared" si="7"/>
        <v>1</v>
      </c>
      <c r="Z121">
        <f t="shared" si="8"/>
        <v>0</v>
      </c>
      <c r="AA121">
        <f t="shared" si="9"/>
        <v>0</v>
      </c>
      <c r="AB121">
        <f t="shared" si="10"/>
        <v>0</v>
      </c>
      <c r="AC121">
        <f t="shared" si="11"/>
        <v>0</v>
      </c>
    </row>
    <row r="122" spans="1:29" x14ac:dyDescent="0.25">
      <c r="A122" t="s">
        <v>299</v>
      </c>
      <c r="B122">
        <f>'[4]Emission Projections'!G123*'[4]Carbon Prices POLES'!A$8</f>
        <v>910387.755</v>
      </c>
      <c r="C122">
        <f>'[4]Emission Projections'!H123*'[4]Carbon Prices POLES'!B$8</f>
        <v>1087507.1634139393</v>
      </c>
      <c r="D122">
        <f>'[4]Emission Projections'!I123*'[4]Carbon Prices POLES'!C$8</f>
        <v>1299078.699147413</v>
      </c>
      <c r="E122">
        <f>'[4]Emission Projections'!J123*'[4]Carbon Prices POLES'!D$8</f>
        <v>1551810.903724802</v>
      </c>
      <c r="F122">
        <f>'[4]Emission Projections'!K123*'[4]Carbon Prices POLES'!E$8</f>
        <v>1853712.3057853153</v>
      </c>
      <c r="G122">
        <f>'[4]Emission Projections'!L123*'[4]Carbon Prices POLES'!F$8</f>
        <v>2214345.9863426113</v>
      </c>
      <c r="H122">
        <f>'[4]Emission Projections'!M123*'[4]Carbon Prices POLES'!G$8</f>
        <v>2645142.0875759027</v>
      </c>
      <c r="I122">
        <f>'[4]Emission Projections'!N123*'[4]Carbon Prices POLES'!H$8</f>
        <v>3159745.9556250386</v>
      </c>
      <c r="J122">
        <f>'[4]Emission Projections'!O123*'[4]Carbon Prices POLES'!I$8</f>
        <v>3774467.4630591096</v>
      </c>
      <c r="K122">
        <f>'[4]Emission Projections'!P123*'[4]Carbon Prices POLES'!J$8</f>
        <v>4508778.085601409</v>
      </c>
      <c r="L122">
        <f>'[4]Emission Projections'!Q123*'[4]Carbon Prices POLES'!K$8</f>
        <v>5385950.693612176</v>
      </c>
      <c r="M122">
        <f>'[4]Emission Projections'!R123*'[4]Carbon Prices POLES'!L$8</f>
        <v>6433770.437453148</v>
      </c>
      <c r="N122">
        <f>'[4]Emission Projections'!S123*'[4]Carbon Prices POLES'!M$8</f>
        <v>7685445.8549926616</v>
      </c>
      <c r="O122">
        <f>'[4]Emission Projections'!T123*'[4]Carbon Prices POLES'!N$8</f>
        <v>9180625.3979468998</v>
      </c>
      <c r="P122">
        <f>'[4]Emission Projections'!U123*'[4]Carbon Prices POLES'!O$8</f>
        <v>10966695.056118103</v>
      </c>
      <c r="Q122">
        <f>'[4]Emission Projections'!V123*'[4]Carbon Prices POLES'!P$8</f>
        <v>13100231.753828652</v>
      </c>
      <c r="R122">
        <f>'[4]Emission Projections'!W123*'[4]Carbon Prices POLES'!Q$8</f>
        <v>15648851.655887166</v>
      </c>
      <c r="S122">
        <f>'[4]Emission Projections'!X123*'[4]Carbon Prices POLES'!R$8</f>
        <v>18693287.945765071</v>
      </c>
      <c r="T122">
        <f>'[4]Emission Projections'!Y123*'[4]Carbon Prices POLES'!S$8</f>
        <v>22330023.771501765</v>
      </c>
      <c r="U122">
        <f>'[4]Emission Projections'!Z123*'[4]Carbon Prices POLES'!T$8</f>
        <v>26674262.317495592</v>
      </c>
      <c r="V122">
        <f>'[4]Emission Projections'!AA123*'[4]Carbon Prices POLES'!U$8</f>
        <v>31863668.893767912</v>
      </c>
      <c r="W122" s="20">
        <f t="shared" si="6"/>
        <v>11516580.834785827</v>
      </c>
      <c r="X122" t="s">
        <v>527</v>
      </c>
      <c r="Y122">
        <f t="shared" si="7"/>
        <v>0</v>
      </c>
      <c r="Z122">
        <f t="shared" si="8"/>
        <v>0</v>
      </c>
      <c r="AA122">
        <f t="shared" si="9"/>
        <v>0</v>
      </c>
      <c r="AB122">
        <f t="shared" si="10"/>
        <v>1</v>
      </c>
      <c r="AC122">
        <f t="shared" si="11"/>
        <v>0</v>
      </c>
    </row>
    <row r="123" spans="1:29" x14ac:dyDescent="0.25">
      <c r="A123" t="s">
        <v>303</v>
      </c>
      <c r="B123">
        <f>'[4]Emission Projections'!G124*'[4]Carbon Prices POLES'!A$8</f>
        <v>157754.34</v>
      </c>
      <c r="C123">
        <f>'[4]Emission Projections'!H124*'[4]Carbon Prices POLES'!B$8</f>
        <v>188450.84362233733</v>
      </c>
      <c r="D123">
        <f>'[4]Emission Projections'!I124*'[4]Carbon Prices POLES'!C$8</f>
        <v>225113.27315417654</v>
      </c>
      <c r="E123">
        <f>'[4]Emission Projections'!J124*'[4]Carbon Prices POLES'!D$8</f>
        <v>268908.25253584393</v>
      </c>
      <c r="F123">
        <f>'[4]Emission Projections'!K124*'[4]Carbon Prices POLES'!E$8</f>
        <v>321224.22693907667</v>
      </c>
      <c r="G123">
        <f>'[4]Emission Projections'!L124*'[4]Carbon Prices POLES'!F$8</f>
        <v>383716.27361320547</v>
      </c>
      <c r="H123">
        <f>'[4]Emission Projections'!M124*'[4]Carbon Prices POLES'!G$8</f>
        <v>458368.04907847993</v>
      </c>
      <c r="I123">
        <f>'[4]Emission Projections'!N124*'[4]Carbon Prices POLES'!H$8</f>
        <v>547540.62420574238</v>
      </c>
      <c r="J123">
        <f>'[4]Emission Projections'!O124*'[4]Carbon Prices POLES'!I$8</f>
        <v>654064.26941956719</v>
      </c>
      <c r="K123">
        <f>'[4]Emission Projections'!P124*'[4]Carbon Prices POLES'!J$8</f>
        <v>781308.43619774992</v>
      </c>
      <c r="L123">
        <f>'[4]Emission Projections'!Q124*'[4]Carbon Prices POLES'!K$8</f>
        <v>933311.36304545286</v>
      </c>
      <c r="M123">
        <f>'[4]Emission Projections'!R124*'[4]Carbon Prices POLES'!L$8</f>
        <v>1114881.5200661086</v>
      </c>
      <c r="N123">
        <f>'[4]Emission Projections'!S124*'[4]Carbon Prices POLES'!M$8</f>
        <v>1331780.7105261094</v>
      </c>
      <c r="O123">
        <f>'[4]Emission Projections'!T124*'[4]Carbon Prices POLES'!N$8</f>
        <v>1590870.9595630097</v>
      </c>
      <c r="P123">
        <f>'[4]Emission Projections'!U124*'[4]Carbon Prices POLES'!O$8</f>
        <v>1900373.3150147023</v>
      </c>
      <c r="Q123">
        <f>'[4]Emission Projections'!V124*'[4]Carbon Prices POLES'!P$8</f>
        <v>2270080.3200087589</v>
      </c>
      <c r="R123">
        <f>'[4]Emission Projections'!W124*'[4]Carbon Prices POLES'!Q$8</f>
        <v>2711721.9765254604</v>
      </c>
      <c r="S123">
        <f>'[4]Emission Projections'!X124*'[4]Carbon Prices POLES'!R$8</f>
        <v>3239272.795250339</v>
      </c>
      <c r="T123">
        <f>'[4]Emission Projections'!Y124*'[4]Carbon Prices POLES'!S$8</f>
        <v>3869469.5224913917</v>
      </c>
      <c r="U123">
        <f>'[4]Emission Projections'!Z124*'[4]Carbon Prices POLES'!T$8</f>
        <v>4622254.482541197</v>
      </c>
      <c r="V123">
        <f>'[4]Emission Projections'!AA124*'[4]Carbon Prices POLES'!U$8</f>
        <v>5521499.3687679172</v>
      </c>
      <c r="W123" s="20">
        <f t="shared" si="6"/>
        <v>1995657.1241446992</v>
      </c>
      <c r="X123" t="s">
        <v>527</v>
      </c>
      <c r="Y123">
        <f t="shared" si="7"/>
        <v>0</v>
      </c>
      <c r="Z123">
        <f t="shared" si="8"/>
        <v>0</v>
      </c>
      <c r="AA123">
        <f t="shared" si="9"/>
        <v>0</v>
      </c>
      <c r="AB123">
        <f t="shared" si="10"/>
        <v>1</v>
      </c>
      <c r="AC123">
        <f t="shared" si="11"/>
        <v>0</v>
      </c>
    </row>
    <row r="124" spans="1:29" x14ac:dyDescent="0.25">
      <c r="A124" t="s">
        <v>305</v>
      </c>
      <c r="B124">
        <f>'[4]Emission Projections'!G125*'[4]Carbon Prices POLES'!A$8</f>
        <v>22735.4</v>
      </c>
      <c r="C124">
        <f>'[4]Emission Projections'!H125*'[4]Carbon Prices POLES'!B$8</f>
        <v>27164.490987402576</v>
      </c>
      <c r="D124">
        <f>'[4]Emission Projections'!I125*'[4]Carbon Prices POLES'!C$8</f>
        <v>32449.27840720685</v>
      </c>
      <c r="E124">
        <f>'[4]Emission Projections'!J125*'[4]Carbon Prices POLES'!D$8</f>
        <v>38762.208714322907</v>
      </c>
      <c r="F124">
        <f>'[4]Emission Projections'!K125*'[4]Carbon Prices POLES'!E$8</f>
        <v>46303.282330266084</v>
      </c>
      <c r="G124">
        <f>'[4]Emission Projections'!L125*'[4]Carbon Prices POLES'!F$8</f>
        <v>55311.503013829111</v>
      </c>
      <c r="H124">
        <f>'[4]Emission Projections'!M125*'[4]Carbon Prices POLES'!G$8</f>
        <v>66072.19309488748</v>
      </c>
      <c r="I124">
        <f>'[4]Emission Projections'!N125*'[4]Carbon Prices POLES'!H$8</f>
        <v>78926.420050936169</v>
      </c>
      <c r="J124">
        <f>'[4]Emission Projections'!O125*'[4]Carbon Prices POLES'!I$8</f>
        <v>94281.322677770571</v>
      </c>
      <c r="K124">
        <f>'[4]Emission Projections'!P125*'[4]Carbon Prices POLES'!J$8</f>
        <v>112623.58543096296</v>
      </c>
      <c r="L124">
        <f>'[4]Emission Projections'!Q125*'[4]Carbon Prices POLES'!K$8</f>
        <v>134534.17229980332</v>
      </c>
      <c r="M124">
        <f>'[4]Emission Projections'!R125*'[4]Carbon Prices POLES'!L$8</f>
        <v>160707.55512700017</v>
      </c>
      <c r="N124">
        <f>'[4]Emission Projections'!S125*'[4]Carbon Prices POLES'!M$8</f>
        <v>191972.73660217237</v>
      </c>
      <c r="O124">
        <f>'[4]Emission Projections'!T125*'[4]Carbon Prices POLES'!N$8</f>
        <v>229320.68969637057</v>
      </c>
      <c r="P124">
        <f>'[4]Emission Projections'!U125*'[4]Carbon Prices POLES'!O$8</f>
        <v>273934.3542679727</v>
      </c>
      <c r="Q124">
        <f>'[4]Emission Projections'!V125*'[4]Carbon Prices POLES'!P$8</f>
        <v>327227.79402720951</v>
      </c>
      <c r="R124">
        <f>'[4]Emission Projections'!W125*'[4]Carbon Prices POLES'!Q$8</f>
        <v>390888.99711415841</v>
      </c>
      <c r="S124">
        <f>'[4]Emission Projections'!X125*'[4]Carbon Prices POLES'!R$8</f>
        <v>466935.75436413765</v>
      </c>
      <c r="T124">
        <f>'[4]Emission Projections'!Y125*'[4]Carbon Prices POLES'!S$8</f>
        <v>557776.72919321735</v>
      </c>
      <c r="U124">
        <f>'[4]Emission Projections'!Z125*'[4]Carbon Prices POLES'!T$8</f>
        <v>666291.19771224086</v>
      </c>
      <c r="V124">
        <f>'[4]Emission Projections'!AA125*'[4]Carbon Prices POLES'!U$8</f>
        <v>795916.57472387643</v>
      </c>
      <c r="W124" s="20">
        <f t="shared" si="6"/>
        <v>287670.09871228406</v>
      </c>
      <c r="X124" t="s">
        <v>525</v>
      </c>
      <c r="Y124">
        <f t="shared" si="7"/>
        <v>0</v>
      </c>
      <c r="Z124">
        <f t="shared" si="8"/>
        <v>1</v>
      </c>
      <c r="AA124">
        <f t="shared" si="9"/>
        <v>0</v>
      </c>
      <c r="AB124">
        <f t="shared" si="10"/>
        <v>0</v>
      </c>
      <c r="AC124">
        <f t="shared" si="11"/>
        <v>0</v>
      </c>
    </row>
    <row r="125" spans="1:29" x14ac:dyDescent="0.25">
      <c r="A125" t="s">
        <v>307</v>
      </c>
      <c r="B125">
        <f>'[4]Emission Projections'!G126*'[4]Carbon Prices POLES'!A$8</f>
        <v>7058.9750000000004</v>
      </c>
      <c r="C125">
        <f>'[4]Emission Projections'!H126*'[4]Carbon Prices POLES'!B$8</f>
        <v>8438.2323304203655</v>
      </c>
      <c r="D125">
        <f>'[4]Emission Projections'!I126*'[4]Carbon Prices POLES'!C$8</f>
        <v>10079.843923640366</v>
      </c>
      <c r="E125">
        <f>'[4]Emission Projections'!J126*'[4]Carbon Prices POLES'!D$8</f>
        <v>12040.822108905022</v>
      </c>
      <c r="F125">
        <f>'[4]Emission Projections'!K126*'[4]Carbon Prices POLES'!E$8</f>
        <v>14383.404207537964</v>
      </c>
      <c r="G125">
        <f>'[4]Emission Projections'!L126*'[4]Carbon Prices POLES'!F$8</f>
        <v>17181.489722277209</v>
      </c>
      <c r="H125">
        <f>'[4]Emission Projections'!M126*'[4]Carbon Prices POLES'!G$8</f>
        <v>20524.205141767285</v>
      </c>
      <c r="I125">
        <f>'[4]Emission Projections'!N126*'[4]Carbon Prices POLES'!H$8</f>
        <v>24516.897311359866</v>
      </c>
      <c r="J125">
        <f>'[4]Emission Projections'!O126*'[4]Carbon Prices POLES'!I$8</f>
        <v>29286.739436203829</v>
      </c>
      <c r="K125">
        <f>'[4]Emission Projections'!P126*'[4]Carbon Prices POLES'!J$8</f>
        <v>34984.060400852257</v>
      </c>
      <c r="L125">
        <f>'[4]Emission Projections'!Q126*'[4]Carbon Prices POLES'!K$8</f>
        <v>41790.321732753539</v>
      </c>
      <c r="M125">
        <f>'[4]Emission Projections'!R126*'[4]Carbon Prices POLES'!L$8</f>
        <v>49920.041183254936</v>
      </c>
      <c r="N125">
        <f>'[4]Emission Projections'!S126*'[4]Carbon Prices POLES'!M$8</f>
        <v>59632.143541763944</v>
      </c>
      <c r="O125">
        <f>'[4]Emission Projections'!T126*'[4]Carbon Prices POLES'!N$8</f>
        <v>71232.743334159357</v>
      </c>
      <c r="P125">
        <f>'[4]Emission Projections'!U126*'[4]Carbon Prices POLES'!O$8</f>
        <v>85091.296646003582</v>
      </c>
      <c r="Q125">
        <f>'[4]Emission Projections'!V126*'[4]Carbon Prices POLES'!P$8</f>
        <v>101644.62551786224</v>
      </c>
      <c r="R125">
        <f>'[4]Emission Projections'!W126*'[4]Carbon Prices POLES'!Q$8</f>
        <v>121419.90171251647</v>
      </c>
      <c r="S125">
        <f>'[4]Emission Projections'!X126*'[4]Carbon Prices POLES'!R$8</f>
        <v>145040.4653082203</v>
      </c>
      <c r="T125">
        <f>'[4]Emission Projections'!Y126*'[4]Carbon Prices POLES'!S$8</f>
        <v>173258.53059018686</v>
      </c>
      <c r="U125">
        <f>'[4]Emission Projections'!Z126*'[4]Carbon Prices POLES'!T$8</f>
        <v>206963.59655554726</v>
      </c>
      <c r="V125">
        <f>'[4]Emission Projections'!AA126*'[4]Carbon Prices POLES'!U$8</f>
        <v>247227.26098746218</v>
      </c>
      <c r="W125" s="20">
        <f t="shared" si="6"/>
        <v>89357.144945136955</v>
      </c>
      <c r="X125" t="s">
        <v>387</v>
      </c>
      <c r="Y125">
        <f t="shared" si="7"/>
        <v>0</v>
      </c>
      <c r="Z125">
        <f t="shared" si="8"/>
        <v>0</v>
      </c>
      <c r="AA125">
        <f t="shared" si="9"/>
        <v>1</v>
      </c>
      <c r="AB125">
        <f t="shared" si="10"/>
        <v>0</v>
      </c>
      <c r="AC125">
        <f t="shared" si="11"/>
        <v>0</v>
      </c>
    </row>
    <row r="126" spans="1:29" x14ac:dyDescent="0.25">
      <c r="A126" t="s">
        <v>309</v>
      </c>
      <c r="B126">
        <f>'[4]Emission Projections'!G127*'[4]Carbon Prices POLES'!A$8</f>
        <v>394550.86499999999</v>
      </c>
      <c r="C126">
        <f>'[4]Emission Projections'!H127*'[4]Carbon Prices POLES'!B$8</f>
        <v>471315.67788270459</v>
      </c>
      <c r="D126">
        <f>'[4]Emission Projections'!I127*'[4]Carbon Prices POLES'!C$8</f>
        <v>563008.91193847766</v>
      </c>
      <c r="E126">
        <f>'[4]Emission Projections'!J127*'[4]Carbon Prices POLES'!D$8</f>
        <v>672540.82528139243</v>
      </c>
      <c r="F126">
        <f>'[4]Emission Projections'!K127*'[4]Carbon Prices POLES'!E$8</f>
        <v>803381.99268317444</v>
      </c>
      <c r="G126">
        <f>'[4]Emission Projections'!L127*'[4]Carbon Prices POLES'!F$8</f>
        <v>959677.7344255161</v>
      </c>
      <c r="H126">
        <f>'[4]Emission Projections'!M127*'[4]Carbon Prices POLES'!G$8</f>
        <v>1146380.6822692133</v>
      </c>
      <c r="I126">
        <f>'[4]Emission Projections'!N127*'[4]Carbon Prices POLES'!H$8</f>
        <v>1369405.8708360598</v>
      </c>
      <c r="J126">
        <f>'[4]Emission Projections'!O127*'[4]Carbon Prices POLES'!I$8</f>
        <v>1635820.4209967311</v>
      </c>
      <c r="K126">
        <f>'[4]Emission Projections'!P127*'[4]Carbon Prices POLES'!J$8</f>
        <v>1954064.7583593144</v>
      </c>
      <c r="L126">
        <f>'[4]Emission Projections'!Q127*'[4]Carbon Prices POLES'!K$8</f>
        <v>2334223.2582768137</v>
      </c>
      <c r="M126">
        <f>'[4]Emission Projections'!R127*'[4]Carbon Prices POLES'!L$8</f>
        <v>2788339.9388679159</v>
      </c>
      <c r="N126">
        <f>'[4]Emission Projections'!S127*'[4]Carbon Prices POLES'!M$8</f>
        <v>3330804.6243124548</v>
      </c>
      <c r="O126">
        <f>'[4]Emission Projections'!T127*'[4]Carbon Prices POLES'!N$8</f>
        <v>3978803.4588401434</v>
      </c>
      <c r="P126">
        <f>'[4]Emission Projections'!U127*'[4]Carbon Prices POLES'!O$8</f>
        <v>4752869.8948208485</v>
      </c>
      <c r="Q126">
        <f>'[4]Emission Projections'!V127*'[4]Carbon Prices POLES'!P$8</f>
        <v>5677527.6044540005</v>
      </c>
      <c r="R126">
        <f>'[4]Emission Projections'!W127*'[4]Carbon Prices POLES'!Q$8</f>
        <v>6782076.644717956</v>
      </c>
      <c r="S126">
        <f>'[4]Emission Projections'!X127*'[4]Carbon Prices POLES'!R$8</f>
        <v>8101510.9320912911</v>
      </c>
      <c r="T126">
        <f>'[4]Emission Projections'!Y127*'[4]Carbon Prices POLES'!S$8</f>
        <v>9677639.9649390168</v>
      </c>
      <c r="U126">
        <f>'[4]Emission Projections'!Z127*'[4]Carbon Prices POLES'!T$8</f>
        <v>11560398.115884302</v>
      </c>
      <c r="V126">
        <f>'[4]Emission Projections'!AA127*'[4]Carbon Prices POLES'!U$8</f>
        <v>13809443.410987457</v>
      </c>
      <c r="W126" s="20">
        <f t="shared" si="6"/>
        <v>4991186.7071924396</v>
      </c>
      <c r="X126" t="s">
        <v>387</v>
      </c>
      <c r="Y126">
        <f t="shared" si="7"/>
        <v>0</v>
      </c>
      <c r="Z126">
        <f t="shared" si="8"/>
        <v>0</v>
      </c>
      <c r="AA126">
        <f t="shared" si="9"/>
        <v>1</v>
      </c>
      <c r="AB126">
        <f t="shared" si="10"/>
        <v>0</v>
      </c>
      <c r="AC126">
        <f t="shared" si="11"/>
        <v>0</v>
      </c>
    </row>
    <row r="127" spans="1:29" x14ac:dyDescent="0.25">
      <c r="A127" t="s">
        <v>314</v>
      </c>
      <c r="B127">
        <f>'[4]Emission Projections'!G128*'[4]Carbon Prices POLES'!A$8</f>
        <v>285934.32500000001</v>
      </c>
      <c r="C127">
        <f>'[4]Emission Projections'!H128*'[4]Carbon Prices POLES'!B$8</f>
        <v>341567.91667315684</v>
      </c>
      <c r="D127">
        <f>'[4]Emission Projections'!I128*'[4]Carbon Prices POLES'!C$8</f>
        <v>408018.8809185244</v>
      </c>
      <c r="E127">
        <f>'[4]Emission Projections'!J128*'[4]Carbon Prices POLES'!D$8</f>
        <v>487397.67820911261</v>
      </c>
      <c r="F127">
        <f>'[4]Emission Projections'!K128*'[4]Carbon Prices POLES'!E$8</f>
        <v>582220.21123136277</v>
      </c>
      <c r="G127">
        <f>'[4]Emission Projections'!L128*'[4]Carbon Prices POLES'!F$8</f>
        <v>695488.35872347059</v>
      </c>
      <c r="H127">
        <f>'[4]Emission Projections'!M128*'[4]Carbon Prices POLES'!G$8</f>
        <v>830794.59547755134</v>
      </c>
      <c r="I127">
        <f>'[4]Emission Projections'!N128*'[4]Carbon Prices POLES'!H$8</f>
        <v>992421.80211390823</v>
      </c>
      <c r="J127">
        <f>'[4]Emission Projections'!O128*'[4]Carbon Prices POLES'!I$8</f>
        <v>1185495.9419751482</v>
      </c>
      <c r="K127">
        <f>'[4]Emission Projections'!P128*'[4]Carbon Prices POLES'!J$8</f>
        <v>1416128.7806392948</v>
      </c>
      <c r="L127">
        <f>'[4]Emission Projections'!Q128*'[4]Carbon Prices POLES'!K$8</f>
        <v>1691634.3809019648</v>
      </c>
      <c r="M127">
        <f>'[4]Emission Projections'!R128*'[4]Carbon Prices POLES'!L$8</f>
        <v>2020734.3403894487</v>
      </c>
      <c r="N127">
        <f>'[4]Emission Projections'!S128*'[4]Carbon Prices POLES'!M$8</f>
        <v>2413864.8788363156</v>
      </c>
      <c r="O127">
        <f>'[4]Emission Projections'!T128*'[4]Carbon Prices POLES'!N$8</f>
        <v>2883471.8336096802</v>
      </c>
      <c r="P127">
        <f>'[4]Emission Projections'!U128*'[4]Carbon Prices POLES'!O$8</f>
        <v>3444446.3811564809</v>
      </c>
      <c r="Q127">
        <f>'[4]Emission Projections'!V128*'[4]Carbon Prices POLES'!P$8</f>
        <v>4114548.849664411</v>
      </c>
      <c r="R127">
        <f>'[4]Emission Projections'!W128*'[4]Carbon Prices POLES'!Q$8</f>
        <v>4915027.1383666182</v>
      </c>
      <c r="S127">
        <f>'[4]Emission Projections'!X128*'[4]Carbon Prices POLES'!R$8</f>
        <v>5871225.3377543828</v>
      </c>
      <c r="T127">
        <f>'[4]Emission Projections'!Y128*'[4]Carbon Prices POLES'!S$8</f>
        <v>7013461.6965962788</v>
      </c>
      <c r="U127">
        <f>'[4]Emission Projections'!Z128*'[4]Carbon Prices POLES'!T$8</f>
        <v>8377902.2881921548</v>
      </c>
      <c r="V127">
        <f>'[4]Emission Projections'!AA128*'[4]Carbon Prices POLES'!U$8</f>
        <v>10007798.843767915</v>
      </c>
      <c r="W127" s="20">
        <f t="shared" si="6"/>
        <v>3617152.8405103134</v>
      </c>
      <c r="X127" t="s">
        <v>527</v>
      </c>
      <c r="Y127">
        <f t="shared" si="7"/>
        <v>0</v>
      </c>
      <c r="Z127">
        <f t="shared" si="8"/>
        <v>0</v>
      </c>
      <c r="AA127">
        <f t="shared" si="9"/>
        <v>0</v>
      </c>
      <c r="AB127">
        <f t="shared" si="10"/>
        <v>1</v>
      </c>
      <c r="AC127">
        <f t="shared" si="11"/>
        <v>0</v>
      </c>
    </row>
    <row r="128" spans="1:29" x14ac:dyDescent="0.25">
      <c r="A128" t="s">
        <v>316</v>
      </c>
      <c r="B128">
        <f>'[4]Emission Projections'!G129*'[4]Carbon Prices POLES'!A$8</f>
        <v>286007.66500000004</v>
      </c>
      <c r="C128">
        <f>'[4]Emission Projections'!H129*'[4]Carbon Prices POLES'!B$8</f>
        <v>341655.67610029137</v>
      </c>
      <c r="D128">
        <f>'[4]Emission Projections'!I129*'[4]Carbon Prices POLES'!C$8</f>
        <v>408123.88862780127</v>
      </c>
      <c r="E128">
        <f>'[4]Emission Projections'!J129*'[4]Carbon Prices POLES'!D$8</f>
        <v>487523.31705857022</v>
      </c>
      <c r="F128">
        <f>'[4]Emission Projections'!K129*'[4]Carbon Prices POLES'!E$8</f>
        <v>582369.80172189092</v>
      </c>
      <c r="G128">
        <f>'[4]Emission Projections'!L129*'[4]Carbon Prices POLES'!F$8</f>
        <v>695668.18731454934</v>
      </c>
      <c r="H128">
        <f>'[4]Emission Projections'!M129*'[4]Carbon Prices POLES'!G$8</f>
        <v>831008.75340603176</v>
      </c>
      <c r="I128">
        <f>'[4]Emission Projections'!N129*'[4]Carbon Prices POLES'!H$8</f>
        <v>992679.14029445755</v>
      </c>
      <c r="J128">
        <f>'[4]Emission Projections'!O129*'[4]Carbon Prices POLES'!I$8</f>
        <v>1185802.4691258918</v>
      </c>
      <c r="K128">
        <f>'[4]Emission Projections'!P129*'[4]Carbon Prices POLES'!J$8</f>
        <v>1416496.9656123621</v>
      </c>
      <c r="L128">
        <f>'[4]Emission Projections'!Q129*'[4]Carbon Prices POLES'!K$8</f>
        <v>1692073.0271638755</v>
      </c>
      <c r="M128">
        <f>'[4]Emission Projections'!R129*'[4]Carbon Prices POLES'!L$8</f>
        <v>2021261.0236463211</v>
      </c>
      <c r="N128">
        <f>'[4]Emission Projections'!S129*'[4]Carbon Prices POLES'!M$8</f>
        <v>2414492.4691992495</v>
      </c>
      <c r="O128">
        <f>'[4]Emission Projections'!T129*'[4]Carbon Prices POLES'!N$8</f>
        <v>2884225.1189236385</v>
      </c>
      <c r="P128">
        <f>'[4]Emission Projections'!U129*'[4]Carbon Prices POLES'!O$8</f>
        <v>3445344.1400562483</v>
      </c>
      <c r="Q128">
        <f>'[4]Emission Projections'!V129*'[4]Carbon Prices POLES'!P$8</f>
        <v>4115626.0602455256</v>
      </c>
      <c r="R128">
        <f>'[4]Emission Projections'!W129*'[4]Carbon Prices POLES'!Q$8</f>
        <v>4916311.1522133574</v>
      </c>
      <c r="S128">
        <f>'[4]Emission Projections'!X129*'[4]Carbon Prices POLES'!R$8</f>
        <v>5872765.5377809023</v>
      </c>
      <c r="T128">
        <f>'[4]Emission Projections'!Y129*'[4]Carbon Prices POLES'!S$8</f>
        <v>7015297.8578440491</v>
      </c>
      <c r="U128">
        <f>'[4]Emission Projections'!Z129*'[4]Carbon Prices POLES'!T$8</f>
        <v>8380104.165168575</v>
      </c>
      <c r="V128">
        <f>'[4]Emission Projections'!AA129*'[4]Carbon Prices POLES'!U$8</f>
        <v>10010431.410987459</v>
      </c>
      <c r="W128" s="20">
        <f t="shared" si="6"/>
        <v>3618099.2174364058</v>
      </c>
      <c r="X128" t="s">
        <v>387</v>
      </c>
      <c r="Y128">
        <f t="shared" si="7"/>
        <v>0</v>
      </c>
      <c r="Z128">
        <f t="shared" si="8"/>
        <v>0</v>
      </c>
      <c r="AA128">
        <f t="shared" si="9"/>
        <v>1</v>
      </c>
      <c r="AB128">
        <f t="shared" si="10"/>
        <v>0</v>
      </c>
      <c r="AC128">
        <f t="shared" si="11"/>
        <v>0</v>
      </c>
    </row>
    <row r="129" spans="1:29" x14ac:dyDescent="0.25">
      <c r="A129" t="s">
        <v>318</v>
      </c>
      <c r="B129">
        <f>'[4]Emission Projections'!G130*'[4]Carbon Prices POLES'!A$8</f>
        <v>806978.35499999998</v>
      </c>
      <c r="C129">
        <f>'[4]Emission Projections'!H130*'[4]Carbon Prices POLES'!B$8</f>
        <v>963979.86558563029</v>
      </c>
      <c r="D129">
        <f>'[4]Emission Projections'!I130*'[4]Carbon Prices POLES'!C$8</f>
        <v>1151519.6387947861</v>
      </c>
      <c r="E129">
        <f>'[4]Emission Projections'!J130*'[4]Carbon Prices POLES'!D$8</f>
        <v>1375544.7869445516</v>
      </c>
      <c r="F129">
        <f>'[4]Emission Projections'!K130*'[4]Carbon Prices POLES'!E$8</f>
        <v>1643153.6264604733</v>
      </c>
      <c r="G129">
        <f>'[4]Emission Projections'!L130*'[4]Carbon Prices POLES'!F$8</f>
        <v>1962824.6710513658</v>
      </c>
      <c r="H129">
        <f>'[4]Emission Projections'!M130*'[4]Carbon Prices POLES'!G$8</f>
        <v>2344687.358852271</v>
      </c>
      <c r="I129">
        <f>'[4]Emission Projections'!N130*'[4]Carbon Prices POLES'!H$8</f>
        <v>2800839.8775740769</v>
      </c>
      <c r="J129">
        <f>'[4]Emission Projections'!O130*'[4]Carbon Prices POLES'!I$8</f>
        <v>3345736.3493632441</v>
      </c>
      <c r="K129">
        <f>'[4]Emission Projections'!P130*'[4]Carbon Prices POLES'!J$8</f>
        <v>3996640.2207477465</v>
      </c>
      <c r="L129">
        <f>'[4]Emission Projections'!Q130*'[4]Carbon Prices POLES'!K$8</f>
        <v>4774176.6879903153</v>
      </c>
      <c r="M129">
        <f>'[4]Emission Projections'!R130*'[4]Carbon Prices POLES'!L$8</f>
        <v>5702979.7367761806</v>
      </c>
      <c r="N129">
        <f>'[4]Emission Projections'!S130*'[4]Carbon Prices POLES'!M$8</f>
        <v>6812480.3295449028</v>
      </c>
      <c r="O129">
        <f>'[4]Emission Projections'!T130*'[4]Carbon Prices POLES'!N$8</f>
        <v>8137829.8043242637</v>
      </c>
      <c r="P129">
        <f>'[4]Emission Projections'!U130*'[4]Carbon Prices POLES'!O$8</f>
        <v>9721024.4432039559</v>
      </c>
      <c r="Q129">
        <f>'[4]Emission Projections'!V130*'[4]Carbon Prices POLES'!P$8</f>
        <v>11612223.265038513</v>
      </c>
      <c r="R129">
        <f>'[4]Emission Projections'!W130*'[4]Carbon Prices POLES'!Q$8</f>
        <v>13871352.537399789</v>
      </c>
      <c r="S129">
        <f>'[4]Emission Projections'!X130*'[4]Carbon Prices POLES'!R$8</f>
        <v>16569986.410464389</v>
      </c>
      <c r="T129">
        <f>'[4]Emission Projections'!Y130*'[4]Carbon Prices POLES'!S$8</f>
        <v>19793636.205902457</v>
      </c>
      <c r="U129">
        <f>'[4]Emission Projections'!Z130*'[4]Carbon Prices POLES'!T$8</f>
        <v>23644434.28274161</v>
      </c>
      <c r="V129">
        <f>'[4]Emission Projections'!AA130*'[4]Carbon Prices POLES'!U$8</f>
        <v>28244397.523926746</v>
      </c>
      <c r="W129" s="20">
        <f t="shared" si="6"/>
        <v>10208453.106556363</v>
      </c>
      <c r="X129" t="s">
        <v>524</v>
      </c>
      <c r="Y129">
        <f t="shared" si="7"/>
        <v>1</v>
      </c>
      <c r="Z129">
        <f t="shared" si="8"/>
        <v>0</v>
      </c>
      <c r="AA129">
        <f t="shared" si="9"/>
        <v>0</v>
      </c>
      <c r="AB129">
        <f t="shared" si="10"/>
        <v>0</v>
      </c>
      <c r="AC129">
        <f t="shared" si="11"/>
        <v>0</v>
      </c>
    </row>
    <row r="130" spans="1:29" x14ac:dyDescent="0.25">
      <c r="A130" t="s">
        <v>322</v>
      </c>
      <c r="B130">
        <f>'[4]Emission Projections'!G131*'[4]Carbon Prices POLES'!A$8</f>
        <v>48166.045000000006</v>
      </c>
      <c r="C130">
        <f>'[4]Emission Projections'!H131*'[4]Carbon Prices POLES'!B$8</f>
        <v>57542.602891491639</v>
      </c>
      <c r="D130">
        <f>'[4]Emission Projections'!I131*'[4]Carbon Prices POLES'!C$8</f>
        <v>68737.374240299469</v>
      </c>
      <c r="E130">
        <f>'[4]Emission Projections'!J131*'[4]Carbon Prices POLES'!D$8</f>
        <v>82110.060725311836</v>
      </c>
      <c r="F130">
        <f>'[4]Emission Projections'!K131*'[4]Carbon Prices POLES'!E$8</f>
        <v>98084.348016634394</v>
      </c>
      <c r="G130">
        <f>'[4]Emission Projections'!L131*'[4]Carbon Prices POLES'!F$8</f>
        <v>117166.44251432088</v>
      </c>
      <c r="H130">
        <f>'[4]Emission Projections'!M131*'[4]Carbon Prices POLES'!G$8</f>
        <v>139960.85277955519</v>
      </c>
      <c r="I130">
        <f>'[4]Emission Projections'!N131*'[4]Carbon Prices POLES'!H$8</f>
        <v>167189.92938559875</v>
      </c>
      <c r="J130">
        <f>'[4]Emission Projections'!O131*'[4]Carbon Prices POLES'!I$8</f>
        <v>199716.27187453656</v>
      </c>
      <c r="K130">
        <f>'[4]Emission Projections'!P131*'[4]Carbon Prices POLES'!J$8</f>
        <v>238570.63417083182</v>
      </c>
      <c r="L130">
        <f>'[4]Emission Projections'!Q131*'[4]Carbon Prices POLES'!K$8</f>
        <v>284983.89705548662</v>
      </c>
      <c r="M130">
        <f>'[4]Emission Projections'!R131*'[4]Carbon Prices POLES'!L$8</f>
        <v>340426.88881151925</v>
      </c>
      <c r="N130">
        <f>'[4]Emission Projections'!S131*'[4]Carbon Prices POLES'!M$8</f>
        <v>406656.00672751304</v>
      </c>
      <c r="O130">
        <f>'[4]Emission Projections'!T131*'[4]Carbon Prices POLES'!N$8</f>
        <v>485770.04061937612</v>
      </c>
      <c r="P130">
        <f>'[4]Emission Projections'!U131*'[4]Carbon Prices POLES'!O$8</f>
        <v>580275.2701224495</v>
      </c>
      <c r="Q130">
        <f>'[4]Emission Projections'!V131*'[4]Carbon Prices POLES'!P$8</f>
        <v>693166.55109091848</v>
      </c>
      <c r="R130">
        <f>'[4]Emission Projections'!W131*'[4]Carbon Prices POLES'!Q$8</f>
        <v>828020.20287494885</v>
      </c>
      <c r="S130">
        <f>'[4]Emission Projections'!X131*'[4]Carbon Prices POLES'!R$8</f>
        <v>989109.71752435935</v>
      </c>
      <c r="T130">
        <f>'[4]Emission Projections'!Y131*'[4]Carbon Prices POLES'!S$8</f>
        <v>1181538.3005683394</v>
      </c>
      <c r="U130">
        <f>'[4]Emission Projections'!Z131*'[4]Carbon Prices POLES'!T$8</f>
        <v>1411403.9865032407</v>
      </c>
      <c r="V130">
        <f>'[4]Emission Projections'!AA131*'[4]Carbon Prices POLES'!U$8</f>
        <v>1685989.1497238763</v>
      </c>
      <c r="W130" s="20">
        <f t="shared" si="6"/>
        <v>609371.50889667938</v>
      </c>
      <c r="X130" t="s">
        <v>525</v>
      </c>
      <c r="Y130">
        <f t="shared" si="7"/>
        <v>0</v>
      </c>
      <c r="Z130">
        <f t="shared" si="8"/>
        <v>1</v>
      </c>
      <c r="AA130">
        <f t="shared" si="9"/>
        <v>0</v>
      </c>
      <c r="AB130">
        <f t="shared" si="10"/>
        <v>0</v>
      </c>
      <c r="AC130">
        <f t="shared" si="11"/>
        <v>0</v>
      </c>
    </row>
    <row r="131" spans="1:29" x14ac:dyDescent="0.25">
      <c r="A131" t="s">
        <v>324</v>
      </c>
      <c r="B131">
        <f>'[4]Emission Projections'!G132*'[4]Carbon Prices POLES'!A$8</f>
        <v>15676.424999999999</v>
      </c>
      <c r="C131">
        <f>'[4]Emission Projections'!H132*'[4]Carbon Prices POLES'!B$8</f>
        <v>18732.170159043431</v>
      </c>
      <c r="D131">
        <f>'[4]Emission Projections'!I132*'[4]Carbon Prices POLES'!C$8</f>
        <v>22376.423247121118</v>
      </c>
      <c r="E131">
        <f>'[4]Emission Projections'!J132*'[4]Carbon Prices POLES'!D$8</f>
        <v>26729.648451213212</v>
      </c>
      <c r="F131">
        <f>'[4]Emission Projections'!K132*'[4]Carbon Prices POLES'!E$8</f>
        <v>31929.954584277264</v>
      </c>
      <c r="G131">
        <f>'[4]Emission Projections'!L132*'[4]Carbon Prices POLES'!F$8</f>
        <v>38141.557163678299</v>
      </c>
      <c r="H131">
        <f>'[4]Emission Projections'!M132*'[4]Carbon Prices POLES'!G$8</f>
        <v>45562.070697339754</v>
      </c>
      <c r="I131">
        <f>'[4]Emission Projections'!N132*'[4]Carbon Prices POLES'!H$8</f>
        <v>54425.648399334692</v>
      </c>
      <c r="J131">
        <f>'[4]Emission Projections'!O132*'[4]Carbon Prices POLES'!I$8</f>
        <v>65014.260369715426</v>
      </c>
      <c r="K131">
        <f>'[4]Emission Projections'!P132*'[4]Carbon Prices POLES'!J$8</f>
        <v>77662.045177985652</v>
      </c>
      <c r="L131">
        <f>'[4]Emission Projections'!Q132*'[4]Carbon Prices POLES'!K$8</f>
        <v>92771.337589608025</v>
      </c>
      <c r="M131">
        <f>'[4]Emission Projections'!R132*'[4]Carbon Prices POLES'!L$8</f>
        <v>110818.95584144839</v>
      </c>
      <c r="N131">
        <f>'[4]Emission Projections'!S132*'[4]Carbon Prices POLES'!M$8</f>
        <v>132378.97981927151</v>
      </c>
      <c r="O131">
        <f>'[4]Emission Projections'!T132*'[4]Carbon Prices POLES'!N$8</f>
        <v>158131.8323451179</v>
      </c>
      <c r="P131">
        <f>'[4]Emission Projections'!U132*'[4]Carbon Prices POLES'!O$8</f>
        <v>188896.65196566671</v>
      </c>
      <c r="Q131">
        <f>'[4]Emission Projections'!V132*'[4]Carbon Prices POLES'!P$8</f>
        <v>225644.40609435251</v>
      </c>
      <c r="R131">
        <f>'[4]Emission Projections'!W132*'[4]Carbon Prices POLES'!Q$8</f>
        <v>269543.9013333199</v>
      </c>
      <c r="S131">
        <f>'[4]Emission Projections'!X132*'[4]Carbon Prices POLES'!R$8</f>
        <v>321980.71322658006</v>
      </c>
      <c r="T131">
        <f>'[4]Emission Projections'!Y132*'[4]Carbon Prices POLES'!S$8</f>
        <v>384622.58123950387</v>
      </c>
      <c r="U131">
        <f>'[4]Emission Projections'!Z132*'[4]Carbon Prices POLES'!T$8</f>
        <v>459446.72784473683</v>
      </c>
      <c r="V131">
        <f>'[4]Emission Projections'!AA132*'[4]Carbon Prices POLES'!U$8</f>
        <v>548829.97392675839</v>
      </c>
      <c r="W131" s="20">
        <f t="shared" ref="W131:W180" si="12">AVERAGE(G131:V131)</f>
        <v>198366.97768965113</v>
      </c>
      <c r="X131" t="s">
        <v>524</v>
      </c>
      <c r="Y131">
        <f t="shared" ref="Y131:Y180" si="13">IF(X131="ASIA",1,0)</f>
        <v>1</v>
      </c>
      <c r="Z131">
        <f t="shared" ref="Z131:Z180" si="14">IF(X131="LAM",1,0)</f>
        <v>0</v>
      </c>
      <c r="AA131">
        <f t="shared" ref="AA131:AA180" si="15">IF(X131="MAF",1,0)</f>
        <v>0</v>
      </c>
      <c r="AB131">
        <f t="shared" ref="AB131:AB180" si="16">IF(X131="OECD90",1,0)</f>
        <v>0</v>
      </c>
      <c r="AC131">
        <f t="shared" ref="AC131:AC180" si="17">IF(X131="REF",1,0)</f>
        <v>0</v>
      </c>
    </row>
    <row r="132" spans="1:29" x14ac:dyDescent="0.25">
      <c r="A132" t="s">
        <v>326</v>
      </c>
      <c r="B132">
        <f>'[4]Emission Projections'!G133*'[4]Carbon Prices POLES'!A$8</f>
        <v>25375.64</v>
      </c>
      <c r="C132">
        <f>'[4]Emission Projections'!H133*'[4]Carbon Prices POLES'!B$8</f>
        <v>30318.382922650468</v>
      </c>
      <c r="D132">
        <f>'[4]Emission Projections'!I133*'[4]Carbon Prices POLES'!C$8</f>
        <v>36216.751947196273</v>
      </c>
      <c r="E132">
        <f>'[4]Emission Projections'!J133*'[4]Carbon Prices POLES'!D$8</f>
        <v>43262.634590013178</v>
      </c>
      <c r="F132">
        <f>'[4]Emission Projections'!K133*'[4]Carbon Prices POLES'!E$8</f>
        <v>51679.254542837843</v>
      </c>
      <c r="G132">
        <f>'[4]Emission Projections'!L133*'[4]Carbon Prices POLES'!F$8</f>
        <v>61733.356862474255</v>
      </c>
      <c r="H132">
        <f>'[4]Emission Projections'!M133*'[4]Carbon Prices POLES'!G$8</f>
        <v>73743.402175343246</v>
      </c>
      <c r="I132">
        <f>'[4]Emission Projections'!N133*'[4]Carbon Prices POLES'!H$8</f>
        <v>88090.04322627245</v>
      </c>
      <c r="J132">
        <f>'[4]Emission Projections'!O133*'[4]Carbon Prices POLES'!I$8</f>
        <v>105227.70529084504</v>
      </c>
      <c r="K132">
        <f>'[4]Emission Projections'!P133*'[4]Carbon Prices POLES'!J$8</f>
        <v>125699.55876805101</v>
      </c>
      <c r="L132">
        <f>'[4]Emission Projections'!Q133*'[4]Carbon Prices POLES'!K$8</f>
        <v>150154.04278633423</v>
      </c>
      <c r="M132">
        <f>'[4]Emission Projections'!R133*'[4]Carbon Prices POLES'!L$8</f>
        <v>179366.23144320113</v>
      </c>
      <c r="N132">
        <f>'[4]Emission Projections'!S133*'[4]Carbon Prices POLES'!M$8</f>
        <v>214261.41064546656</v>
      </c>
      <c r="O132">
        <f>'[4]Emission Projections'!T133*'[4]Carbon Prices POLES'!N$8</f>
        <v>255945.56823488013</v>
      </c>
      <c r="P132">
        <f>'[4]Emission Projections'!U133*'[4]Carbon Prices POLES'!O$8</f>
        <v>305739.03478927381</v>
      </c>
      <c r="Q132">
        <f>'[4]Emission Projections'!V133*'[4]Carbon Prices POLES'!P$8</f>
        <v>365219.99375119945</v>
      </c>
      <c r="R132">
        <f>'[4]Emission Projections'!W133*'[4]Carbon Prices POLES'!Q$8</f>
        <v>436272.48206697294</v>
      </c>
      <c r="S132">
        <f>'[4]Emission Projections'!X133*'[4]Carbon Prices POLES'!R$8</f>
        <v>521148.48017168767</v>
      </c>
      <c r="T132">
        <f>'[4]Emission Projections'!Y133*'[4]Carbon Prices POLES'!S$8</f>
        <v>622536.40206850041</v>
      </c>
      <c r="U132">
        <f>'[4]Emission Projections'!Z133*'[4]Carbon Prices POLES'!T$8</f>
        <v>743649.69921613694</v>
      </c>
      <c r="V132">
        <f>'[4]Emission Projections'!AA133*'[4]Carbon Prices POLES'!U$8</f>
        <v>888324.97472387645</v>
      </c>
      <c r="W132" s="20">
        <f t="shared" si="12"/>
        <v>321069.52413878223</v>
      </c>
      <c r="X132" t="s">
        <v>525</v>
      </c>
      <c r="Y132">
        <f t="shared" si="13"/>
        <v>0</v>
      </c>
      <c r="Z132">
        <f t="shared" si="14"/>
        <v>1</v>
      </c>
      <c r="AA132">
        <f t="shared" si="15"/>
        <v>0</v>
      </c>
      <c r="AB132">
        <f t="shared" si="16"/>
        <v>0</v>
      </c>
      <c r="AC132">
        <f t="shared" si="17"/>
        <v>0</v>
      </c>
    </row>
    <row r="133" spans="1:29" x14ac:dyDescent="0.25">
      <c r="A133" t="s">
        <v>328</v>
      </c>
      <c r="B133">
        <f>'[4]Emission Projections'!G134*'[4]Carbon Prices POLES'!A$8</f>
        <v>287896.17</v>
      </c>
      <c r="C133">
        <f>'[4]Emission Projections'!H134*'[4]Carbon Prices POLES'!B$8</f>
        <v>343911.61020653456</v>
      </c>
      <c r="D133">
        <f>'[4]Emission Projections'!I134*'[4]Carbon Prices POLES'!C$8</f>
        <v>410818.73906920064</v>
      </c>
      <c r="E133">
        <f>'[4]Emission Projections'!J134*'[4]Carbon Prices POLES'!D$8</f>
        <v>490742.47964649444</v>
      </c>
      <c r="F133">
        <f>'[4]Emission Projections'!K134*'[4]Carbon Prices POLES'!E$8</f>
        <v>586215.15829007758</v>
      </c>
      <c r="G133">
        <f>'[4]Emission Projections'!L134*'[4]Carbon Prices POLES'!F$8</f>
        <v>700261.85272984311</v>
      </c>
      <c r="H133">
        <f>'[4]Emission Projections'!M134*'[4]Carbon Prices POLES'!G$8</f>
        <v>836495.98282788286</v>
      </c>
      <c r="I133">
        <f>'[4]Emission Projections'!N134*'[4]Carbon Prices POLES'!H$8</f>
        <v>999234.18645172205</v>
      </c>
      <c r="J133">
        <f>'[4]Emission Projections'!O134*'[4]Carbon Prices POLES'!I$8</f>
        <v>1193632.6098325138</v>
      </c>
      <c r="K133">
        <f>'[4]Emission Projections'!P134*'[4]Carbon Prices POLES'!J$8</f>
        <v>1425850.8521043463</v>
      </c>
      <c r="L133">
        <f>'[4]Emission Projections'!Q134*'[4]Carbon Prices POLES'!K$8</f>
        <v>1703246.4429679301</v>
      </c>
      <c r="M133">
        <f>'[4]Emission Projections'!R134*'[4]Carbon Prices POLES'!L$8</f>
        <v>2034608.78349435</v>
      </c>
      <c r="N133">
        <f>'[4]Emission Projections'!S134*'[4]Carbon Prices POLES'!M$8</f>
        <v>2430436.6533668991</v>
      </c>
      <c r="O133">
        <f>'[4]Emission Projections'!T134*'[4]Carbon Prices POLES'!N$8</f>
        <v>2903272.032918077</v>
      </c>
      <c r="P133">
        <f>'[4]Emission Projections'!U134*'[4]Carbon Prices POLES'!O$8</f>
        <v>3468096.0882892003</v>
      </c>
      <c r="Q133">
        <f>'[4]Emission Projections'!V134*'[4]Carbon Prices POLES'!P$8</f>
        <v>4142805.5190851465</v>
      </c>
      <c r="R133">
        <f>'[4]Emission Projections'!W134*'[4]Carbon Prices POLES'!Q$8</f>
        <v>4948777.6039725225</v>
      </c>
      <c r="S133">
        <f>'[4]Emission Projections'!X134*'[4]Carbon Prices POLES'!R$8</f>
        <v>5911549.9253973914</v>
      </c>
      <c r="T133">
        <f>'[4]Emission Projections'!Y134*'[4]Carbon Prices POLES'!S$8</f>
        <v>7061626.6536539337</v>
      </c>
      <c r="U133">
        <f>'[4]Emission Projections'!Z134*'[4]Carbon Prices POLES'!T$8</f>
        <v>8435448.4806938097</v>
      </c>
      <c r="V133">
        <f>'[4]Emission Projections'!AA134*'[4]Carbon Prices POLES'!U$8</f>
        <v>10076543.524723873</v>
      </c>
      <c r="W133" s="20">
        <f t="shared" si="12"/>
        <v>3641992.9495318402</v>
      </c>
      <c r="X133" t="s">
        <v>525</v>
      </c>
      <c r="Y133">
        <f t="shared" si="13"/>
        <v>0</v>
      </c>
      <c r="Z133">
        <f t="shared" si="14"/>
        <v>1</v>
      </c>
      <c r="AA133">
        <f t="shared" si="15"/>
        <v>0</v>
      </c>
      <c r="AB133">
        <f t="shared" si="16"/>
        <v>0</v>
      </c>
      <c r="AC133">
        <f t="shared" si="17"/>
        <v>0</v>
      </c>
    </row>
    <row r="134" spans="1:29" x14ac:dyDescent="0.25">
      <c r="A134" t="s">
        <v>330</v>
      </c>
      <c r="B134">
        <f>'[4]Emission Projections'!G135*'[4]Carbon Prices POLES'!A$8</f>
        <v>407953.75</v>
      </c>
      <c r="C134">
        <f>'[4]Emission Projections'!H135*'[4]Carbon Prices POLES'!B$8</f>
        <v>487326.04484396451</v>
      </c>
      <c r="D134">
        <f>'[4]Emission Projections'!I135*'[4]Carbon Prices POLES'!C$8</f>
        <v>582134.03705318924</v>
      </c>
      <c r="E134">
        <f>'[4]Emission Projections'!J135*'[4]Carbon Prices POLES'!D$8</f>
        <v>695386.67352338927</v>
      </c>
      <c r="F134">
        <f>'[4]Emission Projections'!K135*'[4]Carbon Prices POLES'!E$8</f>
        <v>830672.49269520014</v>
      </c>
      <c r="G134">
        <f>'[4]Emission Projections'!L135*'[4]Carbon Prices POLES'!F$8</f>
        <v>992277.41196758673</v>
      </c>
      <c r="H134">
        <f>'[4]Emission Projections'!M135*'[4]Carbon Prices POLES'!G$8</f>
        <v>1185322.6142831119</v>
      </c>
      <c r="I134">
        <f>'[4]Emission Projections'!N135*'[4]Carbon Prices POLES'!H$8</f>
        <v>1415923.6889293315</v>
      </c>
      <c r="J134">
        <f>'[4]Emission Projections'!O135*'[4]Carbon Prices POLES'!I$8</f>
        <v>1691388.2604164404</v>
      </c>
      <c r="K134">
        <f>'[4]Emission Projections'!P135*'[4]Carbon Prices POLES'!J$8</f>
        <v>2020442.9448099199</v>
      </c>
      <c r="L134">
        <f>'[4]Emission Projections'!Q135*'[4]Carbon Prices POLES'!K$8</f>
        <v>2413515.2893905053</v>
      </c>
      <c r="M134">
        <f>'[4]Emission Projections'!R135*'[4]Carbon Prices POLES'!L$8</f>
        <v>2883057.704349224</v>
      </c>
      <c r="N134">
        <f>'[4]Emission Projections'!S135*'[4]Carbon Prices POLES'!M$8</f>
        <v>3443949.6822934332</v>
      </c>
      <c r="O134">
        <f>'[4]Emission Projections'!T135*'[4]Carbon Prices POLES'!N$8</f>
        <v>4113960.1402021502</v>
      </c>
      <c r="P134">
        <f>'[4]Emission Projections'!U135*'[4]Carbon Prices POLES'!O$8</f>
        <v>4914321.2335853707</v>
      </c>
      <c r="Q134">
        <f>'[4]Emission Projections'!V135*'[4]Carbon Prices POLES'!P$8</f>
        <v>5870388.2470302237</v>
      </c>
      <c r="R134">
        <f>'[4]Emission Projections'!W135*'[4]Carbon Prices POLES'!Q$8</f>
        <v>7012458.2108157352</v>
      </c>
      <c r="S134">
        <f>'[4]Emission Projections'!X135*'[4]Carbon Prices POLES'!R$8</f>
        <v>8376711.7455358375</v>
      </c>
      <c r="T134">
        <f>'[4]Emission Projections'!Y135*'[4]Carbon Prices POLES'!S$8</f>
        <v>10006380.922674784</v>
      </c>
      <c r="U134">
        <f>'[4]Emission Projections'!Z135*'[4]Carbon Prices POLES'!T$8</f>
        <v>11953093.531149305</v>
      </c>
      <c r="V134">
        <f>'[4]Emission Projections'!AA135*'[4]Carbon Prices POLES'!U$8</f>
        <v>14278536.348926755</v>
      </c>
      <c r="W134" s="20">
        <f t="shared" si="12"/>
        <v>5160732.9985224819</v>
      </c>
      <c r="X134" t="s">
        <v>524</v>
      </c>
      <c r="Y134">
        <f t="shared" si="13"/>
        <v>1</v>
      </c>
      <c r="Z134">
        <f t="shared" si="14"/>
        <v>0</v>
      </c>
      <c r="AA134">
        <f t="shared" si="15"/>
        <v>0</v>
      </c>
      <c r="AB134">
        <f t="shared" si="16"/>
        <v>0</v>
      </c>
      <c r="AC134">
        <f t="shared" si="17"/>
        <v>0</v>
      </c>
    </row>
    <row r="135" spans="1:29" x14ac:dyDescent="0.25">
      <c r="A135" t="s">
        <v>332</v>
      </c>
      <c r="B135">
        <f>'[4]Emission Projections'!G136*'[4]Carbon Prices POLES'!A$8</f>
        <v>1586270.86</v>
      </c>
      <c r="C135">
        <f>'[4]Emission Projections'!H136*'[4]Carbon Prices POLES'!B$8</f>
        <v>1894881.6350257799</v>
      </c>
      <c r="D135">
        <f>'[4]Emission Projections'!I136*'[4]Carbon Prices POLES'!C$8</f>
        <v>2263525.851334054</v>
      </c>
      <c r="E135">
        <f>'[4]Emission Projections'!J136*'[4]Carbon Prices POLES'!D$8</f>
        <v>2703888.8302581338</v>
      </c>
      <c r="F135">
        <f>'[4]Emission Projections'!K136*'[4]Carbon Prices POLES'!E$8</f>
        <v>3229923.924203977</v>
      </c>
      <c r="G135">
        <f>'[4]Emission Projections'!L136*'[4]Carbon Prices POLES'!F$8</f>
        <v>3858296.3260705443</v>
      </c>
      <c r="H135">
        <f>'[4]Emission Projections'!M136*'[4]Carbon Prices POLES'!G$8</f>
        <v>4608918.6046282165</v>
      </c>
      <c r="I135">
        <f>'[4]Emission Projections'!N136*'[4]Carbon Prices POLES'!H$8</f>
        <v>5505570.5173617592</v>
      </c>
      <c r="J135">
        <f>'[4]Emission Projections'!O136*'[4]Carbon Prices POLES'!I$8</f>
        <v>6576665.9932159912</v>
      </c>
      <c r="K135">
        <f>'[4]Emission Projections'!P136*'[4]Carbon Prices POLES'!J$8</f>
        <v>7856137.6130698621</v>
      </c>
      <c r="L135">
        <f>'[4]Emission Projections'!Q136*'[4]Carbon Prices POLES'!K$8</f>
        <v>9384530.2005773485</v>
      </c>
      <c r="M135">
        <f>'[4]Emission Projections'!R136*'[4]Carbon Prices POLES'!L$8</f>
        <v>11210263.918643253</v>
      </c>
      <c r="N135">
        <f>'[4]Emission Projections'!S136*'[4]Carbon Prices POLES'!M$8</f>
        <v>13391193.602416147</v>
      </c>
      <c r="O135">
        <f>'[4]Emission Projections'!T136*'[4]Carbon Prices POLES'!N$8</f>
        <v>15996412.480418302</v>
      </c>
      <c r="P135">
        <f>'[4]Emission Projections'!U136*'[4]Carbon Prices POLES'!O$8</f>
        <v>19108475.673718721</v>
      </c>
      <c r="Q135">
        <f>'[4]Emission Projections'!V136*'[4]Carbon Prices POLES'!P$8</f>
        <v>22825975.850183833</v>
      </c>
      <c r="R135">
        <f>'[4]Emission Projections'!W136*'[4]Carbon Prices POLES'!Q$8</f>
        <v>27266713.876423862</v>
      </c>
      <c r="S135">
        <f>'[4]Emission Projections'!X136*'[4]Carbon Prices POLES'!R$8</f>
        <v>32571376.648284774</v>
      </c>
      <c r="T135">
        <f>'[4]Emission Projections'!Y136*'[4]Carbon Prices POLES'!S$8</f>
        <v>38908058.492428184</v>
      </c>
      <c r="U135">
        <f>'[4]Emission Projections'!Z136*'[4]Carbon Prices POLES'!T$8</f>
        <v>46477512.655438401</v>
      </c>
      <c r="V135">
        <f>'[4]Emission Projections'!AA136*'[4]Carbon Prices POLES'!U$8</f>
        <v>55519591.248481028</v>
      </c>
      <c r="W135" s="20">
        <f t="shared" si="12"/>
        <v>20066605.85633501</v>
      </c>
      <c r="X135" t="s">
        <v>526</v>
      </c>
      <c r="Y135">
        <f t="shared" si="13"/>
        <v>0</v>
      </c>
      <c r="Z135">
        <f t="shared" si="14"/>
        <v>0</v>
      </c>
      <c r="AA135">
        <f t="shared" si="15"/>
        <v>0</v>
      </c>
      <c r="AB135">
        <f t="shared" si="16"/>
        <v>0</v>
      </c>
      <c r="AC135">
        <f t="shared" si="17"/>
        <v>1</v>
      </c>
    </row>
    <row r="136" spans="1:29" x14ac:dyDescent="0.25">
      <c r="A136" t="s">
        <v>334</v>
      </c>
      <c r="B136">
        <f>'[4]Emission Projections'!G137*'[4]Carbon Prices POLES'!A$8</f>
        <v>261805.465</v>
      </c>
      <c r="C136">
        <f>'[4]Emission Projections'!H137*'[4]Carbon Prices POLES'!B$8</f>
        <v>312744.84870936361</v>
      </c>
      <c r="D136">
        <f>'[4]Emission Projections'!I137*'[4]Carbon Prices POLES'!C$8</f>
        <v>373588.35884473217</v>
      </c>
      <c r="E136">
        <f>'[4]Emission Projections'!J137*'[4]Carbon Prices POLES'!D$8</f>
        <v>446268.78617849876</v>
      </c>
      <c r="F136">
        <f>'[4]Emission Projections'!K137*'[4]Carbon Prices POLES'!E$8</f>
        <v>533089.79851091525</v>
      </c>
      <c r="G136">
        <f>'[4]Emission Projections'!L137*'[4]Carbon Prices POLES'!F$8</f>
        <v>636799.74994001922</v>
      </c>
      <c r="H136">
        <f>'[4]Emission Projections'!M137*'[4]Carbon Prices POLES'!G$8</f>
        <v>760688.26804783067</v>
      </c>
      <c r="I136">
        <f>'[4]Emission Projections'!N137*'[4]Carbon Prices POLES'!H$8</f>
        <v>908676.46809486288</v>
      </c>
      <c r="J136">
        <f>'[4]Emission Projections'!O137*'[4]Carbon Prices POLES'!I$8</f>
        <v>1085458.1675389954</v>
      </c>
      <c r="K136">
        <f>'[4]Emission Projections'!P137*'[4]Carbon Prices POLES'!J$8</f>
        <v>1296628.9131975737</v>
      </c>
      <c r="L136">
        <f>'[4]Emission Projections'!Q137*'[4]Carbon Prices POLES'!K$8</f>
        <v>1548886.1200667238</v>
      </c>
      <c r="M136">
        <f>'[4]Emission Projections'!R137*'[4]Carbon Prices POLES'!L$8</f>
        <v>1850214.7707219454</v>
      </c>
      <c r="N136">
        <f>'[4]Emission Projections'!S137*'[4]Carbon Prices POLES'!M$8</f>
        <v>2210171.1632739883</v>
      </c>
      <c r="O136">
        <f>'[4]Emission Projections'!T137*'[4]Carbon Prices POLES'!N$8</f>
        <v>2640150.0269660787</v>
      </c>
      <c r="P136">
        <f>'[4]Emission Projections'!U137*'[4]Carbon Prices POLES'!O$8</f>
        <v>3153786.9397257012</v>
      </c>
      <c r="Q136">
        <f>'[4]Emission Projections'!V137*'[4]Carbon Prices POLES'!P$8</f>
        <v>3767342.357742392</v>
      </c>
      <c r="R136">
        <f>'[4]Emission Projections'!W137*'[4]Carbon Prices POLES'!Q$8</f>
        <v>4500272.511992285</v>
      </c>
      <c r="S136">
        <f>'[4]Emission Projections'!X137*'[4]Carbon Prices POLES'!R$8</f>
        <v>5375781.2602353841</v>
      </c>
      <c r="T136">
        <f>'[4]Emission Projections'!Y137*'[4]Carbon Prices POLES'!S$8</f>
        <v>6421630.2417082759</v>
      </c>
      <c r="U136">
        <f>'[4]Emission Projections'!Z137*'[4]Carbon Prices POLES'!T$8</f>
        <v>7670931.538337105</v>
      </c>
      <c r="V136">
        <f>'[4]Emission Projections'!AA137*'[4]Carbon Prices POLES'!U$8</f>
        <v>9163288.7437679172</v>
      </c>
      <c r="W136" s="20">
        <f t="shared" si="12"/>
        <v>3311919.2025848175</v>
      </c>
      <c r="X136" t="s">
        <v>527</v>
      </c>
      <c r="Y136">
        <f t="shared" si="13"/>
        <v>0</v>
      </c>
      <c r="Z136">
        <f t="shared" si="14"/>
        <v>0</v>
      </c>
      <c r="AA136">
        <f t="shared" si="15"/>
        <v>0</v>
      </c>
      <c r="AB136">
        <f t="shared" si="16"/>
        <v>1</v>
      </c>
      <c r="AC136">
        <f t="shared" si="17"/>
        <v>0</v>
      </c>
    </row>
    <row r="137" spans="1:29" x14ac:dyDescent="0.25">
      <c r="A137" t="s">
        <v>338</v>
      </c>
      <c r="B137">
        <f>'[4]Emission Projections'!G138*'[4]Carbon Prices POLES'!A$8</f>
        <v>352655.38999999996</v>
      </c>
      <c r="C137">
        <f>'[4]Emission Projections'!H138*'[4]Carbon Prices POLES'!B$8</f>
        <v>421269.54543797241</v>
      </c>
      <c r="D137">
        <f>'[4]Emission Projections'!I138*'[4]Carbon Prices POLES'!C$8</f>
        <v>503226.43250183988</v>
      </c>
      <c r="E137">
        <f>'[4]Emission Projections'!J138*'[4]Carbon Prices POLES'!D$8</f>
        <v>601127.81746227946</v>
      </c>
      <c r="F137">
        <f>'[4]Emission Projections'!K138*'[4]Carbon Prices POLES'!E$8</f>
        <v>718075.7669489627</v>
      </c>
      <c r="G137">
        <f>'[4]Emission Projections'!L138*'[4]Carbon Prices POLES'!F$8</f>
        <v>857775.40078555676</v>
      </c>
      <c r="H137">
        <f>'[4]Emission Projections'!M138*'[4]Carbon Prices POLES'!G$8</f>
        <v>1024653.510402259</v>
      </c>
      <c r="I137">
        <f>'[4]Emission Projections'!N138*'[4]Carbon Prices POLES'!H$8</f>
        <v>1223996.9891996474</v>
      </c>
      <c r="J137">
        <f>'[4]Emission Projections'!O138*'[4]Carbon Prices POLES'!I$8</f>
        <v>1462122.613560098</v>
      </c>
      <c r="K137">
        <f>'[4]Emission Projections'!P138*'[4]Carbon Prices POLES'!J$8</f>
        <v>1746574.4870034382</v>
      </c>
      <c r="L137">
        <f>'[4]Emission Projections'!Q138*'[4]Carbon Prices POLES'!K$8</f>
        <v>2086366.2856259581</v>
      </c>
      <c r="M137">
        <f>'[4]Emission Projections'!R138*'[4]Carbon Prices POLES'!L$8</f>
        <v>2492263.0264893104</v>
      </c>
      <c r="N137">
        <f>'[4]Emission Projections'!S138*'[4]Carbon Prices POLES'!M$8</f>
        <v>2977126.7063337932</v>
      </c>
      <c r="O137">
        <f>'[4]Emission Projections'!T138*'[4]Carbon Prices POLES'!N$8</f>
        <v>3556318.4070311543</v>
      </c>
      <c r="P137">
        <f>'[4]Emission Projections'!U138*'[4]Carbon Prices POLES'!O$8</f>
        <v>4248191.4573821472</v>
      </c>
      <c r="Q137">
        <f>'[4]Emission Projections'!V138*'[4]Carbon Prices POLES'!P$8</f>
        <v>5074665.2685559653</v>
      </c>
      <c r="R137">
        <f>'[4]Emission Projections'!W138*'[4]Carbon Prices POLES'!Q$8</f>
        <v>6061928.9841819741</v>
      </c>
      <c r="S137">
        <f>'[4]Emission Projections'!X138*'[4]Carbon Prices POLES'!R$8</f>
        <v>7241260.3871589871</v>
      </c>
      <c r="T137">
        <f>'[4]Emission Projections'!Y138*'[4]Carbon Prices POLES'!S$8</f>
        <v>8650029.8779944219</v>
      </c>
      <c r="U137">
        <f>'[4]Emission Projections'!Z138*'[4]Carbon Prices POLES'!T$8</f>
        <v>10332869.11632595</v>
      </c>
      <c r="V137">
        <f>'[4]Emission Projections'!AA138*'[4]Carbon Prices POLES'!U$8</f>
        <v>12343101.785987457</v>
      </c>
      <c r="W137" s="20">
        <f t="shared" si="12"/>
        <v>4461202.7690011328</v>
      </c>
      <c r="X137" t="s">
        <v>387</v>
      </c>
      <c r="Y137">
        <f t="shared" si="13"/>
        <v>0</v>
      </c>
      <c r="Z137">
        <f t="shared" si="14"/>
        <v>0</v>
      </c>
      <c r="AA137">
        <f t="shared" si="15"/>
        <v>1</v>
      </c>
      <c r="AB137">
        <f t="shared" si="16"/>
        <v>0</v>
      </c>
      <c r="AC137">
        <f t="shared" si="17"/>
        <v>0</v>
      </c>
    </row>
    <row r="138" spans="1:29" x14ac:dyDescent="0.25">
      <c r="A138" t="s">
        <v>340</v>
      </c>
      <c r="B138">
        <f>'[4]Emission Projections'!G139*'[4]Carbon Prices POLES'!A$8</f>
        <v>393725.79</v>
      </c>
      <c r="C138">
        <f>'[4]Emission Projections'!H139*'[4]Carbon Prices POLES'!B$8</f>
        <v>470329.97355082614</v>
      </c>
      <c r="D138">
        <f>'[4]Emission Projections'!I139*'[4]Carbon Prices POLES'!C$8</f>
        <v>561831.30975077336</v>
      </c>
      <c r="E138">
        <f>'[4]Emission Projections'!J139*'[4]Carbon Prices POLES'!D$8</f>
        <v>671133.97048975434</v>
      </c>
      <c r="F138">
        <f>'[4]Emission Projections'!K139*'[4]Carbon Prices POLES'!E$8</f>
        <v>801701.80857833335</v>
      </c>
      <c r="G138">
        <f>'[4]Emission Projections'!L139*'[4]Carbon Prices POLES'!F$8</f>
        <v>957669.81201792392</v>
      </c>
      <c r="H138">
        <f>'[4]Emission Projections'!M139*'[4]Carbon Prices POLES'!G$8</f>
        <v>1143982.6253851319</v>
      </c>
      <c r="I138">
        <f>'[4]Emission Projections'!N139*'[4]Carbon Prices POLES'!H$8</f>
        <v>1366540.1106241073</v>
      </c>
      <c r="J138">
        <f>'[4]Emission Projections'!O139*'[4]Carbon Prices POLES'!I$8</f>
        <v>1632397.8132188374</v>
      </c>
      <c r="K138">
        <f>'[4]Emission Projections'!P139*'[4]Carbon Prices POLES'!J$8</f>
        <v>1949974.711744305</v>
      </c>
      <c r="L138">
        <f>'[4]Emission Projections'!Q139*'[4]Carbon Prices POLES'!K$8</f>
        <v>2329338.4215152333</v>
      </c>
      <c r="M138">
        <f>'[4]Emission Projections'!R139*'[4]Carbon Prices POLES'!L$8</f>
        <v>2782502.6342103132</v>
      </c>
      <c r="N138">
        <f>'[4]Emission Projections'!S139*'[4]Carbon Prices POLES'!M$8</f>
        <v>3323832.9279443333</v>
      </c>
      <c r="O138">
        <f>'[4]Emission Projections'!T139*'[4]Carbon Prices POLES'!N$8</f>
        <v>3970472.5505450997</v>
      </c>
      <c r="P138">
        <f>'[4]Emission Projections'!U139*'[4]Carbon Prices POLES'!O$8</f>
        <v>4742919.9065904748</v>
      </c>
      <c r="Q138">
        <f>'[4]Emission Projections'!V139*'[4]Carbon Prices POLES'!P$8</f>
        <v>5665637.9720744165</v>
      </c>
      <c r="R138">
        <f>'[4]Emission Projections'!W139*'[4]Carbon Prices POLES'!Q$8</f>
        <v>6767876.1798893735</v>
      </c>
      <c r="S138">
        <f>'[4]Emission Projections'!X139*'[4]Carbon Prices POLES'!R$8</f>
        <v>8084542.5373495696</v>
      </c>
      <c r="T138">
        <f>'[4]Emission Projections'!Y139*'[4]Carbon Prices POLES'!S$8</f>
        <v>9657373.4705242943</v>
      </c>
      <c r="U138">
        <f>'[4]Emission Projections'!Z139*'[4]Carbon Prices POLES'!T$8</f>
        <v>11536181.719213311</v>
      </c>
      <c r="V138">
        <f>'[4]Emission Projections'!AA139*'[4]Carbon Prices POLES'!U$8</f>
        <v>13780513.798481042</v>
      </c>
      <c r="W138" s="20">
        <f t="shared" si="12"/>
        <v>4980734.8244579853</v>
      </c>
      <c r="X138" t="s">
        <v>526</v>
      </c>
      <c r="Y138">
        <f t="shared" si="13"/>
        <v>0</v>
      </c>
      <c r="Z138">
        <f t="shared" si="14"/>
        <v>0</v>
      </c>
      <c r="AA138">
        <f t="shared" si="15"/>
        <v>0</v>
      </c>
      <c r="AB138">
        <f t="shared" si="16"/>
        <v>0</v>
      </c>
      <c r="AC138">
        <f t="shared" si="17"/>
        <v>1</v>
      </c>
    </row>
    <row r="139" spans="1:29" x14ac:dyDescent="0.25">
      <c r="A139" t="s">
        <v>342</v>
      </c>
      <c r="B139">
        <f>'[4]Emission Projections'!G140*'[4]Carbon Prices POLES'!A$8</f>
        <v>8703881.1899999995</v>
      </c>
      <c r="C139">
        <f>'[4]Emission Projections'!H140*'[4]Carbon Prices POLES'!B$8</f>
        <v>10397204.839743564</v>
      </c>
      <c r="D139">
        <f>'[4]Emission Projections'!I140*'[4]Carbon Prices POLES'!C$8</f>
        <v>12419954.276867498</v>
      </c>
      <c r="E139">
        <f>'[4]Emission Projections'!J140*'[4]Carbon Prices POLES'!D$8</f>
        <v>14836224.414224882</v>
      </c>
      <c r="F139">
        <f>'[4]Emission Projections'!K140*'[4]Carbon Prices POLES'!E$8</f>
        <v>17722574.347647961</v>
      </c>
      <c r="G139">
        <f>'[4]Emission Projections'!L140*'[4]Carbon Prices POLES'!F$8</f>
        <v>21170454.800628506</v>
      </c>
      <c r="H139">
        <f>'[4]Emission Projections'!M140*'[4]Carbon Prices POLES'!G$8</f>
        <v>25289113.206119664</v>
      </c>
      <c r="I139">
        <f>'[4]Emission Projections'!N140*'[4]Carbon Prices POLES'!H$8</f>
        <v>30209044.054995023</v>
      </c>
      <c r="J139">
        <f>'[4]Emission Projections'!O140*'[4]Carbon Prices POLES'!I$8</f>
        <v>36086137.087870747</v>
      </c>
      <c r="K139">
        <f>'[4]Emission Projections'!P140*'[4]Carbon Prices POLES'!J$8</f>
        <v>43106600.790228903</v>
      </c>
      <c r="L139">
        <f>'[4]Emission Projections'!Q140*'[4]Carbon Prices POLES'!K$8</f>
        <v>51492880.777871326</v>
      </c>
      <c r="M139">
        <f>'[4]Emission Projections'!R140*'[4]Carbon Prices POLES'!L$8</f>
        <v>61510686.339452855</v>
      </c>
      <c r="N139">
        <f>'[4]Emission Projections'!S140*'[4]Carbon Prices POLES'!M$8</f>
        <v>73477434.479212821</v>
      </c>
      <c r="O139">
        <f>'[4]Emission Projections'!T140*'[4]Carbon Prices POLES'!N$8</f>
        <v>87772277.750504032</v>
      </c>
      <c r="P139">
        <f>'[4]Emission Projections'!U140*'[4]Carbon Prices POLES'!O$8</f>
        <v>104848151.84738573</v>
      </c>
      <c r="Q139">
        <f>'[4]Emission Projections'!V140*'[4]Carbon Prices POLES'!P$8</f>
        <v>125246086.60333285</v>
      </c>
      <c r="R139">
        <f>'[4]Emission Projections'!W140*'[4]Carbon Prices POLES'!Q$8</f>
        <v>149612395.06887326</v>
      </c>
      <c r="S139">
        <f>'[4]Emission Projections'!X140*'[4]Carbon Prices POLES'!R$8</f>
        <v>178719097.0166133</v>
      </c>
      <c r="T139">
        <f>'[4]Emission Projections'!Y140*'[4]Carbon Prices POLES'!S$8</f>
        <v>213488443.84547764</v>
      </c>
      <c r="U139">
        <f>'[4]Emission Projections'!Z140*'[4]Carbon Prices POLES'!T$8</f>
        <v>255022065.20272639</v>
      </c>
      <c r="V139">
        <f>'[4]Emission Projections'!AA140*'[4]Carbon Prices POLES'!U$8</f>
        <v>304635952.79848093</v>
      </c>
      <c r="W139" s="20">
        <f t="shared" si="12"/>
        <v>110105426.35436088</v>
      </c>
      <c r="X139" t="s">
        <v>526</v>
      </c>
      <c r="Y139">
        <f t="shared" si="13"/>
        <v>0</v>
      </c>
      <c r="Z139">
        <f t="shared" si="14"/>
        <v>0</v>
      </c>
      <c r="AA139">
        <f t="shared" si="15"/>
        <v>0</v>
      </c>
      <c r="AB139">
        <f t="shared" si="16"/>
        <v>0</v>
      </c>
      <c r="AC139">
        <f t="shared" si="17"/>
        <v>1</v>
      </c>
    </row>
    <row r="140" spans="1:29" x14ac:dyDescent="0.25">
      <c r="A140" t="s">
        <v>344</v>
      </c>
      <c r="B140">
        <f>'[4]Emission Projections'!G141*'[4]Carbon Prices POLES'!A$8</f>
        <v>2970.27</v>
      </c>
      <c r="C140">
        <f>'[4]Emission Projections'!H141*'[4]Carbon Prices POLES'!B$8</f>
        <v>3554.0802362517566</v>
      </c>
      <c r="D140">
        <f>'[4]Emission Projections'!I141*'[4]Carbon Prices POLES'!C$8</f>
        <v>4245.4925387956255</v>
      </c>
      <c r="E140">
        <f>'[4]Emission Projections'!J141*'[4]Carbon Prices POLES'!D$8</f>
        <v>5071.4125930791142</v>
      </c>
      <c r="F140">
        <f>'[4]Emission Projections'!K141*'[4]Carbon Prices POLES'!E$8</f>
        <v>6058.113906124745</v>
      </c>
      <c r="G140">
        <f>'[4]Emission Projections'!L141*'[4]Carbon Prices POLES'!F$8</f>
        <v>7236.5354983336892</v>
      </c>
      <c r="H140">
        <f>'[4]Emission Projections'!M141*'[4]Carbon Prices POLES'!G$8</f>
        <v>8644.4855241170262</v>
      </c>
      <c r="I140">
        <f>'[4]Emission Projections'!N141*'[4]Carbon Prices POLES'!H$8</f>
        <v>10326.008643998832</v>
      </c>
      <c r="J140">
        <f>'[4]Emission Projections'!O141*'[4]Carbon Prices POLES'!I$8</f>
        <v>12335.04969512322</v>
      </c>
      <c r="K140">
        <f>'[4]Emission Projections'!P141*'[4]Carbon Prices POLES'!J$8</f>
        <v>14734.462802445083</v>
      </c>
      <c r="L140">
        <f>'[4]Emission Projections'!Q141*'[4]Carbon Prices POLES'!K$8</f>
        <v>17601.216743195226</v>
      </c>
      <c r="M140">
        <f>'[4]Emission Projections'!R141*'[4]Carbon Prices POLES'!L$8</f>
        <v>21025.00772136038</v>
      </c>
      <c r="N140">
        <f>'[4]Emission Projections'!S141*'[4]Carbon Prices POLES'!M$8</f>
        <v>25115.655266384736</v>
      </c>
      <c r="O140">
        <f>'[4]Emission Projections'!T141*'[4]Carbon Prices POLES'!N$8</f>
        <v>30001.160597439626</v>
      </c>
      <c r="P140">
        <f>'[4]Emission Projections'!U141*'[4]Carbon Prices POLES'!O$8</f>
        <v>35838.21500537754</v>
      </c>
      <c r="Q140">
        <f>'[4]Emission Projections'!V141*'[4]Carbon Prices POLES'!P$8</f>
        <v>42809.482889738865</v>
      </c>
      <c r="R140">
        <f>'[4]Emission Projections'!W141*'[4]Carbon Prices POLES'!Q$8</f>
        <v>51138.532653643881</v>
      </c>
      <c r="S140">
        <f>'[4]Emission Projections'!X141*'[4]Carbon Prices POLES'!R$8</f>
        <v>61086.035759028222</v>
      </c>
      <c r="T140">
        <f>'[4]Emission Projections'!Y141*'[4]Carbon Prices POLES'!S$8</f>
        <v>72970.981623602682</v>
      </c>
      <c r="U140">
        <f>'[4]Emission Projections'!Z141*'[4]Carbon Prices POLES'!T$8</f>
        <v>87165.361587708088</v>
      </c>
      <c r="V140">
        <f>'[4]Emission Projections'!AA141*'[4]Carbon Prices POLES'!U$8</f>
        <v>104122.58598746225</v>
      </c>
      <c r="W140" s="20">
        <f t="shared" si="12"/>
        <v>37634.423624934963</v>
      </c>
      <c r="X140" t="s">
        <v>387</v>
      </c>
      <c r="Y140">
        <f t="shared" si="13"/>
        <v>0</v>
      </c>
      <c r="Z140">
        <f t="shared" si="14"/>
        <v>0</v>
      </c>
      <c r="AA140">
        <f t="shared" si="15"/>
        <v>1</v>
      </c>
      <c r="AB140">
        <f t="shared" si="16"/>
        <v>0</v>
      </c>
      <c r="AC140">
        <f t="shared" si="17"/>
        <v>0</v>
      </c>
    </row>
    <row r="141" spans="1:29" x14ac:dyDescent="0.25">
      <c r="A141" t="s">
        <v>352</v>
      </c>
      <c r="B141">
        <f>'[4]Emission Projections'!G142*'[4]Carbon Prices POLES'!A$8</f>
        <v>2322402.7749999999</v>
      </c>
      <c r="C141">
        <f>'[4]Emission Projections'!H142*'[4]Carbon Prices POLES'!B$8</f>
        <v>2774226.2433241964</v>
      </c>
      <c r="D141">
        <f>'[4]Emission Projections'!I142*'[4]Carbon Prices POLES'!C$8</f>
        <v>3313944.8344088136</v>
      </c>
      <c r="E141">
        <f>'[4]Emission Projections'!J142*'[4]Carbon Prices POLES'!D$8</f>
        <v>3958664.2914295122</v>
      </c>
      <c r="F141">
        <f>'[4]Emission Projections'!K142*'[4]Carbon Prices POLES'!E$8</f>
        <v>4728812.3695100546</v>
      </c>
      <c r="G141">
        <f>'[4]Emission Projections'!L142*'[4]Carbon Prices POLES'!F$8</f>
        <v>5648790.5453258082</v>
      </c>
      <c r="H141">
        <f>'[4]Emission Projections'!M142*'[4]Carbon Prices POLES'!G$8</f>
        <v>6747748.3904192299</v>
      </c>
      <c r="I141">
        <f>'[4]Emission Projections'!N142*'[4]Carbon Prices POLES'!H$8</f>
        <v>8060505.331904863</v>
      </c>
      <c r="J141">
        <f>'[4]Emission Projections'!O142*'[4]Carbon Prices POLES'!I$8</f>
        <v>9628656.1587351263</v>
      </c>
      <c r="K141">
        <f>'[4]Emission Projections'!P142*'[4]Carbon Prices POLES'!J$8</f>
        <v>11501886.23406389</v>
      </c>
      <c r="L141">
        <f>'[4]Emission Projections'!Q142*'[4]Carbon Prices POLES'!K$8</f>
        <v>13739548.967837792</v>
      </c>
      <c r="M141">
        <f>'[4]Emission Projections'!R142*'[4]Carbon Prices POLES'!L$8</f>
        <v>16412542.577362826</v>
      </c>
      <c r="N141">
        <f>'[4]Emission Projections'!S142*'[4]Carbon Prices POLES'!M$8</f>
        <v>19605561.019841701</v>
      </c>
      <c r="O141">
        <f>'[4]Emission Projections'!T142*'[4]Carbon Prices POLES'!N$8</f>
        <v>23419772.061688263</v>
      </c>
      <c r="P141">
        <f>'[4]Emission Projections'!U142*'[4]Carbon Prices POLES'!O$8</f>
        <v>27976029.187131457</v>
      </c>
      <c r="Q141">
        <f>'[4]Emission Projections'!V142*'[4]Carbon Prices POLES'!P$8</f>
        <v>33418693.105694622</v>
      </c>
      <c r="R141">
        <f>'[4]Emission Projections'!W142*'[4]Carbon Prices POLES'!Q$8</f>
        <v>39920214.900611296</v>
      </c>
      <c r="S141">
        <f>'[4]Emission Projections'!X142*'[4]Carbon Prices POLES'!R$8</f>
        <v>47686589.180429183</v>
      </c>
      <c r="T141">
        <f>'[4]Emission Projections'!Y142*'[4]Carbon Prices POLES'!S$8</f>
        <v>56963893.882609226</v>
      </c>
      <c r="U141">
        <f>'[4]Emission Projections'!Z142*'[4]Carbon Prices POLES'!T$8</f>
        <v>68046071.720944464</v>
      </c>
      <c r="V141">
        <f>'[4]Emission Projections'!AA142*'[4]Carbon Prices POLES'!U$8</f>
        <v>81284260.260987431</v>
      </c>
      <c r="W141" s="20">
        <f t="shared" si="12"/>
        <v>29378797.7203492</v>
      </c>
      <c r="X141" t="s">
        <v>387</v>
      </c>
      <c r="Y141">
        <f t="shared" si="13"/>
        <v>0</v>
      </c>
      <c r="Z141">
        <f t="shared" si="14"/>
        <v>0</v>
      </c>
      <c r="AA141">
        <f t="shared" si="15"/>
        <v>1</v>
      </c>
      <c r="AB141">
        <f t="shared" si="16"/>
        <v>0</v>
      </c>
      <c r="AC141">
        <f t="shared" si="17"/>
        <v>0</v>
      </c>
    </row>
    <row r="142" spans="1:29" x14ac:dyDescent="0.25">
      <c r="A142" t="s">
        <v>354</v>
      </c>
      <c r="B142">
        <f>'[4]Emission Projections'!G143*'[4]Carbon Prices POLES'!A$8</f>
        <v>35294.875</v>
      </c>
      <c r="C142">
        <f>'[4]Emission Projections'!H143*'[4]Carbon Prices POLES'!B$8</f>
        <v>42167.354415710317</v>
      </c>
      <c r="D142">
        <f>'[4]Emission Projections'!I143*'[4]Carbon Prices POLES'!C$8</f>
        <v>50370.880392971754</v>
      </c>
      <c r="E142">
        <f>'[4]Emission Projections'!J143*'[4]Carbon Prices POLES'!D$8</f>
        <v>60170.376612814871</v>
      </c>
      <c r="F142">
        <f>'[4]Emission Projections'!K143*'[4]Carbon Prices POLES'!E$8</f>
        <v>71876.440369763775</v>
      </c>
      <c r="G142">
        <f>'[4]Emission Projections'!L143*'[4]Carbon Prices POLES'!F$8</f>
        <v>85859.648936954414</v>
      </c>
      <c r="H142">
        <f>'[4]Emission Projections'!M143*'[4]Carbon Prices POLES'!G$8</f>
        <v>102563.52447441928</v>
      </c>
      <c r="I142">
        <f>'[4]Emission Projections'!N143*'[4]Carbon Prices POLES'!H$8</f>
        <v>122516.75626981723</v>
      </c>
      <c r="J142">
        <f>'[4]Emission Projections'!O143*'[4]Carbon Prices POLES'!I$8</f>
        <v>146352.2201593614</v>
      </c>
      <c r="K142">
        <f>'[4]Emission Projections'!P143*'[4]Carbon Prices POLES'!J$8</f>
        <v>174824.33081137712</v>
      </c>
      <c r="L142">
        <f>'[4]Emission Projections'!Q143*'[4]Carbon Prices POLES'!K$8</f>
        <v>208836.15888037597</v>
      </c>
      <c r="M142">
        <f>'[4]Emission Projections'!R143*'[4]Carbon Prices POLES'!L$8</f>
        <v>249464.2184537375</v>
      </c>
      <c r="N142">
        <f>'[4]Emission Projections'!S143*'[4]Carbon Prices POLES'!M$8</f>
        <v>297997.12983810471</v>
      </c>
      <c r="O142">
        <f>'[4]Emission Projections'!T143*'[4]Carbon Prices POLES'!N$8</f>
        <v>355971.02770433138</v>
      </c>
      <c r="P142">
        <f>'[4]Emission Projections'!U143*'[4]Carbon Prices POLES'!O$8</f>
        <v>425224.68555436278</v>
      </c>
      <c r="Q142">
        <f>'[4]Emission Projections'!V143*'[4]Carbon Prices POLES'!P$8</f>
        <v>507950.09478831058</v>
      </c>
      <c r="R142">
        <f>'[4]Emission Projections'!W143*'[4]Carbon Prices POLES'!Q$8</f>
        <v>606771.0602356724</v>
      </c>
      <c r="S142">
        <f>'[4]Emission Projections'!X143*'[4]Carbon Prices POLES'!R$8</f>
        <v>724815.44963896368</v>
      </c>
      <c r="T142">
        <f>'[4]Emission Projections'!Y143*'[4]Carbon Prices POLES'!S$8</f>
        <v>865827.25439529715</v>
      </c>
      <c r="U142">
        <f>'[4]Emission Projections'!Z143*'[4]Carbon Prices POLES'!T$8</f>
        <v>1034269.7931944366</v>
      </c>
      <c r="V142">
        <f>'[4]Emission Projections'!AA143*'[4]Carbon Prices POLES'!U$8</f>
        <v>1235483.760987462</v>
      </c>
      <c r="W142" s="20">
        <f t="shared" si="12"/>
        <v>446545.44464518642</v>
      </c>
      <c r="X142" t="s">
        <v>387</v>
      </c>
      <c r="Y142">
        <f t="shared" si="13"/>
        <v>0</v>
      </c>
      <c r="Z142">
        <f t="shared" si="14"/>
        <v>0</v>
      </c>
      <c r="AA142">
        <f t="shared" si="15"/>
        <v>1</v>
      </c>
      <c r="AB142">
        <f t="shared" si="16"/>
        <v>0</v>
      </c>
      <c r="AC142">
        <f t="shared" si="17"/>
        <v>0</v>
      </c>
    </row>
    <row r="143" spans="1:29" x14ac:dyDescent="0.25">
      <c r="A143" t="s">
        <v>356</v>
      </c>
      <c r="B143">
        <f>'[4]Emission Projections'!G144*'[4]Carbon Prices POLES'!A$8</f>
        <v>229810.89</v>
      </c>
      <c r="C143">
        <f>'[4]Emission Projections'!H144*'[4]Carbon Prices POLES'!B$8</f>
        <v>274525.84923751955</v>
      </c>
      <c r="D143">
        <f>'[4]Emission Projections'!I144*'[4]Carbon Prices POLES'!C$8</f>
        <v>327933.99414309638</v>
      </c>
      <c r="E143">
        <f>'[4]Emission Projections'!J144*'[4]Carbon Prices POLES'!D$8</f>
        <v>391732.53070731665</v>
      </c>
      <c r="F143">
        <f>'[4]Emission Projections'!K144*'[4]Carbon Prices POLES'!E$8</f>
        <v>467943.53371450299</v>
      </c>
      <c r="G143">
        <f>'[4]Emission Projections'!L144*'[4]Carbon Prices POLES'!F$8</f>
        <v>558979.71891453816</v>
      </c>
      <c r="H143">
        <f>'[4]Emission Projections'!M144*'[4]Carbon Prices POLES'!G$8</f>
        <v>667728.39497350296</v>
      </c>
      <c r="I143">
        <f>'[4]Emission Projections'!N144*'[4]Carbon Prices POLES'!H$8</f>
        <v>797631.83848864702</v>
      </c>
      <c r="J143">
        <f>'[4]Emission Projections'!O144*'[4]Carbon Prices POLES'!I$8</f>
        <v>952809.89265713049</v>
      </c>
      <c r="K143">
        <f>'[4]Emission Projections'!P144*'[4]Carbon Prices POLES'!J$8</f>
        <v>1138174.7004000894</v>
      </c>
      <c r="L143">
        <f>'[4]Emission Projections'!Q144*'[4]Carbon Prices POLES'!K$8</f>
        <v>1359604.795476438</v>
      </c>
      <c r="M143">
        <f>'[4]Emission Projections'!R144*'[4]Carbon Prices POLES'!L$8</f>
        <v>1624109.8129128369</v>
      </c>
      <c r="N143">
        <f>'[4]Emission Projections'!S144*'[4]Carbon Prices POLES'!M$8</f>
        <v>1940077.7477564856</v>
      </c>
      <c r="O143">
        <f>'[4]Emission Projections'!T144*'[4]Carbon Prices POLES'!N$8</f>
        <v>2317511.3412792967</v>
      </c>
      <c r="P143">
        <f>'[4]Emission Projections'!U144*'[4]Carbon Prices POLES'!O$8</f>
        <v>2768379.3242263645</v>
      </c>
      <c r="Q143">
        <f>'[4]Emission Projections'!V144*'[4]Carbon Prices POLES'!P$8</f>
        <v>3306955.5725433724</v>
      </c>
      <c r="R143">
        <f>'[4]Emission Projections'!W144*'[4]Carbon Prices POLES'!Q$8</f>
        <v>3950318.155735469</v>
      </c>
      <c r="S143">
        <f>'[4]Emission Projections'!X144*'[4]Carbon Prices POLES'!R$8</f>
        <v>4718835.8101308402</v>
      </c>
      <c r="T143">
        <f>'[4]Emission Projections'!Y144*'[4]Carbon Prices POLES'!S$8</f>
        <v>5636877.1128504723</v>
      </c>
      <c r="U143">
        <f>'[4]Emission Projections'!Z144*'[4]Carbon Prices POLES'!T$8</f>
        <v>6733508.084179759</v>
      </c>
      <c r="V143">
        <f>'[4]Emission Projections'!AA144*'[4]Carbon Prices POLES'!U$8</f>
        <v>8043492.2984810444</v>
      </c>
      <c r="W143" s="20">
        <f t="shared" si="12"/>
        <v>2907187.1625628932</v>
      </c>
      <c r="X143" t="s">
        <v>526</v>
      </c>
      <c r="Y143">
        <f t="shared" si="13"/>
        <v>0</v>
      </c>
      <c r="Z143">
        <f t="shared" si="14"/>
        <v>0</v>
      </c>
      <c r="AA143">
        <f t="shared" si="15"/>
        <v>0</v>
      </c>
      <c r="AB143">
        <f t="shared" si="16"/>
        <v>0</v>
      </c>
      <c r="AC143">
        <f t="shared" si="17"/>
        <v>1</v>
      </c>
    </row>
    <row r="144" spans="1:29" x14ac:dyDescent="0.25">
      <c r="A144" t="s">
        <v>358</v>
      </c>
      <c r="B144">
        <f>'[4]Emission Projections'!G145*'[4]Carbon Prices POLES'!A$8</f>
        <v>3520.3199999999997</v>
      </c>
      <c r="C144">
        <f>'[4]Emission Projections'!H145*'[4]Carbon Prices POLES'!B$8</f>
        <v>4211.1410560950671</v>
      </c>
      <c r="D144">
        <f>'[4]Emission Projections'!I145*'[4]Carbon Prices POLES'!C$8</f>
        <v>5030.3828596267558</v>
      </c>
      <c r="E144">
        <f>'[4]Emission Projections'!J145*'[4]Carbon Prices POLES'!D$8</f>
        <v>6009.0013171812543</v>
      </c>
      <c r="F144">
        <f>'[4]Emission Projections'!K145*'[4]Carbon Prices POLES'!E$8</f>
        <v>7178.1081170771959</v>
      </c>
      <c r="G144">
        <f>'[4]Emission Projections'!L145*'[4]Carbon Prices POLES'!F$8</f>
        <v>8574.4217168014275</v>
      </c>
      <c r="H144">
        <f>'[4]Emission Projections'!M145*'[4]Carbon Prices POLES'!G$8</f>
        <v>10242.654082545312</v>
      </c>
      <c r="I144">
        <f>'[4]Emission Projections'!N145*'[4]Carbon Prices POLES'!H$8</f>
        <v>12235.096805527221</v>
      </c>
      <c r="J144">
        <f>'[4]Emission Projections'!O145*'[4]Carbon Prices POLES'!I$8</f>
        <v>14615.546072847068</v>
      </c>
      <c r="K144">
        <f>'[4]Emission Projections'!P145*'[4]Carbon Prices POLES'!J$8</f>
        <v>17458.623914338423</v>
      </c>
      <c r="L144">
        <f>'[4]Emission Projections'!Q145*'[4]Carbon Prices POLES'!K$8</f>
        <v>20855.356427889168</v>
      </c>
      <c r="M144">
        <f>'[4]Emission Projections'!R145*'[4]Carbon Prices POLES'!L$8</f>
        <v>24912.231953902246</v>
      </c>
      <c r="N144">
        <f>'[4]Emission Projections'!S145*'[4]Carbon Prices POLES'!M$8</f>
        <v>29759.12902540436</v>
      </c>
      <c r="O144">
        <f>'[4]Emission Projections'!T145*'[4]Carbon Prices POLES'!N$8</f>
        <v>35548.010292962455</v>
      </c>
      <c r="P144">
        <f>'[4]Emission Projections'!U145*'[4]Carbon Prices POLES'!O$8</f>
        <v>42464.190113981938</v>
      </c>
      <c r="Q144">
        <f>'[4]Emission Projections'!V145*'[4]Carbon Prices POLES'!P$8</f>
        <v>50724.52449890344</v>
      </c>
      <c r="R144">
        <f>'[4]Emission Projections'!W145*'[4]Carbon Prices POLES'!Q$8</f>
        <v>60593.425352146915</v>
      </c>
      <c r="S144">
        <f>'[4]Emission Projections'!X145*'[4]Carbon Prices POLES'!R$8</f>
        <v>72380.353635601146</v>
      </c>
      <c r="T144">
        <f>'[4]Emission Projections'!Y145*'[4]Carbon Prices POLES'!S$8</f>
        <v>86462.580139286641</v>
      </c>
      <c r="U144">
        <f>'[4]Emission Projections'!Z145*'[4]Carbon Prices POLES'!T$8</f>
        <v>103281.71606768644</v>
      </c>
      <c r="V144">
        <f>'[4]Emission Projections'!AA145*'[4]Carbon Prices POLES'!U$8</f>
        <v>123374.33598746224</v>
      </c>
      <c r="W144" s="20">
        <f t="shared" si="12"/>
        <v>44592.637255455396</v>
      </c>
      <c r="X144" t="s">
        <v>387</v>
      </c>
      <c r="Y144">
        <f t="shared" si="13"/>
        <v>0</v>
      </c>
      <c r="Z144">
        <f t="shared" si="14"/>
        <v>0</v>
      </c>
      <c r="AA144">
        <f t="shared" si="15"/>
        <v>1</v>
      </c>
      <c r="AB144">
        <f t="shared" si="16"/>
        <v>0</v>
      </c>
      <c r="AC144">
        <f t="shared" si="17"/>
        <v>0</v>
      </c>
    </row>
    <row r="145" spans="1:29" x14ac:dyDescent="0.25">
      <c r="A145" t="s">
        <v>360</v>
      </c>
      <c r="B145">
        <f>'[4]Emission Projections'!G146*'[4]Carbon Prices POLES'!A$8</f>
        <v>3446.9799999999996</v>
      </c>
      <c r="C145">
        <f>'[4]Emission Projections'!H146*'[4]Carbon Prices POLES'!B$8</f>
        <v>4123.5329467826259</v>
      </c>
      <c r="D145">
        <f>'[4]Emission Projections'!I146*'[4]Carbon Prices POLES'!C$8</f>
        <v>4925.7308168492718</v>
      </c>
      <c r="E145">
        <f>'[4]Emission Projections'!J146*'[4]Carbon Prices POLES'!D$8</f>
        <v>5883.9894873009689</v>
      </c>
      <c r="F145">
        <f>'[4]Emission Projections'!K146*'[4]Carbon Prices POLES'!E$8</f>
        <v>7028.7755556168695</v>
      </c>
      <c r="G145">
        <f>'[4]Emission Projections'!L146*'[4]Carbon Prices POLES'!F$8</f>
        <v>8396.0368876723951</v>
      </c>
      <c r="H145">
        <f>'[4]Emission Projections'!M146*'[4]Carbon Prices POLES'!G$8</f>
        <v>10029.56494142154</v>
      </c>
      <c r="I145">
        <f>'[4]Emission Projections'!N146*'[4]Carbon Prices POLES'!H$8</f>
        <v>11980.551717323437</v>
      </c>
      <c r="J145">
        <f>'[4]Emission Projections'!O146*'[4]Carbon Prices POLES'!I$8</f>
        <v>14311.479889150556</v>
      </c>
      <c r="K145">
        <f>'[4]Emission Projections'!P146*'[4]Carbon Prices POLES'!J$8</f>
        <v>17095.402432752646</v>
      </c>
      <c r="L145">
        <f>'[4]Emission Projections'!Q146*'[4]Carbon Prices POLES'!K$8</f>
        <v>20421.471136596643</v>
      </c>
      <c r="M145">
        <f>'[4]Emission Projections'!R146*'[4]Carbon Prices POLES'!L$8</f>
        <v>24393.935389563332</v>
      </c>
      <c r="N145">
        <f>'[4]Emission Projections'!S146*'[4]Carbon Prices POLES'!M$8</f>
        <v>29139.99919086841</v>
      </c>
      <c r="O145">
        <f>'[4]Emission Projections'!T146*'[4]Carbon Prices POLES'!N$8</f>
        <v>34808.430333559409</v>
      </c>
      <c r="P145">
        <f>'[4]Emission Projections'!U146*'[4]Carbon Prices POLES'!O$8</f>
        <v>41580.726766168016</v>
      </c>
      <c r="Q145">
        <f>'[4]Emission Projections'!V146*'[4]Carbon Prices POLES'!P$8</f>
        <v>49669.185617681498</v>
      </c>
      <c r="R145">
        <f>'[4]Emission Projections'!W146*'[4]Carbon Prices POLES'!Q$8</f>
        <v>59332.772992346509</v>
      </c>
      <c r="S145">
        <f>'[4]Emission Projections'!X146*'[4]Carbon Prices POLES'!R$8</f>
        <v>70874.444585391422</v>
      </c>
      <c r="T145">
        <f>'[4]Emission Projections'!Y146*'[4]Carbon Prices POLES'!S$8</f>
        <v>84663.700337195449</v>
      </c>
      <c r="U145">
        <f>'[4]Emission Projections'!Z146*'[4]Carbon Prices POLES'!T$8</f>
        <v>101132.86880368933</v>
      </c>
      <c r="V145">
        <f>'[4]Emission Projections'!AA146*'[4]Carbon Prices POLES'!U$8</f>
        <v>120807.43598746225</v>
      </c>
      <c r="W145" s="20">
        <f t="shared" si="12"/>
        <v>43664.875438052681</v>
      </c>
      <c r="X145" t="s">
        <v>387</v>
      </c>
      <c r="Y145">
        <f t="shared" si="13"/>
        <v>0</v>
      </c>
      <c r="Z145">
        <f t="shared" si="14"/>
        <v>0</v>
      </c>
      <c r="AA145">
        <f t="shared" si="15"/>
        <v>1</v>
      </c>
      <c r="AB145">
        <f t="shared" si="16"/>
        <v>0</v>
      </c>
      <c r="AC145">
        <f t="shared" si="17"/>
        <v>0</v>
      </c>
    </row>
    <row r="146" spans="1:29" x14ac:dyDescent="0.25">
      <c r="A146" t="s">
        <v>362</v>
      </c>
      <c r="B146">
        <f>'[4]Emission Projections'!G147*'[4]Carbon Prices POLES'!A$8</f>
        <v>67601.14499999999</v>
      </c>
      <c r="C146">
        <f>'[4]Emission Projections'!H147*'[4]Carbon Prices POLES'!B$8</f>
        <v>80758.71155225196</v>
      </c>
      <c r="D146">
        <f>'[4]Emission Projections'!I147*'[4]Carbon Prices POLES'!C$8</f>
        <v>96470.069533579866</v>
      </c>
      <c r="E146">
        <f>'[4]Emission Projections'!J147*'[4]Carbon Prices POLES'!D$8</f>
        <v>115238.02400645521</v>
      </c>
      <c r="F146">
        <f>'[4]Emission Projections'!K147*'[4]Carbon Prices POLES'!E$8</f>
        <v>137657.40809818861</v>
      </c>
      <c r="G146">
        <f>'[4]Emission Projections'!L147*'[4]Carbon Prices POLES'!F$8</f>
        <v>164438.01618703274</v>
      </c>
      <c r="H146">
        <f>'[4]Emission Projections'!M147*'[4]Carbon Prices POLES'!G$8</f>
        <v>196429.18261296986</v>
      </c>
      <c r="I146">
        <f>'[4]Emission Projections'!N147*'[4]Carbon Prices POLES'!H$8</f>
        <v>234643.57084761473</v>
      </c>
      <c r="J146">
        <f>'[4]Emission Projections'!O147*'[4]Carbon Prices POLES'!I$8</f>
        <v>280293.11842684675</v>
      </c>
      <c r="K146">
        <f>'[4]Emission Projections'!P147*'[4]Carbon Prices POLES'!J$8</f>
        <v>334822.85414071701</v>
      </c>
      <c r="L146">
        <f>'[4]Emission Projections'!Q147*'[4]Carbon Prices POLES'!K$8</f>
        <v>399962.12382471625</v>
      </c>
      <c r="M146">
        <f>'[4]Emission Projections'!R147*'[4]Carbon Prices POLES'!L$8</f>
        <v>477772.92339340079</v>
      </c>
      <c r="N146">
        <f>'[4]Emission Projections'!S147*'[4]Carbon Prices POLES'!M$8</f>
        <v>570722.90267072397</v>
      </c>
      <c r="O146">
        <f>'[4]Emission Projections'!T147*'[4]Carbon Prices POLES'!N$8</f>
        <v>681754.44360247313</v>
      </c>
      <c r="P146">
        <f>'[4]Emission Projections'!U147*'[4]Carbon Prices POLES'!O$8</f>
        <v>814388.70221792208</v>
      </c>
      <c r="Q146">
        <f>'[4]Emission Projections'!V147*'[4]Carbon Prices POLES'!P$8</f>
        <v>972824.33399948862</v>
      </c>
      <c r="R146">
        <f>'[4]Emission Projections'!W147*'[4]Carbon Prices POLES'!Q$8</f>
        <v>1162085.7720720065</v>
      </c>
      <c r="S146">
        <f>'[4]Emission Projections'!X147*'[4]Carbon Prices POLES'!R$8</f>
        <v>1388164.3207750639</v>
      </c>
      <c r="T146">
        <f>'[4]Emission Projections'!Y147*'[4]Carbon Prices POLES'!S$8</f>
        <v>1658229.4811200702</v>
      </c>
      <c r="U146">
        <f>'[4]Emission Projections'!Z147*'[4]Carbon Prices POLES'!T$8</f>
        <v>1980830.5907546943</v>
      </c>
      <c r="V146">
        <f>'[4]Emission Projections'!AA147*'[4]Carbon Prices POLES'!U$8</f>
        <v>2366195.1739267576</v>
      </c>
      <c r="W146" s="20">
        <f t="shared" si="12"/>
        <v>855222.34441078117</v>
      </c>
      <c r="X146" t="s">
        <v>524</v>
      </c>
      <c r="Y146">
        <f t="shared" si="13"/>
        <v>1</v>
      </c>
      <c r="Z146">
        <f t="shared" si="14"/>
        <v>0</v>
      </c>
      <c r="AA146">
        <f t="shared" si="15"/>
        <v>0</v>
      </c>
      <c r="AB146">
        <f t="shared" si="16"/>
        <v>0</v>
      </c>
      <c r="AC146">
        <f t="shared" si="17"/>
        <v>0</v>
      </c>
    </row>
    <row r="147" spans="1:29" x14ac:dyDescent="0.25">
      <c r="A147" t="s">
        <v>366</v>
      </c>
      <c r="B147">
        <f>'[4]Emission Projections'!G148*'[4]Carbon Prices POLES'!A$8</f>
        <v>180471.40500000003</v>
      </c>
      <c r="C147">
        <f>'[4]Emission Projections'!H148*'[4]Carbon Prices POLES'!B$8</f>
        <v>215587.49369757462</v>
      </c>
      <c r="D147">
        <f>'[4]Emission Projections'!I148*'[4]Carbon Prices POLES'!C$8</f>
        <v>257529.33236454392</v>
      </c>
      <c r="E147">
        <f>'[4]Emission Projections'!J148*'[4]Carbon Prices POLES'!D$8</f>
        <v>307630.82215535472</v>
      </c>
      <c r="F147">
        <f>'[4]Emission Projections'!K148*'[4]Carbon Prices POLES'!E$8</f>
        <v>367480.05299206817</v>
      </c>
      <c r="G147">
        <f>'[4]Emission Projections'!L148*'[4]Carbon Prices POLES'!F$8</f>
        <v>438971.32511798205</v>
      </c>
      <c r="H147">
        <f>'[4]Emission Projections'!M148*'[4]Carbon Prices POLES'!G$8</f>
        <v>524372.67528248578</v>
      </c>
      <c r="I147">
        <f>'[4]Emission Projections'!N148*'[4]Carbon Prices POLES'!H$8</f>
        <v>626386.63039955043</v>
      </c>
      <c r="J147">
        <f>'[4]Emission Projections'!O148*'[4]Carbon Prices POLES'!I$8</f>
        <v>748249.36757530121</v>
      </c>
      <c r="K147">
        <f>'[4]Emission Projections'!P148*'[4]Carbon Prices POLES'!J$8</f>
        <v>893817.4486632566</v>
      </c>
      <c r="L147">
        <f>'[4]Emission Projections'!Q148*'[4]Carbon Prices POLES'!K$8</f>
        <v>1067708.4657593914</v>
      </c>
      <c r="M147">
        <f>'[4]Emission Projections'!R148*'[4]Carbon Prices POLES'!L$8</f>
        <v>1275425.7992538314</v>
      </c>
      <c r="N147">
        <f>'[4]Emission Projections'!S148*'[4]Carbon Prices POLES'!M$8</f>
        <v>1523558.1515724254</v>
      </c>
      <c r="O147">
        <f>'[4]Emission Projections'!T148*'[4]Carbon Prices POLES'!N$8</f>
        <v>1819958.9235908987</v>
      </c>
      <c r="P147">
        <f>'[4]Emission Projections'!U148*'[4]Carbon Prices POLES'!O$8</f>
        <v>2174029.3569845501</v>
      </c>
      <c r="Q147">
        <f>'[4]Emission Projections'!V148*'[4]Carbon Prices POLES'!P$8</f>
        <v>2596976.3402013099</v>
      </c>
      <c r="R147">
        <f>'[4]Emission Projections'!W148*'[4]Carbon Prices POLES'!Q$8</f>
        <v>3102214.280679747</v>
      </c>
      <c r="S147">
        <f>'[4]Emission Projections'!X148*'[4]Carbon Prices POLES'!R$8</f>
        <v>3705735.4966022489</v>
      </c>
      <c r="T147">
        <f>'[4]Emission Projections'!Y148*'[4]Carbon Prices POLES'!S$8</f>
        <v>4426680.7259936212</v>
      </c>
      <c r="U147">
        <f>'[4]Emission Projections'!Z148*'[4]Carbon Prices POLES'!T$8</f>
        <v>5287871.0873256996</v>
      </c>
      <c r="V147">
        <f>'[4]Emission Projections'!AA148*'[4]Carbon Prices POLES'!U$8</f>
        <v>6316610.3234810457</v>
      </c>
      <c r="W147" s="20">
        <f t="shared" si="12"/>
        <v>2283035.3999052094</v>
      </c>
      <c r="X147" t="s">
        <v>526</v>
      </c>
      <c r="Y147">
        <f t="shared" si="13"/>
        <v>0</v>
      </c>
      <c r="Z147">
        <f t="shared" si="14"/>
        <v>0</v>
      </c>
      <c r="AA147">
        <f t="shared" si="15"/>
        <v>0</v>
      </c>
      <c r="AB147">
        <f t="shared" si="16"/>
        <v>0</v>
      </c>
      <c r="AC147">
        <f t="shared" si="17"/>
        <v>1</v>
      </c>
    </row>
    <row r="148" spans="1:29" x14ac:dyDescent="0.25">
      <c r="A148" t="s">
        <v>368</v>
      </c>
      <c r="B148">
        <f>'[4]Emission Projections'!G149*'[4]Carbon Prices POLES'!A$8</f>
        <v>76640.3</v>
      </c>
      <c r="C148">
        <f>'[4]Emission Projections'!H149*'[4]Carbon Prices POLES'!B$8</f>
        <v>91556.312938485644</v>
      </c>
      <c r="D148">
        <f>'[4]Emission Projections'!I149*'[4]Carbon Prices POLES'!C$8</f>
        <v>109368.20280232074</v>
      </c>
      <c r="E148">
        <f>'[4]Emission Projections'!J149*'[4]Carbon Prices POLES'!D$8</f>
        <v>130645.32400234081</v>
      </c>
      <c r="F148">
        <f>'[4]Emission Projections'!K149*'[4]Carbon Prices POLES'!E$8</f>
        <v>156062.47910461048</v>
      </c>
      <c r="G148">
        <f>'[4]Emission Projections'!L149*'[4]Carbon Prices POLES'!F$8</f>
        <v>186423.00327855541</v>
      </c>
      <c r="H148">
        <f>'[4]Emission Projections'!M149*'[4]Carbon Prices POLES'!G$8</f>
        <v>222691.72373650645</v>
      </c>
      <c r="I148">
        <f>'[4]Emission Projections'!N149*'[4]Carbon Prices POLES'!H$8</f>
        <v>266014.42177504126</v>
      </c>
      <c r="J148">
        <f>'[4]Emission Projections'!O149*'[4]Carbon Prices POLES'!I$8</f>
        <v>317767.66800696263</v>
      </c>
      <c r="K148">
        <f>'[4]Emission Projections'!P149*'[4]Carbon Prices POLES'!J$8</f>
        <v>379586.63610819029</v>
      </c>
      <c r="L148">
        <f>'[4]Emission Projections'!Q149*'[4]Carbon Prices POLES'!K$8</f>
        <v>453435.36461199803</v>
      </c>
      <c r="M148">
        <f>'[4]Emission Projections'!R149*'[4]Carbon Prices POLES'!L$8</f>
        <v>541647.43829101138</v>
      </c>
      <c r="N148">
        <f>'[4]Emission Projections'!S149*'[4]Carbon Prices POLES'!M$8</f>
        <v>647025.08832815441</v>
      </c>
      <c r="O148">
        <f>'[4]Emission Projections'!T149*'[4]Carbon Prices POLES'!N$8</f>
        <v>772898.59606603859</v>
      </c>
      <c r="P148">
        <f>'[4]Emission Projections'!U149*'[4]Carbon Prices POLES'!O$8</f>
        <v>923266.12231699273</v>
      </c>
      <c r="Q148">
        <f>'[4]Emission Projections'!V149*'[4]Carbon Prices POLES'!P$8</f>
        <v>1102880.3191113432</v>
      </c>
      <c r="R148">
        <f>'[4]Emission Projections'!W149*'[4]Carbon Prices POLES'!Q$8</f>
        <v>1317445.7022923233</v>
      </c>
      <c r="S148">
        <f>'[4]Emission Projections'!X149*'[4]Carbon Prices POLES'!R$8</f>
        <v>1573744.7587678325</v>
      </c>
      <c r="T148">
        <f>'[4]Emission Projections'!Y149*'[4]Carbon Prices POLES'!S$8</f>
        <v>1879916.6461830111</v>
      </c>
      <c r="U148">
        <f>'[4]Emission Projections'!Z149*'[4]Carbon Prices POLES'!T$8</f>
        <v>2245640.5733217839</v>
      </c>
      <c r="V148">
        <f>'[4]Emission Projections'!AA149*'[4]Carbon Prices POLES'!U$8</f>
        <v>2682521.6484810458</v>
      </c>
      <c r="W148" s="20">
        <f t="shared" si="12"/>
        <v>969556.60691729956</v>
      </c>
      <c r="X148" t="s">
        <v>526</v>
      </c>
      <c r="Y148">
        <f t="shared" si="13"/>
        <v>0</v>
      </c>
      <c r="Z148">
        <f t="shared" si="14"/>
        <v>0</v>
      </c>
      <c r="AA148">
        <f t="shared" si="15"/>
        <v>0</v>
      </c>
      <c r="AB148">
        <f t="shared" si="16"/>
        <v>0</v>
      </c>
      <c r="AC148">
        <f t="shared" si="17"/>
        <v>1</v>
      </c>
    </row>
    <row r="149" spans="1:29" x14ac:dyDescent="0.25">
      <c r="A149" t="s">
        <v>372</v>
      </c>
      <c r="B149">
        <f>'[4]Emission Projections'!G150*'[4]Carbon Prices POLES'!A$8</f>
        <v>3043.6099999999997</v>
      </c>
      <c r="C149">
        <f>'[4]Emission Projections'!H150*'[4]Carbon Prices POLES'!B$8</f>
        <v>3641.6883455641982</v>
      </c>
      <c r="D149">
        <f>'[4]Emission Projections'!I150*'[4]Carbon Prices POLES'!C$8</f>
        <v>4350.1445815731095</v>
      </c>
      <c r="E149">
        <f>'[4]Emission Projections'!J150*'[4]Carbon Prices POLES'!D$8</f>
        <v>5196.4244229593996</v>
      </c>
      <c r="F149">
        <f>'[4]Emission Projections'!K150*'[4]Carbon Prices POLES'!E$8</f>
        <v>6207.4464675850722</v>
      </c>
      <c r="G149">
        <f>'[4]Emission Projections'!L150*'[4]Carbon Prices POLES'!F$8</f>
        <v>7414.9203274627216</v>
      </c>
      <c r="H149">
        <f>'[4]Emission Projections'!M150*'[4]Carbon Prices POLES'!G$8</f>
        <v>8857.5746652407979</v>
      </c>
      <c r="I149">
        <f>'[4]Emission Projections'!N150*'[4]Carbon Prices POLES'!H$8</f>
        <v>10580.553732202618</v>
      </c>
      <c r="J149">
        <f>'[4]Emission Projections'!O150*'[4]Carbon Prices POLES'!I$8</f>
        <v>12639.115878819734</v>
      </c>
      <c r="K149">
        <f>'[4]Emission Projections'!P150*'[4]Carbon Prices POLES'!J$8</f>
        <v>15097.684284030862</v>
      </c>
      <c r="L149">
        <f>'[4]Emission Projections'!Q150*'[4]Carbon Prices POLES'!K$8</f>
        <v>18035.102034487751</v>
      </c>
      <c r="M149">
        <f>'[4]Emission Projections'!R150*'[4]Carbon Prices POLES'!L$8</f>
        <v>21543.304285699294</v>
      </c>
      <c r="N149">
        <f>'[4]Emission Projections'!S150*'[4]Carbon Prices POLES'!M$8</f>
        <v>25734.785100920686</v>
      </c>
      <c r="O149">
        <f>'[4]Emission Projections'!T150*'[4]Carbon Prices POLES'!N$8</f>
        <v>30740.740556842669</v>
      </c>
      <c r="P149">
        <f>'[4]Emission Projections'!U150*'[4]Carbon Prices POLES'!O$8</f>
        <v>36721.678353191463</v>
      </c>
      <c r="Q149">
        <f>'[4]Emission Projections'!V150*'[4]Carbon Prices POLES'!P$8</f>
        <v>43864.821770960807</v>
      </c>
      <c r="R149">
        <f>'[4]Emission Projections'!W150*'[4]Carbon Prices POLES'!Q$8</f>
        <v>52399.185013444287</v>
      </c>
      <c r="S149">
        <f>'[4]Emission Projections'!X150*'[4]Carbon Prices POLES'!R$8</f>
        <v>62591.944809237946</v>
      </c>
      <c r="T149">
        <f>'[4]Emission Projections'!Y150*'[4]Carbon Prices POLES'!S$8</f>
        <v>74769.861425693874</v>
      </c>
      <c r="U149">
        <f>'[4]Emission Projections'!Z150*'[4]Carbon Prices POLES'!T$8</f>
        <v>89314.208851705203</v>
      </c>
      <c r="V149">
        <f>'[4]Emission Projections'!AA150*'[4]Carbon Prices POLES'!U$8</f>
        <v>106689.48598746225</v>
      </c>
      <c r="W149" s="20">
        <f t="shared" si="12"/>
        <v>38562.185442337686</v>
      </c>
      <c r="X149" t="s">
        <v>387</v>
      </c>
      <c r="Y149">
        <f t="shared" si="13"/>
        <v>0</v>
      </c>
      <c r="Z149">
        <f t="shared" si="14"/>
        <v>0</v>
      </c>
      <c r="AA149">
        <f t="shared" si="15"/>
        <v>1</v>
      </c>
      <c r="AB149">
        <f t="shared" si="16"/>
        <v>0</v>
      </c>
      <c r="AC149">
        <f t="shared" si="17"/>
        <v>0</v>
      </c>
    </row>
    <row r="150" spans="1:29" x14ac:dyDescent="0.25">
      <c r="A150" t="s">
        <v>374</v>
      </c>
      <c r="B150">
        <f>'[4]Emission Projections'!G151*'[4]Carbon Prices POLES'!A$8</f>
        <v>2300620.7949999999</v>
      </c>
      <c r="C150">
        <f>'[4]Emission Projections'!H151*'[4]Carbon Prices POLES'!B$8</f>
        <v>2748206.634858401</v>
      </c>
      <c r="D150">
        <f>'[4]Emission Projections'!I151*'[4]Carbon Prices POLES'!C$8</f>
        <v>3282863.1777039007</v>
      </c>
      <c r="E150">
        <f>'[4]Emission Projections'!J151*'[4]Carbon Prices POLES'!D$8</f>
        <v>3921535.7779550673</v>
      </c>
      <c r="F150">
        <f>'[4]Emission Projections'!K151*'[4]Carbon Prices POLES'!E$8</f>
        <v>4684460.5987563375</v>
      </c>
      <c r="G150">
        <f>'[4]Emission Projections'!L151*'[4]Carbon Prices POLES'!F$8</f>
        <v>5595810.2510744855</v>
      </c>
      <c r="H150">
        <f>'[4]Emission Projections'!M151*'[4]Carbon Prices POLES'!G$8</f>
        <v>6684460.9155054698</v>
      </c>
      <c r="I150">
        <f>'[4]Emission Projections'!N151*'[4]Carbon Prices POLES'!H$8</f>
        <v>7984905.4407083383</v>
      </c>
      <c r="J150">
        <f>'[4]Emission Projections'!O151*'[4]Carbon Prices POLES'!I$8</f>
        <v>9538348.5021772608</v>
      </c>
      <c r="K150">
        <f>'[4]Emission Projections'!P151*'[4]Carbon Prices POLES'!J$8</f>
        <v>11394009.454032915</v>
      </c>
      <c r="L150">
        <f>'[4]Emission Projections'!Q151*'[4]Carbon Prices POLES'!K$8</f>
        <v>13610685.036323912</v>
      </c>
      <c r="M150">
        <f>'[4]Emission Projections'!R151*'[4]Carbon Prices POLES'!L$8</f>
        <v>16258608.497754168</v>
      </c>
      <c r="N150">
        <f>'[4]Emission Projections'!S151*'[4]Carbon Prices POLES'!M$8</f>
        <v>19421679.458984524</v>
      </c>
      <c r="O150">
        <f>'[4]Emission Projections'!T151*'[4]Carbon Prices POLES'!N$8</f>
        <v>23200116.813745558</v>
      </c>
      <c r="P150">
        <f>'[4]Emission Projections'!U151*'[4]Carbon Prices POLES'!O$8</f>
        <v>27713640.572830722</v>
      </c>
      <c r="Q150">
        <f>'[4]Emission Projections'!V151*'[4]Carbon Prices POLES'!P$8</f>
        <v>33105257.457971707</v>
      </c>
      <c r="R150">
        <f>'[4]Emission Projections'!W151*'[4]Carbon Prices POLES'!Q$8</f>
        <v>39545801.149750575</v>
      </c>
      <c r="S150">
        <f>'[4]Emission Projections'!X151*'[4]Carbon Prices POLES'!R$8</f>
        <v>47239334.192516893</v>
      </c>
      <c r="T150">
        <f>'[4]Emission Projections'!Y151*'[4]Carbon Prices POLES'!S$8</f>
        <v>56429626.581388138</v>
      </c>
      <c r="U150">
        <f>'[4]Emission Projections'!Z151*'[4]Carbon Prices POLES'!T$8</f>
        <v>67407864.083537325</v>
      </c>
      <c r="V150">
        <f>'[4]Emission Projections'!AA151*'[4]Carbon Prices POLES'!U$8</f>
        <v>80521890.960987434</v>
      </c>
      <c r="W150" s="20">
        <f t="shared" si="12"/>
        <v>29103252.460580591</v>
      </c>
      <c r="X150" t="s">
        <v>387</v>
      </c>
      <c r="Y150">
        <f t="shared" si="13"/>
        <v>0</v>
      </c>
      <c r="Z150">
        <f t="shared" si="14"/>
        <v>0</v>
      </c>
      <c r="AA150">
        <f t="shared" si="15"/>
        <v>1</v>
      </c>
      <c r="AB150">
        <f t="shared" si="16"/>
        <v>0</v>
      </c>
      <c r="AC150">
        <f t="shared" si="17"/>
        <v>0</v>
      </c>
    </row>
    <row r="151" spans="1:29" x14ac:dyDescent="0.25">
      <c r="A151" t="s">
        <v>378</v>
      </c>
      <c r="B151">
        <f>'[4]Emission Projections'!G152*'[4]Carbon Prices POLES'!A$8</f>
        <v>1348374.2350000001</v>
      </c>
      <c r="C151">
        <f>'[4]Emission Projections'!H152*'[4]Carbon Prices POLES'!B$8</f>
        <v>1610702.7922278398</v>
      </c>
      <c r="D151">
        <f>'[4]Emission Projections'!I152*'[4]Carbon Prices POLES'!C$8</f>
        <v>1924060.698614548</v>
      </c>
      <c r="E151">
        <f>'[4]Emission Projections'!J152*'[4]Carbon Prices POLES'!D$8</f>
        <v>2298381.5517698657</v>
      </c>
      <c r="F151">
        <f>'[4]Emission Projections'!K152*'[4]Carbon Prices POLES'!E$8</f>
        <v>2745526.3628263869</v>
      </c>
      <c r="G151">
        <f>'[4]Emission Projections'!L152*'[4]Carbon Prices POLES'!F$8</f>
        <v>3279660.1859011883</v>
      </c>
      <c r="H151">
        <f>'[4]Emission Projections'!M152*'[4]Carbon Prices POLES'!G$8</f>
        <v>3917710.4383670655</v>
      </c>
      <c r="I151">
        <f>'[4]Emission Projections'!N152*'[4]Carbon Prices POLES'!H$8</f>
        <v>4679889.2223780444</v>
      </c>
      <c r="J151">
        <f>'[4]Emission Projections'!O152*'[4]Carbon Prices POLES'!I$8</f>
        <v>5590350.7120946869</v>
      </c>
      <c r="K151">
        <f>'[4]Emission Projections'!P152*'[4]Carbon Prices POLES'!J$8</f>
        <v>6677936.7736316798</v>
      </c>
      <c r="L151">
        <f>'[4]Emission Projections'!Q152*'[4]Carbon Prices POLES'!K$8</f>
        <v>7977113.6532111391</v>
      </c>
      <c r="M151">
        <f>'[4]Emission Projections'!R152*'[4]Carbon Prices POLES'!L$8</f>
        <v>9529037.5196851511</v>
      </c>
      <c r="N151">
        <f>'[4]Emission Projections'!S152*'[4]Carbon Prices POLES'!M$8</f>
        <v>11382889.226841355</v>
      </c>
      <c r="O151">
        <f>'[4]Emission Projections'!T152*'[4]Carbon Prices POLES'!N$8</f>
        <v>13597396.915501881</v>
      </c>
      <c r="P151">
        <f>'[4]Emission Projections'!U152*'[4]Carbon Prices POLES'!O$8</f>
        <v>16242738.169262832</v>
      </c>
      <c r="Q151">
        <f>'[4]Emission Projections'!V152*'[4]Carbon Prices POLES'!P$8</f>
        <v>19402715.552486096</v>
      </c>
      <c r="R151">
        <f>'[4]Emission Projections'!W152*'[4]Carbon Prices POLES'!Q$8</f>
        <v>23177467.548615184</v>
      </c>
      <c r="S151">
        <f>'[4]Emission Projections'!X152*'[4]Carbon Prices POLES'!R$8</f>
        <v>27686576.793617539</v>
      </c>
      <c r="T151">
        <f>'[4]Emission Projections'!Y152*'[4]Carbon Prices POLES'!S$8</f>
        <v>33072933.949590381</v>
      </c>
      <c r="U151">
        <f>'[4]Emission Projections'!Z152*'[4]Carbon Prices POLES'!T$8</f>
        <v>39507178.178086363</v>
      </c>
      <c r="V151">
        <f>'[4]Emission Projections'!AA152*'[4]Carbon Prices POLES'!U$8</f>
        <v>47193195.693767905</v>
      </c>
      <c r="W151" s="20">
        <f t="shared" si="12"/>
        <v>17057174.408314906</v>
      </c>
      <c r="X151" t="s">
        <v>527</v>
      </c>
      <c r="Y151">
        <f t="shared" si="13"/>
        <v>0</v>
      </c>
      <c r="Z151">
        <f t="shared" si="14"/>
        <v>0</v>
      </c>
      <c r="AA151">
        <f t="shared" si="15"/>
        <v>0</v>
      </c>
      <c r="AB151">
        <f t="shared" si="16"/>
        <v>1</v>
      </c>
      <c r="AC151">
        <f t="shared" si="17"/>
        <v>0</v>
      </c>
    </row>
    <row r="152" spans="1:29" x14ac:dyDescent="0.25">
      <c r="A152" t="s">
        <v>380</v>
      </c>
      <c r="B152">
        <f>'[4]Emission Projections'!G153*'[4]Carbon Prices POLES'!A$8</f>
        <v>63549.11</v>
      </c>
      <c r="C152">
        <f>'[4]Emission Projections'!H153*'[4]Carbon Prices POLES'!B$8</f>
        <v>75918.363512739568</v>
      </c>
      <c r="D152">
        <f>'[4]Emission Projections'!I153*'[4]Carbon Prices POLES'!C$8</f>
        <v>90688.044170123874</v>
      </c>
      <c r="E152">
        <f>'[4]Emission Projections'!J153*'[4]Carbon Prices POLES'!D$8</f>
        <v>108331.12040556944</v>
      </c>
      <c r="F152">
        <f>'[4]Emission Projections'!K153*'[4]Carbon Prices POLES'!E$8</f>
        <v>129406.78407750557</v>
      </c>
      <c r="G152">
        <f>'[4]Emission Projections'!L153*'[4]Carbon Prices POLES'!F$8</f>
        <v>154582.25437765373</v>
      </c>
      <c r="H152">
        <f>'[4]Emission Projections'!M153*'[4]Carbon Prices POLES'!G$8</f>
        <v>184656.0075658815</v>
      </c>
      <c r="I152">
        <f>'[4]Emission Projections'!N153*'[4]Carbon Prices POLES'!H$8</f>
        <v>220579.9547243556</v>
      </c>
      <c r="J152">
        <f>'[4]Emission Projections'!O153*'[4]Carbon Prices POLES'!I$8</f>
        <v>263493.46177761443</v>
      </c>
      <c r="K152">
        <f>'[4]Emission Projections'!P153*'[4]Carbon Prices POLES'!J$8</f>
        <v>314754.86728310277</v>
      </c>
      <c r="L152">
        <f>'[4]Emission Projections'!Q153*'[4]Carbon Prices POLES'!K$8</f>
        <v>375989.96148080425</v>
      </c>
      <c r="M152">
        <f>'[4]Emission Projections'!R153*'[4]Carbon Prices POLES'!L$8</f>
        <v>449137.03821367573</v>
      </c>
      <c r="N152">
        <f>'[4]Emission Projections'!S153*'[4]Carbon Prices POLES'!M$8</f>
        <v>536515.97931261279</v>
      </c>
      <c r="O152">
        <f>'[4]Emission Projections'!T153*'[4]Carbon Prices POLES'!N$8</f>
        <v>640892.65084545501</v>
      </c>
      <c r="P152">
        <f>'[4]Emission Projections'!U153*'[4]Carbon Prices POLES'!O$8</f>
        <v>765577.35225120303</v>
      </c>
      <c r="Q152">
        <f>'[4]Emission Projections'!V153*'[4]Carbon Prices POLES'!P$8</f>
        <v>914516.86081197625</v>
      </c>
      <c r="R152">
        <f>'[4]Emission Projections'!W153*'[4]Carbon Prices POLES'!Q$8</f>
        <v>1092434.7291930341</v>
      </c>
      <c r="S152">
        <f>'[4]Emission Projections'!X153*'[4]Carbon Prices POLES'!R$8</f>
        <v>1304962.8457509768</v>
      </c>
      <c r="T152">
        <f>'[4]Emission Projections'!Y153*'[4]Carbon Prices POLES'!S$8</f>
        <v>1558841.3720545317</v>
      </c>
      <c r="U152">
        <f>'[4]Emission Projections'!Z153*'[4]Carbon Prices POLES'!T$8</f>
        <v>1862106.7794188538</v>
      </c>
      <c r="V152">
        <f>'[4]Emission Projections'!AA153*'[4]Carbon Prices POLES'!U$8</f>
        <v>2224373.948926758</v>
      </c>
      <c r="W152" s="20">
        <f t="shared" si="12"/>
        <v>803963.50399928063</v>
      </c>
      <c r="X152" t="s">
        <v>524</v>
      </c>
      <c r="Y152">
        <f t="shared" si="13"/>
        <v>1</v>
      </c>
      <c r="Z152">
        <f t="shared" si="14"/>
        <v>0</v>
      </c>
      <c r="AA152">
        <f t="shared" si="15"/>
        <v>0</v>
      </c>
      <c r="AB152">
        <f t="shared" si="16"/>
        <v>0</v>
      </c>
      <c r="AC152">
        <f t="shared" si="17"/>
        <v>0</v>
      </c>
    </row>
    <row r="153" spans="1:29" x14ac:dyDescent="0.25">
      <c r="A153" t="s">
        <v>390</v>
      </c>
      <c r="B153">
        <f>'[4]Emission Projections'!G154*'[4]Carbon Prices POLES'!A$8</f>
        <v>70864.774999999994</v>
      </c>
      <c r="C153">
        <f>'[4]Emission Projections'!H154*'[4]Carbon Prices POLES'!B$8</f>
        <v>84657.287432244397</v>
      </c>
      <c r="D153">
        <f>'[4]Emission Projections'!I154*'[4]Carbon Prices POLES'!C$8</f>
        <v>101127.12114005155</v>
      </c>
      <c r="E153">
        <f>'[4]Emission Projections'!J154*'[4]Carbon Prices POLES'!D$8</f>
        <v>120801.11410475324</v>
      </c>
      <c r="F153">
        <f>'[4]Emission Projections'!K154*'[4]Carbon Prices POLES'!E$8</f>
        <v>144302.73267802226</v>
      </c>
      <c r="G153">
        <f>'[4]Emission Projections'!L154*'[4]Carbon Prices POLES'!F$8</f>
        <v>172376.2910645348</v>
      </c>
      <c r="H153">
        <f>'[4]Emission Projections'!M154*'[4]Carbon Prices POLES'!G$8</f>
        <v>205911.7579194484</v>
      </c>
      <c r="I153">
        <f>'[4]Emission Projections'!N154*'[4]Carbon Prices POLES'!H$8</f>
        <v>245971.12404865312</v>
      </c>
      <c r="J153">
        <f>'[4]Emission Projections'!O154*'[4]Carbon Prices POLES'!I$8</f>
        <v>293824.31925217033</v>
      </c>
      <c r="K153">
        <f>'[4]Emission Projections'!P154*'[4]Carbon Prices POLES'!J$8</f>
        <v>350986.74938047986</v>
      </c>
      <c r="L153">
        <f>'[4]Emission Projections'!Q154*'[4]Carbon Prices POLES'!K$8</f>
        <v>419270.52515725099</v>
      </c>
      <c r="M153">
        <f>'[4]Emission Projections'!R154*'[4]Carbon Prices POLES'!L$8</f>
        <v>500838.05215811165</v>
      </c>
      <c r="N153">
        <f>'[4]Emission Projections'!S154*'[4]Carbon Prices POLES'!M$8</f>
        <v>598275.09958804038</v>
      </c>
      <c r="O153">
        <f>'[4]Emission Projections'!T154*'[4]Carbon Prices POLES'!N$8</f>
        <v>714667.30801480776</v>
      </c>
      <c r="P153">
        <f>'[4]Emission Projections'!U154*'[4]Carbon Prices POLES'!O$8</f>
        <v>853704.40924411383</v>
      </c>
      <c r="Q153">
        <f>'[4]Emission Projections'!V154*'[4]Carbon Prices POLES'!P$8</f>
        <v>1019789.4521809531</v>
      </c>
      <c r="R153">
        <f>'[4]Emission Projections'!W154*'[4]Carbon Prices POLES'!Q$8</f>
        <v>1218187.4547388686</v>
      </c>
      <c r="S153">
        <f>'[4]Emission Projections'!X154*'[4]Carbon Prices POLES'!R$8</f>
        <v>1455181.3389906795</v>
      </c>
      <c r="T153">
        <f>'[4]Emission Projections'!Y154*'[4]Carbon Prices POLES'!S$8</f>
        <v>1738283.9584095269</v>
      </c>
      <c r="U153">
        <f>'[4]Emission Projections'!Z154*'[4]Carbon Prices POLES'!T$8</f>
        <v>2076460.7162330374</v>
      </c>
      <c r="V153">
        <f>'[4]Emission Projections'!AA154*'[4]Carbon Prices POLES'!U$8</f>
        <v>2480430.2609874615</v>
      </c>
      <c r="W153" s="20">
        <f t="shared" si="12"/>
        <v>896509.92608550866</v>
      </c>
      <c r="X153" t="s">
        <v>387</v>
      </c>
      <c r="Y153">
        <f t="shared" si="13"/>
        <v>0</v>
      </c>
      <c r="Z153">
        <f t="shared" si="14"/>
        <v>0</v>
      </c>
      <c r="AA153">
        <f t="shared" si="15"/>
        <v>1</v>
      </c>
      <c r="AB153">
        <f t="shared" si="16"/>
        <v>0</v>
      </c>
      <c r="AC153">
        <f t="shared" si="17"/>
        <v>0</v>
      </c>
    </row>
    <row r="154" spans="1:29" x14ac:dyDescent="0.25">
      <c r="A154" t="s">
        <v>392</v>
      </c>
      <c r="B154">
        <f>'[4]Emission Projections'!G155*'[4]Carbon Prices POLES'!A$8</f>
        <v>11917.75</v>
      </c>
      <c r="C154">
        <f>'[4]Emission Projections'!H155*'[4]Carbon Prices POLES'!B$8</f>
        <v>14242.294863817469</v>
      </c>
      <c r="D154">
        <f>'[4]Emission Projections'!I155*'[4]Carbon Prices POLES'!C$8</f>
        <v>17013.102097527939</v>
      </c>
      <c r="E154">
        <f>'[4]Emission Projections'!J155*'[4]Carbon Prices POLES'!D$8</f>
        <v>20322.963806980828</v>
      </c>
      <c r="F154">
        <f>'[4]Emission Projections'!K155*'[4]Carbon Prices POLES'!E$8</f>
        <v>24276.729514867886</v>
      </c>
      <c r="G154">
        <f>'[4]Emission Projections'!L155*'[4]Carbon Prices POLES'!F$8</f>
        <v>28999.74071729694</v>
      </c>
      <c r="H154">
        <f>'[4]Emission Projections'!M155*'[4]Carbon Prices POLES'!G$8</f>
        <v>34641.544779131204</v>
      </c>
      <c r="I154">
        <f>'[4]Emission Projections'!N155*'[4]Carbon Prices POLES'!H$8</f>
        <v>41381.019540877838</v>
      </c>
      <c r="J154">
        <f>'[4]Emission Projections'!O155*'[4]Carbon Prices POLES'!I$8</f>
        <v>49431.560582534883</v>
      </c>
      <c r="K154">
        <f>'[4]Emission Projections'!P155*'[4]Carbon Prices POLES'!J$8</f>
        <v>59048.416897060612</v>
      </c>
      <c r="L154">
        <f>'[4]Emission Projections'!Q155*'[4]Carbon Prices POLES'!K$8</f>
        <v>70536.09183415577</v>
      </c>
      <c r="M154">
        <f>'[4]Emission Projections'!R155*'[4]Carbon Prices POLES'!L$8</f>
        <v>84258.811887010117</v>
      </c>
      <c r="N154">
        <f>'[4]Emission Projections'!S155*'[4]Carbon Prices POLES'!M$8</f>
        <v>100651.08600811979</v>
      </c>
      <c r="O154">
        <f>'[4]Emission Projections'!T155*'[4]Carbon Prices POLES'!N$8</f>
        <v>120232.64568442153</v>
      </c>
      <c r="P154">
        <f>'[4]Emission Projections'!U155*'[4]Carbon Prices POLES'!O$8</f>
        <v>143623.51046541956</v>
      </c>
      <c r="Q154">
        <f>'[4]Emission Projections'!V155*'[4]Carbon Prices POLES'!P$8</f>
        <v>171565.30904697283</v>
      </c>
      <c r="R154">
        <f>'[4]Emission Projections'!W155*'[4]Carbon Prices POLES'!Q$8</f>
        <v>204942.77404359868</v>
      </c>
      <c r="S154">
        <f>'[4]Emission Projections'!X155*'[4]Carbon Prices POLES'!R$8</f>
        <v>244814.16945820351</v>
      </c>
      <c r="T154">
        <f>'[4]Emission Projections'!Y155*'[4]Carbon Prices POLES'!S$8</f>
        <v>292441.95838476613</v>
      </c>
      <c r="U154">
        <f>'[4]Emission Projections'!Z155*'[4]Carbon Prices POLES'!T$8</f>
        <v>349336.22627266654</v>
      </c>
      <c r="V154">
        <f>'[4]Emission Projections'!AA155*'[4]Carbon Prices POLES'!U$8</f>
        <v>417298.82472387666</v>
      </c>
      <c r="W154" s="20">
        <f t="shared" si="12"/>
        <v>150825.23064538205</v>
      </c>
      <c r="X154" t="s">
        <v>525</v>
      </c>
      <c r="Y154">
        <f t="shared" si="13"/>
        <v>0</v>
      </c>
      <c r="Z154">
        <f t="shared" si="14"/>
        <v>1</v>
      </c>
      <c r="AA154">
        <f t="shared" si="15"/>
        <v>0</v>
      </c>
      <c r="AB154">
        <f t="shared" si="16"/>
        <v>0</v>
      </c>
      <c r="AC154">
        <f t="shared" si="17"/>
        <v>0</v>
      </c>
    </row>
    <row r="155" spans="1:29" x14ac:dyDescent="0.25">
      <c r="A155" t="s">
        <v>394</v>
      </c>
      <c r="B155">
        <f>'[4]Emission Projections'!G156*'[4]Carbon Prices POLES'!A$8</f>
        <v>5115.4650000000001</v>
      </c>
      <c r="C155">
        <f>'[4]Emission Projections'!H156*'[4]Carbon Prices POLES'!B$8</f>
        <v>6116.6174336406684</v>
      </c>
      <c r="D155">
        <f>'[4]Emission Projections'!I156*'[4]Carbon Prices POLES'!C$8</f>
        <v>7306.5647900370359</v>
      </c>
      <c r="E155">
        <f>'[4]Emission Projections'!J156*'[4]Carbon Prices POLES'!D$8</f>
        <v>8728.0086170774593</v>
      </c>
      <c r="F155">
        <f>'[4]Emission Projections'!K156*'[4]Carbon Prices POLES'!E$8</f>
        <v>10426.091328839304</v>
      </c>
      <c r="G155">
        <f>'[4]Emission Projections'!L156*'[4]Carbon Prices POLES'!F$8</f>
        <v>12454.291750357866</v>
      </c>
      <c r="H155">
        <f>'[4]Emission Projections'!M156*'[4]Carbon Prices POLES'!G$8</f>
        <v>14877.34290198734</v>
      </c>
      <c r="I155">
        <f>'[4]Emission Projections'!N156*'[4]Carbon Prices POLES'!H$8</f>
        <v>17771.452473959551</v>
      </c>
      <c r="J155">
        <f>'[4]Emission Projections'!O156*'[4]Carbon Prices POLES'!I$8</f>
        <v>21228.985568246229</v>
      </c>
      <c r="K155">
        <f>'[4]Emission Projections'!P156*'[4]Carbon Prices POLES'!J$8</f>
        <v>25358.691138829116</v>
      </c>
      <c r="L155">
        <f>'[4]Emission Projections'!Q156*'[4]Carbon Prices POLES'!K$8</f>
        <v>30292.361513501601</v>
      </c>
      <c r="M155">
        <f>'[4]Emission Projections'!R156*'[4]Carbon Prices POLES'!L$8</f>
        <v>36185.182228273661</v>
      </c>
      <c r="N155">
        <f>'[4]Emission Projections'!S156*'[4]Carbon Prices POLES'!M$8</f>
        <v>43225.202926561273</v>
      </c>
      <c r="O155">
        <f>'[4]Emission Projections'!T156*'[4]Carbon Prices POLES'!N$8</f>
        <v>51633.874409978671</v>
      </c>
      <c r="P155">
        <f>'[4]Emission Projections'!U156*'[4]Carbon Prices POLES'!O$8</f>
        <v>61679.517928934692</v>
      </c>
      <c r="Q155">
        <f>'[4]Emission Projections'!V156*'[4]Carbon Prices POLES'!P$8</f>
        <v>73678.145165480717</v>
      </c>
      <c r="R155">
        <f>'[4]Emission Projections'!W156*'[4]Carbon Prices POLES'!Q$8</f>
        <v>88012.614177805721</v>
      </c>
      <c r="S155">
        <f>'[4]Emission Projections'!X156*'[4]Carbon Prices POLES'!R$8</f>
        <v>105133.87547766262</v>
      </c>
      <c r="T155">
        <f>'[4]Emission Projections'!Y156*'[4]Carbon Prices POLES'!S$8</f>
        <v>125588.21583477015</v>
      </c>
      <c r="U155">
        <f>'[4]Emission Projections'!Z156*'[4]Carbon Prices POLES'!T$8</f>
        <v>150019.14405962368</v>
      </c>
      <c r="V155">
        <f>'[4]Emission Projections'!AA156*'[4]Carbon Prices POLES'!U$8</f>
        <v>179204.41098746221</v>
      </c>
      <c r="W155" s="20">
        <f t="shared" si="12"/>
        <v>64771.456783964692</v>
      </c>
      <c r="X155" t="s">
        <v>387</v>
      </c>
      <c r="Y155">
        <f t="shared" si="13"/>
        <v>0</v>
      </c>
      <c r="Z155">
        <f t="shared" si="14"/>
        <v>0</v>
      </c>
      <c r="AA155">
        <f t="shared" si="15"/>
        <v>1</v>
      </c>
      <c r="AB155">
        <f t="shared" si="16"/>
        <v>0</v>
      </c>
      <c r="AC155">
        <f t="shared" si="17"/>
        <v>0</v>
      </c>
    </row>
    <row r="156" spans="1:29" x14ac:dyDescent="0.25">
      <c r="A156" t="s">
        <v>396</v>
      </c>
      <c r="B156">
        <f>'[4]Emission Projections'!G157*'[4]Carbon Prices POLES'!A$8</f>
        <v>262575.53500000003</v>
      </c>
      <c r="C156">
        <f>'[4]Emission Projections'!H157*'[4]Carbon Prices POLES'!B$8</f>
        <v>313664.73385714425</v>
      </c>
      <c r="D156">
        <f>'[4]Emission Projections'!I157*'[4]Carbon Prices POLES'!C$8</f>
        <v>374687.20529389573</v>
      </c>
      <c r="E156">
        <f>'[4]Emission Projections'!J157*'[4]Carbon Prices POLES'!D$8</f>
        <v>447581.41039224179</v>
      </c>
      <c r="F156">
        <f>'[4]Emission Projections'!K157*'[4]Carbon Prices POLES'!E$8</f>
        <v>534657.79040624877</v>
      </c>
      <c r="G156">
        <f>'[4]Emission Projections'!L157*'[4]Carbon Prices POLES'!F$8</f>
        <v>638672.79064587411</v>
      </c>
      <c r="H156">
        <f>'[4]Emission Projections'!M157*'[4]Carbon Prices POLES'!G$8</f>
        <v>762925.70402963029</v>
      </c>
      <c r="I156">
        <f>'[4]Emission Projections'!N157*'[4]Carbon Prices POLES'!H$8</f>
        <v>911349.19152100268</v>
      </c>
      <c r="J156">
        <f>'[4]Emission Projections'!O157*'[4]Carbon Prices POLES'!I$8</f>
        <v>1088650.8624678089</v>
      </c>
      <c r="K156">
        <f>'[4]Emission Projections'!P157*'[4]Carbon Prices POLES'!J$8</f>
        <v>1300442.7387542245</v>
      </c>
      <c r="L156">
        <f>'[4]Emission Projections'!Q157*'[4]Carbon Prices POLES'!K$8</f>
        <v>1553441.9156252954</v>
      </c>
      <c r="M156">
        <f>'[4]Emission Projections'!R157*'[4]Carbon Prices POLES'!L$8</f>
        <v>1855656.8846475042</v>
      </c>
      <c r="N156">
        <f>'[4]Emission Projections'!S157*'[4]Carbon Prices POLES'!M$8</f>
        <v>2216672.026536616</v>
      </c>
      <c r="O156">
        <f>'[4]Emission Projections'!T157*'[4]Carbon Prices POLES'!N$8</f>
        <v>2647915.6165398108</v>
      </c>
      <c r="P156">
        <f>'[4]Emission Projections'!U157*'[4]Carbon Prices POLES'!O$8</f>
        <v>3163063.3048777478</v>
      </c>
      <c r="Q156">
        <f>'[4]Emission Projections'!V157*'[4]Carbon Prices POLES'!P$8</f>
        <v>3778423.4159952225</v>
      </c>
      <c r="R156">
        <f>'[4]Emission Projections'!W157*'[4]Carbon Prices POLES'!Q$8</f>
        <v>4513509.3617701894</v>
      </c>
      <c r="S156">
        <f>'[4]Emission Projections'!X157*'[4]Carbon Prices POLES'!R$8</f>
        <v>5391593.3052625861</v>
      </c>
      <c r="T156">
        <f>'[4]Emission Projections'!Y157*'[4]Carbon Prices POLES'!S$8</f>
        <v>6440518.4796302337</v>
      </c>
      <c r="U156">
        <f>'[4]Emission Projections'!Z157*'[4]Carbon Prices POLES'!T$8</f>
        <v>7693494.4346090751</v>
      </c>
      <c r="V156">
        <f>'[4]Emission Projections'!AA157*'[4]Carbon Prices POLES'!U$8</f>
        <v>9190241.1937679164</v>
      </c>
      <c r="W156" s="20">
        <f t="shared" si="12"/>
        <v>3321660.7016675463</v>
      </c>
      <c r="X156" t="s">
        <v>527</v>
      </c>
      <c r="Y156">
        <f t="shared" si="13"/>
        <v>0</v>
      </c>
      <c r="Z156">
        <f t="shared" si="14"/>
        <v>0</v>
      </c>
      <c r="AA156">
        <f t="shared" si="15"/>
        <v>0</v>
      </c>
      <c r="AB156">
        <f t="shared" si="16"/>
        <v>1</v>
      </c>
      <c r="AC156">
        <f t="shared" si="17"/>
        <v>0</v>
      </c>
    </row>
    <row r="157" spans="1:29" x14ac:dyDescent="0.25">
      <c r="A157" t="s">
        <v>398</v>
      </c>
      <c r="B157">
        <f>'[4]Emission Projections'!G158*'[4]Carbon Prices POLES'!A$8</f>
        <v>193782.61499999999</v>
      </c>
      <c r="C157">
        <f>'[4]Emission Projections'!H158*'[4]Carbon Prices POLES'!B$8</f>
        <v>231488.32732207418</v>
      </c>
      <c r="D157">
        <f>'[4]Emission Projections'!I158*'[4]Carbon Prices POLES'!C$8</f>
        <v>276523.58916861564</v>
      </c>
      <c r="E157">
        <f>'[4]Emission Projections'!J158*'[4]Carbon Prices POLES'!D$8</f>
        <v>330320.31396453414</v>
      </c>
      <c r="F157">
        <f>'[4]Emission Projections'!K158*'[4]Carbon Prices POLES'!E$8</f>
        <v>394583.84775646223</v>
      </c>
      <c r="G157">
        <f>'[4]Emission Projections'!L158*'[4]Carbon Prices POLES'!F$8</f>
        <v>471347.82092284237</v>
      </c>
      <c r="H157">
        <f>'[4]Emission Projections'!M158*'[4]Carbon Prices POLES'!G$8</f>
        <v>563048.08965553262</v>
      </c>
      <c r="I157">
        <f>'[4]Emission Projections'!N158*'[4]Carbon Prices POLES'!H$8</f>
        <v>672585.89878585201</v>
      </c>
      <c r="J157">
        <f>'[4]Emission Projections'!O158*'[4]Carbon Prices POLES'!I$8</f>
        <v>803436.78216047934</v>
      </c>
      <c r="K157">
        <f>'[4]Emission Projections'!P158*'[4]Carbon Prices POLES'!J$8</f>
        <v>959740.98902676383</v>
      </c>
      <c r="L157">
        <f>'[4]Emission Projections'!Q158*'[4]Carbon Prices POLES'!K$8</f>
        <v>1146457.5123929062</v>
      </c>
      <c r="M157">
        <f>'[4]Emission Projections'!R158*'[4]Carbon Prices POLES'!L$8</f>
        <v>1369494.707297601</v>
      </c>
      <c r="N157">
        <f>'[4]Emission Projections'!S158*'[4]Carbon Prices POLES'!M$8</f>
        <v>1635928.2417418947</v>
      </c>
      <c r="O157">
        <f>'[4]Emission Projections'!T158*'[4]Carbon Prices POLES'!N$8</f>
        <v>1954189.6146197552</v>
      </c>
      <c r="P157">
        <f>'[4]Emission Projections'!U158*'[4]Carbon Prices POLES'!O$8</f>
        <v>2334374.6846282906</v>
      </c>
      <c r="Q157">
        <f>'[4]Emission Projections'!V158*'[4]Carbon Prices POLES'!P$8</f>
        <v>2788515.5454090391</v>
      </c>
      <c r="R157">
        <f>'[4]Emission Projections'!W158*'[4]Carbon Prices POLES'!Q$8</f>
        <v>3331017.4482774092</v>
      </c>
      <c r="S157">
        <f>'[4]Emission Projections'!X158*'[4]Carbon Prices POLES'!R$8</f>
        <v>3979050.6161658661</v>
      </c>
      <c r="T157">
        <f>'[4]Emission Projections'!Y158*'[4]Carbon Prices POLES'!S$8</f>
        <v>4753169.2252686918</v>
      </c>
      <c r="U157">
        <f>'[4]Emission Projections'!Z158*'[4]Carbon Prices POLES'!T$8</f>
        <v>5677875.7009797804</v>
      </c>
      <c r="V157">
        <f>'[4]Emission Projections'!AA158*'[4]Carbon Prices POLES'!U$8</f>
        <v>6782488.9937679172</v>
      </c>
      <c r="W157" s="20">
        <f t="shared" si="12"/>
        <v>2451420.1169437887</v>
      </c>
      <c r="X157" t="s">
        <v>527</v>
      </c>
      <c r="Y157">
        <f t="shared" si="13"/>
        <v>0</v>
      </c>
      <c r="Z157">
        <f t="shared" si="14"/>
        <v>0</v>
      </c>
      <c r="AA157">
        <f t="shared" si="15"/>
        <v>0</v>
      </c>
      <c r="AB157">
        <f t="shared" si="16"/>
        <v>1</v>
      </c>
      <c r="AC157">
        <f t="shared" si="17"/>
        <v>0</v>
      </c>
    </row>
    <row r="158" spans="1:29" x14ac:dyDescent="0.25">
      <c r="A158" t="s">
        <v>400</v>
      </c>
      <c r="B158">
        <f>'[4]Emission Projections'!G159*'[4]Carbon Prices POLES'!A$8</f>
        <v>309293.11499999999</v>
      </c>
      <c r="C158">
        <f>'[4]Emission Projections'!H159*'[4]Carbon Prices POLES'!B$8</f>
        <v>369471.25080699148</v>
      </c>
      <c r="D158">
        <f>'[4]Emission Projections'!I159*'[4]Carbon Prices POLES'!C$8</f>
        <v>441350.91220965242</v>
      </c>
      <c r="E158">
        <f>'[4]Emission Projections'!J159*'[4]Carbon Prices POLES'!D$8</f>
        <v>527214.57304556074</v>
      </c>
      <c r="F158">
        <f>'[4]Emission Projections'!K159*'[4]Carbon Prices POLES'!E$8</f>
        <v>629782.88998554472</v>
      </c>
      <c r="G158">
        <f>'[4]Emission Projections'!L159*'[4]Carbon Prices POLES'!F$8</f>
        <v>752305.37056301686</v>
      </c>
      <c r="H158">
        <f>'[4]Emission Projections'!M159*'[4]Carbon Prices POLES'!G$8</f>
        <v>898664.55571282911</v>
      </c>
      <c r="I158">
        <f>'[4]Emission Projections'!N159*'[4]Carbon Prices POLES'!H$8</f>
        <v>1073497.2057991594</v>
      </c>
      <c r="J158">
        <f>'[4]Emission Projections'!O159*'[4]Carbon Prices POLES'!I$8</f>
        <v>1282343.4824495346</v>
      </c>
      <c r="K158">
        <f>'[4]Emission Projections'!P159*'[4]Carbon Prices POLES'!J$8</f>
        <v>1531819.7860158468</v>
      </c>
      <c r="L158">
        <f>'[4]Emission Projections'!Q159*'[4]Carbon Prices POLES'!K$8</f>
        <v>1829831.6071492524</v>
      </c>
      <c r="M158">
        <f>'[4]Emission Projections'!R159*'[4]Carbon Prices POLES'!L$8</f>
        <v>2185820.1828239267</v>
      </c>
      <c r="N158">
        <f>'[4]Emission Projections'!S159*'[4]Carbon Prices POLES'!M$8</f>
        <v>2611066.1916644135</v>
      </c>
      <c r="O158">
        <f>'[4]Emission Projections'!T159*'[4]Carbon Prices POLES'!N$8</f>
        <v>3119041.7560341046</v>
      </c>
      <c r="P158">
        <f>'[4]Emission Projections'!U159*'[4]Carbon Prices POLES'!O$8</f>
        <v>3725843.7529871678</v>
      </c>
      <c r="Q158">
        <f>'[4]Emission Projections'!V159*'[4]Carbon Prices POLES'!P$8</f>
        <v>4450696.1550334925</v>
      </c>
      <c r="R158">
        <f>'[4]Emission Projections'!W159*'[4]Carbon Prices POLES'!Q$8</f>
        <v>5316568.2764499849</v>
      </c>
      <c r="S158">
        <f>'[4]Emission Projections'!X159*'[4]Carbon Prices POLES'!R$8</f>
        <v>6350891.6612224896</v>
      </c>
      <c r="T158">
        <f>'[4]Emission Projections'!Y159*'[4]Carbon Prices POLES'!S$8</f>
        <v>7586442.1950080032</v>
      </c>
      <c r="U158">
        <f>'[4]Emission Projections'!Z159*'[4]Carbon Prices POLES'!T$8</f>
        <v>9062363.1714876592</v>
      </c>
      <c r="V158">
        <f>'[4]Emission Projections'!AA159*'[4]Carbon Prices POLES'!U$8</f>
        <v>10825422.160987459</v>
      </c>
      <c r="W158" s="20">
        <f t="shared" si="12"/>
        <v>3912663.5944617712</v>
      </c>
      <c r="X158" t="s">
        <v>387</v>
      </c>
      <c r="Y158">
        <f t="shared" si="13"/>
        <v>0</v>
      </c>
      <c r="Z158">
        <f t="shared" si="14"/>
        <v>0</v>
      </c>
      <c r="AA158">
        <f t="shared" si="15"/>
        <v>1</v>
      </c>
      <c r="AB158">
        <f t="shared" si="16"/>
        <v>0</v>
      </c>
      <c r="AC158">
        <f t="shared" si="17"/>
        <v>0</v>
      </c>
    </row>
    <row r="159" spans="1:29" x14ac:dyDescent="0.25">
      <c r="A159" t="s">
        <v>402</v>
      </c>
      <c r="B159">
        <f>'[4]Emission Projections'!G160*'[4]Carbon Prices POLES'!A$8</f>
        <v>14301.300000000001</v>
      </c>
      <c r="C159">
        <f>'[4]Emission Projections'!H160*'[4]Carbon Prices POLES'!B$8</f>
        <v>17089.420022910443</v>
      </c>
      <c r="D159">
        <f>'[4]Emission Projections'!I160*'[4]Carbon Prices POLES'!C$8</f>
        <v>20413.966441459248</v>
      </c>
      <c r="E159">
        <f>'[4]Emission Projections'!J160*'[4]Carbon Prices POLES'!D$8</f>
        <v>24385.26860409831</v>
      </c>
      <c r="F159">
        <f>'[4]Emission Projections'!K160*'[4]Carbon Prices POLES'!E$8</f>
        <v>29129.801863332716</v>
      </c>
      <c r="G159">
        <f>'[4]Emission Projections'!L160*'[4]Carbon Prices POLES'!F$8</f>
        <v>34795.898518878465</v>
      </c>
      <c r="H159">
        <f>'[4]Emission Projections'!M160*'[4]Carbon Prices POLES'!G$8</f>
        <v>41565.953781300792</v>
      </c>
      <c r="I159">
        <f>'[4]Emission Projections'!N160*'[4]Carbon Prices POLES'!H$8</f>
        <v>49651.096801823755</v>
      </c>
      <c r="J159">
        <f>'[4]Emission Projections'!O160*'[4]Carbon Prices POLES'!I$8</f>
        <v>59311.411864926456</v>
      </c>
      <c r="K159">
        <f>'[4]Emission Projections'!P160*'[4]Carbon Prices POLES'!J$8</f>
        <v>70848.376760278261</v>
      </c>
      <c r="L159">
        <f>'[4]Emission Projections'!Q160*'[4]Carbon Prices POLES'!K$8</f>
        <v>84632.867013351119</v>
      </c>
      <c r="M159">
        <f>'[4]Emission Projections'!R160*'[4]Carbon Prices POLES'!L$8</f>
        <v>101095.358602933</v>
      </c>
      <c r="N159">
        <f>'[4]Emission Projections'!S160*'[4]Carbon Prices POLES'!M$8</f>
        <v>120764.728972597</v>
      </c>
      <c r="O159">
        <f>'[4]Emission Projections'!T160*'[4]Carbon Prices POLES'!N$8</f>
        <v>144255.63057345111</v>
      </c>
      <c r="P159">
        <f>'[4]Emission Projections'!U160*'[4]Carbon Prices POLES'!O$8</f>
        <v>172322.27667516089</v>
      </c>
      <c r="Q159">
        <f>'[4]Emission Projections'!V160*'[4]Carbon Prices POLES'!P$8</f>
        <v>205842.27007269117</v>
      </c>
      <c r="R159">
        <f>'[4]Emission Projections'!W160*'[4]Carbon Prices POLES'!Q$8</f>
        <v>245891.19646197924</v>
      </c>
      <c r="S159">
        <f>'[4]Emission Projections'!X160*'[4]Carbon Prices POLES'!R$8</f>
        <v>293722.0660895679</v>
      </c>
      <c r="T159">
        <f>'[4]Emission Projections'!Y160*'[4]Carbon Prices POLES'!S$8</f>
        <v>350868.81440549524</v>
      </c>
      <c r="U159">
        <f>'[4]Emission Projections'!Z160*'[4]Carbon Prices POLES'!T$8</f>
        <v>419120.39892423613</v>
      </c>
      <c r="V159">
        <f>'[4]Emission Projections'!AA160*'[4]Carbon Prices POLES'!U$8</f>
        <v>500656.64848104684</v>
      </c>
      <c r="W159" s="20">
        <f t="shared" si="12"/>
        <v>180959.06212498233</v>
      </c>
      <c r="X159" t="s">
        <v>526</v>
      </c>
      <c r="Y159">
        <f t="shared" si="13"/>
        <v>0</v>
      </c>
      <c r="Z159">
        <f t="shared" si="14"/>
        <v>0</v>
      </c>
      <c r="AA159">
        <f t="shared" si="15"/>
        <v>0</v>
      </c>
      <c r="AB159">
        <f t="shared" si="16"/>
        <v>0</v>
      </c>
      <c r="AC159">
        <f t="shared" si="17"/>
        <v>1</v>
      </c>
    </row>
    <row r="160" spans="1:29" x14ac:dyDescent="0.25">
      <c r="A160" t="s">
        <v>404</v>
      </c>
      <c r="B160">
        <f>'[4]Emission Projections'!G161*'[4]Carbon Prices POLES'!A$8</f>
        <v>34231.445</v>
      </c>
      <c r="C160">
        <f>'[4]Emission Projections'!H161*'[4]Carbon Prices POLES'!B$8</f>
        <v>40897.036830679914</v>
      </c>
      <c r="D160">
        <f>'[4]Emission Projections'!I161*'[4]Carbon Prices POLES'!C$8</f>
        <v>48853.425772698232</v>
      </c>
      <c r="E160">
        <f>'[4]Emission Projections'!J161*'[4]Carbon Prices POLES'!D$8</f>
        <v>58357.705079550731</v>
      </c>
      <c r="F160">
        <f>'[4]Emission Projections'!K161*'[4]Carbon Prices POLES'!E$8</f>
        <v>69711.118228589039</v>
      </c>
      <c r="G160">
        <f>'[4]Emission Projections'!L161*'[4]Carbon Prices POLES'!F$8</f>
        <v>83273.068914583448</v>
      </c>
      <c r="H160">
        <f>'[4]Emission Projections'!M161*'[4]Carbon Prices POLES'!G$8</f>
        <v>99473.731928124573</v>
      </c>
      <c r="I160">
        <f>'[4]Emission Projections'!N161*'[4]Carbon Prices POLES'!H$8</f>
        <v>118825.85249086232</v>
      </c>
      <c r="J160">
        <f>'[4]Emission Projections'!O161*'[4]Carbon Prices POLES'!I$8</f>
        <v>141943.26049576196</v>
      </c>
      <c r="K160">
        <f>'[4]Emission Projections'!P161*'[4]Carbon Prices POLES'!J$8</f>
        <v>169557.61932838333</v>
      </c>
      <c r="L160">
        <f>'[4]Emission Projections'!Q161*'[4]Carbon Prices POLES'!K$8</f>
        <v>202544.82215663433</v>
      </c>
      <c r="M160">
        <f>'[4]Emission Projections'!R161*'[4]Carbon Prices POLES'!L$8</f>
        <v>241948.9182708232</v>
      </c>
      <c r="N160">
        <f>'[4]Emission Projections'!S161*'[4]Carbon Prices POLES'!M$8</f>
        <v>289019.74723733339</v>
      </c>
      <c r="O160">
        <f>'[4]Emission Projections'!T161*'[4]Carbon Prices POLES'!N$8</f>
        <v>345247.11829298723</v>
      </c>
      <c r="P160">
        <f>'[4]Emission Projections'!U161*'[4]Carbon Prices POLES'!O$8</f>
        <v>412414.46701106086</v>
      </c>
      <c r="Q160">
        <f>'[4]Emission Projections'!V161*'[4]Carbon Prices POLES'!P$8</f>
        <v>492647.68101059238</v>
      </c>
      <c r="R160">
        <f>'[4]Emission Projections'!W161*'[4]Carbon Prices POLES'!Q$8</f>
        <v>588491.60101856652</v>
      </c>
      <c r="S160">
        <f>'[4]Emission Projections'!X161*'[4]Carbon Prices POLES'!R$8</f>
        <v>702979.76841092261</v>
      </c>
      <c r="T160">
        <f>'[4]Emission Projections'!Y161*'[4]Carbon Prices POLES'!S$8</f>
        <v>839743.49726497475</v>
      </c>
      <c r="U160">
        <f>'[4]Emission Projections'!Z161*'[4]Carbon Prices POLES'!T$8</f>
        <v>1003111.5078664784</v>
      </c>
      <c r="V160">
        <f>'[4]Emission Projections'!AA161*'[4]Carbon Prices POLES'!U$8</f>
        <v>1198263.710987462</v>
      </c>
      <c r="W160" s="20">
        <f t="shared" si="12"/>
        <v>433092.89829284692</v>
      </c>
      <c r="X160" t="s">
        <v>387</v>
      </c>
      <c r="Y160">
        <f t="shared" si="13"/>
        <v>0</v>
      </c>
      <c r="Z160">
        <f t="shared" si="14"/>
        <v>0</v>
      </c>
      <c r="AA160">
        <f t="shared" si="15"/>
        <v>1</v>
      </c>
      <c r="AB160">
        <f t="shared" si="16"/>
        <v>0</v>
      </c>
      <c r="AC160">
        <f t="shared" si="17"/>
        <v>0</v>
      </c>
    </row>
    <row r="161" spans="1:29" x14ac:dyDescent="0.25">
      <c r="A161" t="s">
        <v>406</v>
      </c>
      <c r="B161">
        <f>'[4]Emission Projections'!G162*'[4]Carbon Prices POLES'!A$8</f>
        <v>1476407.5399999998</v>
      </c>
      <c r="C161">
        <f>'[4]Emission Projections'!H162*'[4]Carbon Prices POLES'!B$8</f>
        <v>1763644.7853622674</v>
      </c>
      <c r="D161">
        <f>'[4]Emission Projections'!I162*'[4]Carbon Prices POLES'!C$8</f>
        <v>2106757.3222569665</v>
      </c>
      <c r="E161">
        <f>'[4]Emission Projections'!J162*'[4]Carbon Prices POLES'!D$8</f>
        <v>2516621.5171343256</v>
      </c>
      <c r="F161">
        <f>'[4]Emission Projections'!K162*'[4]Carbon Prices POLES'!E$8</f>
        <v>3006223.9143299707</v>
      </c>
      <c r="G161">
        <f>'[4]Emission Projections'!L162*'[4]Carbon Prices POLES'!F$8</f>
        <v>3591076.795133885</v>
      </c>
      <c r="H161">
        <f>'[4]Emission Projections'!M162*'[4]Carbon Prices POLES'!G$8</f>
        <v>4289711.7667447748</v>
      </c>
      <c r="I161">
        <f>'[4]Emission Projections'!N162*'[4]Carbon Prices POLES'!H$8</f>
        <v>5124263.8064261777</v>
      </c>
      <c r="J161">
        <f>'[4]Emission Projections'!O162*'[4]Carbon Prices POLES'!I$8</f>
        <v>6121176.4575990923</v>
      </c>
      <c r="K161">
        <f>'[4]Emission Projections'!P162*'[4]Carbon Prices POLES'!J$8</f>
        <v>7312035.0992923388</v>
      </c>
      <c r="L161">
        <f>'[4]Emission Projections'!Q162*'[4]Carbon Prices POLES'!K$8</f>
        <v>8734573.1555856671</v>
      </c>
      <c r="M161">
        <f>'[4]Emission Projections'!R162*'[4]Carbon Prices POLES'!L$8</f>
        <v>10433861.201920718</v>
      </c>
      <c r="N161">
        <f>'[4]Emission Projections'!S162*'[4]Carbon Prices POLES'!M$8</f>
        <v>12463742.676730419</v>
      </c>
      <c r="O161">
        <f>'[4]Emission Projections'!T162*'[4]Carbon Prices POLES'!N$8</f>
        <v>14888530.778765399</v>
      </c>
      <c r="P161">
        <f>'[4]Emission Projections'!U162*'[4]Carbon Prices POLES'!O$8</f>
        <v>17785057.01621246</v>
      </c>
      <c r="Q161">
        <f>'[4]Emission Projections'!V162*'[4]Carbon Prices POLES'!P$8</f>
        <v>21245092.738112111</v>
      </c>
      <c r="R161">
        <f>'[4]Emission Projections'!W162*'[4]Carbon Prices POLES'!Q$8</f>
        <v>25378272.114567932</v>
      </c>
      <c r="S161">
        <f>'[4]Emission Projections'!X162*'[4]Carbon Prices POLES'!R$8</f>
        <v>30315547.743516184</v>
      </c>
      <c r="T161">
        <f>'[4]Emission Projections'!Y162*'[4]Carbon Prices POLES'!S$8</f>
        <v>36213361.319440365</v>
      </c>
      <c r="U161">
        <f>'[4]Emission Projections'!Z162*'[4]Carbon Prices POLES'!T$8</f>
        <v>43258574.89669127</v>
      </c>
      <c r="V161">
        <f>'[4]Emission Projections'!AA162*'[4]Carbon Prices POLES'!U$8</f>
        <v>51674418.998926736</v>
      </c>
      <c r="W161" s="20">
        <f t="shared" si="12"/>
        <v>18676831.035354096</v>
      </c>
      <c r="X161" t="s">
        <v>524</v>
      </c>
      <c r="Y161">
        <f t="shared" si="13"/>
        <v>1</v>
      </c>
      <c r="Z161">
        <f t="shared" si="14"/>
        <v>0</v>
      </c>
      <c r="AA161">
        <f t="shared" si="15"/>
        <v>0</v>
      </c>
      <c r="AB161">
        <f t="shared" si="16"/>
        <v>0</v>
      </c>
      <c r="AC161">
        <f t="shared" si="17"/>
        <v>0</v>
      </c>
    </row>
    <row r="162" spans="1:29" x14ac:dyDescent="0.25">
      <c r="A162" t="s">
        <v>408</v>
      </c>
      <c r="B162">
        <f>'[4]Emission Projections'!G163*'[4]Carbon Prices POLES'!A$8</f>
        <v>916.75</v>
      </c>
      <c r="C162">
        <f>'[4]Emission Projections'!H163*'[4]Carbon Prices POLES'!B$8</f>
        <v>1101.0381599145974</v>
      </c>
      <c r="D162">
        <f>'[4]Emission Projections'!I163*'[4]Carbon Prices POLES'!C$8</f>
        <v>1315.1996381524416</v>
      </c>
      <c r="E162">
        <f>'[4]Emission Projections'!J163*'[4]Carbon Prices POLES'!D$8</f>
        <v>1571.0176878057962</v>
      </c>
      <c r="F162">
        <f>'[4]Emission Projections'!K163*'[4]Carbon Prices POLES'!E$8</f>
        <v>1876.7765903865015</v>
      </c>
      <c r="G162">
        <f>'[4]Emission Projections'!L163*'[4]Carbon Prices POLES'!F$8</f>
        <v>2241.6103014606706</v>
      </c>
      <c r="H162">
        <f>'[4]Emission Projections'!M163*'[4]Carbon Prices POLES'!G$8</f>
        <v>2677.8810461807657</v>
      </c>
      <c r="I162">
        <f>'[4]Emission Projections'!N163*'[4]Carbon Prices POLES'!H$8</f>
        <v>3198.449398322894</v>
      </c>
      <c r="J162">
        <f>'[4]Emission Projections'!O163*'[4]Carbon Prices POLES'!I$8</f>
        <v>3820.9409007921522</v>
      </c>
      <c r="K162">
        <f>'[4]Emission Projections'!P163*'[4]Carbon Prices POLES'!J$8</f>
        <v>4563.7220088476588</v>
      </c>
      <c r="L162">
        <f>'[4]Emission Projections'!Q163*'[4]Carbon Prices POLES'!K$8</f>
        <v>5451.9227169872183</v>
      </c>
      <c r="M162">
        <f>'[4]Emission Projections'!R163*'[4]Carbon Prices POLES'!L$8</f>
        <v>6511.7722682416088</v>
      </c>
      <c r="N162">
        <f>'[4]Emission Projections'!S163*'[4]Carbon Prices POLES'!M$8</f>
        <v>7779.1006189116088</v>
      </c>
      <c r="O162">
        <f>'[4]Emission Projections'!T163*'[4]Carbon Prices POLES'!N$8</f>
        <v>9291.3655152552728</v>
      </c>
      <c r="P162">
        <f>'[4]Emission Projections'!U163*'[4]Carbon Prices POLES'!O$8</f>
        <v>11099.653218115349</v>
      </c>
      <c r="Q162">
        <f>'[4]Emission Projections'!V163*'[4]Carbon Prices POLES'!P$8</f>
        <v>13257.456248436347</v>
      </c>
      <c r="R162">
        <f>'[4]Emission Projections'!W163*'[4]Carbon Prices POLES'!Q$8</f>
        <v>15837.613923488438</v>
      </c>
      <c r="S162">
        <f>'[4]Emission Projections'!X163*'[4]Carbon Prices POLES'!R$8</f>
        <v>18916.516871873275</v>
      </c>
      <c r="T162">
        <f>'[4]Emission Projections'!Y163*'[4]Carbon Prices POLES'!S$8</f>
        <v>22598.021068650811</v>
      </c>
      <c r="U162">
        <f>'[4]Emission Projections'!Z163*'[4]Carbon Prices POLES'!T$8</f>
        <v>26991.215965317479</v>
      </c>
      <c r="V162">
        <f>'[4]Emission Projections'!AA163*'[4]Carbon Prices POLES'!U$8</f>
        <v>32241.348926758656</v>
      </c>
      <c r="W162" s="20">
        <f t="shared" si="12"/>
        <v>11654.911937352512</v>
      </c>
      <c r="X162" t="s">
        <v>524</v>
      </c>
      <c r="Y162">
        <f t="shared" si="13"/>
        <v>1</v>
      </c>
      <c r="Z162">
        <f t="shared" si="14"/>
        <v>0</v>
      </c>
      <c r="AA162">
        <f t="shared" si="15"/>
        <v>0</v>
      </c>
      <c r="AB162">
        <f t="shared" si="16"/>
        <v>0</v>
      </c>
      <c r="AC162">
        <f t="shared" si="17"/>
        <v>0</v>
      </c>
    </row>
    <row r="163" spans="1:29" x14ac:dyDescent="0.25">
      <c r="A163" t="s">
        <v>410</v>
      </c>
      <c r="B163">
        <f>'[4]Emission Projections'!G164*'[4]Carbon Prices POLES'!A$8</f>
        <v>7700.7000000000007</v>
      </c>
      <c r="C163">
        <f>'[4]Emission Projections'!H164*'[4]Carbon Prices POLES'!B$8</f>
        <v>9204.803286904229</v>
      </c>
      <c r="D163">
        <f>'[4]Emission Projections'!I164*'[4]Carbon Prices POLES'!C$8</f>
        <v>10995.549297943353</v>
      </c>
      <c r="E163">
        <f>'[4]Emission Projections'!J164*'[4]Carbon Prices POLES'!D$8</f>
        <v>13134.675620357519</v>
      </c>
      <c r="F163">
        <f>'[4]Emission Projections'!K164*'[4]Carbon Prices POLES'!E$8</f>
        <v>15690.064120315823</v>
      </c>
      <c r="G163">
        <f>'[4]Emission Projections'!L164*'[4]Carbon Prices POLES'!F$8</f>
        <v>18742.356977156236</v>
      </c>
      <c r="H163">
        <f>'[4]Emission Projections'!M164*'[4]Carbon Prices POLES'!G$8</f>
        <v>22388.735126600284</v>
      </c>
      <c r="I163">
        <f>'[4]Emission Projections'!N164*'[4]Carbon Prices POLES'!H$8</f>
        <v>26744.16683314299</v>
      </c>
      <c r="J163">
        <f>'[4]Emission Projections'!O164*'[4]Carbon Prices POLES'!I$8</f>
        <v>31947.318543548321</v>
      </c>
      <c r="K163">
        <f>'[4]Emission Projections'!P164*'[4]Carbon Prices POLES'!J$8</f>
        <v>38162.24836472782</v>
      </c>
      <c r="L163">
        <f>'[4]Emission Projections'!Q164*'[4]Carbon Prices POLES'!K$8</f>
        <v>45586.81803156314</v>
      </c>
      <c r="M163">
        <f>'[4]Emission Projections'!R164*'[4]Carbon Prices POLES'!L$8</f>
        <v>54455.13612122045</v>
      </c>
      <c r="N163">
        <f>'[4]Emission Projections'!S164*'[4]Carbon Prices POLES'!M$8</f>
        <v>65049.529593953506</v>
      </c>
      <c r="O163">
        <f>'[4]Emission Projections'!T164*'[4]Carbon Prices POLES'!N$8</f>
        <v>77704.067978935986</v>
      </c>
      <c r="P163">
        <f>'[4]Emission Projections'!U164*'[4]Carbon Prices POLES'!O$8</f>
        <v>92821.600939375377</v>
      </c>
      <c r="Q163">
        <f>'[4]Emission Projections'!V164*'[4]Carbon Prices POLES'!P$8</f>
        <v>110878.84072855425</v>
      </c>
      <c r="R163">
        <f>'[4]Emission Projections'!W164*'[4]Carbon Prices POLES'!Q$8</f>
        <v>132450.60986077003</v>
      </c>
      <c r="S163">
        <f>'[4]Emission Projections'!X164*'[4]Carbon Prices POLES'!R$8</f>
        <v>158217.16949755538</v>
      </c>
      <c r="T163">
        <f>'[4]Emission Projections'!Y164*'[4]Carbon Prices POLES'!S$8</f>
        <v>188998.7288584848</v>
      </c>
      <c r="U163">
        <f>'[4]Emission Projections'!Z164*'[4]Carbon Prices POLES'!T$8</f>
        <v>225766.01011552202</v>
      </c>
      <c r="V163">
        <f>'[4]Emission Projections'!AA164*'[4]Carbon Prices POLES'!U$8</f>
        <v>269687.63598746218</v>
      </c>
      <c r="W163" s="20">
        <f t="shared" si="12"/>
        <v>97475.060847410801</v>
      </c>
      <c r="X163" t="s">
        <v>387</v>
      </c>
      <c r="Y163">
        <f t="shared" si="13"/>
        <v>0</v>
      </c>
      <c r="Z163">
        <f t="shared" si="14"/>
        <v>0</v>
      </c>
      <c r="AA163">
        <f t="shared" si="15"/>
        <v>1</v>
      </c>
      <c r="AB163">
        <f t="shared" si="16"/>
        <v>0</v>
      </c>
      <c r="AC163">
        <f t="shared" si="17"/>
        <v>0</v>
      </c>
    </row>
    <row r="164" spans="1:29" x14ac:dyDescent="0.25">
      <c r="A164" t="s">
        <v>412</v>
      </c>
      <c r="B164">
        <f>'[4]Emission Projections'!G165*'[4]Carbon Prices POLES'!A$8</f>
        <v>788.40500000000009</v>
      </c>
      <c r="C164">
        <f>'[4]Emission Projections'!H165*'[4]Carbon Prices POLES'!B$8</f>
        <v>947.72396861782511</v>
      </c>
      <c r="D164">
        <f>'[4]Emission Projections'!I165*'[4]Carbon Prices POLES'!C$8</f>
        <v>1132.0585632918446</v>
      </c>
      <c r="E164">
        <f>'[4]Emission Projections'!J165*'[4]Carbon Prices POLES'!D$8</f>
        <v>1352.2469855152972</v>
      </c>
      <c r="F164">
        <f>'[4]Emission Projections'!K165*'[4]Carbon Prices POLES'!E$8</f>
        <v>1615.44460783093</v>
      </c>
      <c r="G164">
        <f>'[4]Emission Projections'!L165*'[4]Carbon Prices POLES'!F$8</f>
        <v>1929.4368504848653</v>
      </c>
      <c r="H164">
        <f>'[4]Emission Projections'!M165*'[4]Carbon Prices POLES'!G$8</f>
        <v>2304.9750492141661</v>
      </c>
      <c r="I164">
        <f>'[4]Emission Projections'!N165*'[4]Carbon Prices POLES'!H$8</f>
        <v>2752.9954939662698</v>
      </c>
      <c r="J164">
        <f>'[4]Emission Projections'!O165*'[4]Carbon Prices POLES'!I$8</f>
        <v>3288.8250793232546</v>
      </c>
      <c r="K164">
        <f>'[4]Emission Projections'!P165*'[4]Carbon Prices POLES'!J$8</f>
        <v>3928.084416072546</v>
      </c>
      <c r="L164">
        <f>'[4]Emission Projections'!Q165*'[4]Carbon Prices POLES'!K$8</f>
        <v>4692.6234572252988</v>
      </c>
      <c r="M164">
        <f>'[4]Emission Projections'!R165*'[4]Carbon Prices POLES'!L$8</f>
        <v>5604.7532806485069</v>
      </c>
      <c r="N164">
        <f>'[4]Emission Projections'!S165*'[4]Carbon Prices POLES'!M$8</f>
        <v>6695.6234084736971</v>
      </c>
      <c r="O164">
        <f>'[4]Emission Projections'!T165*'[4]Carbon Prices POLES'!N$8</f>
        <v>7997.1005862999473</v>
      </c>
      <c r="P164">
        <f>'[4]Emission Projections'!U165*'[4]Carbon Prices POLES'!O$8</f>
        <v>9553.5923594409887</v>
      </c>
      <c r="Q164">
        <f>'[4]Emission Projections'!V165*'[4]Carbon Prices POLES'!P$8</f>
        <v>11410.613206297947</v>
      </c>
      <c r="R164">
        <f>'[4]Emission Projections'!W165*'[4]Carbon Prices POLES'!Q$8</f>
        <v>13631.472293837731</v>
      </c>
      <c r="S164">
        <f>'[4]Emission Projections'!X165*'[4]Carbon Prices POLES'!R$8</f>
        <v>16281.176034006261</v>
      </c>
      <c r="T164">
        <f>'[4]Emission Projections'!Y165*'[4]Carbon Prices POLES'!S$8</f>
        <v>19449.98141499122</v>
      </c>
      <c r="U164">
        <f>'[4]Emission Projections'!Z165*'[4]Carbon Prices POLES'!T$8</f>
        <v>23230.733253322531</v>
      </c>
      <c r="V164">
        <f>'[4]Emission Projections'!AA165*'[4]Carbon Prices POLES'!U$8</f>
        <v>27749.273926758662</v>
      </c>
      <c r="W164" s="20">
        <f t="shared" si="12"/>
        <v>10031.328756897745</v>
      </c>
      <c r="X164" t="s">
        <v>524</v>
      </c>
      <c r="Y164">
        <f t="shared" si="13"/>
        <v>1</v>
      </c>
      <c r="Z164">
        <f t="shared" si="14"/>
        <v>0</v>
      </c>
      <c r="AA164">
        <f t="shared" si="15"/>
        <v>0</v>
      </c>
      <c r="AB164">
        <f t="shared" si="16"/>
        <v>0</v>
      </c>
      <c r="AC164">
        <f t="shared" si="17"/>
        <v>0</v>
      </c>
    </row>
    <row r="165" spans="1:29" x14ac:dyDescent="0.25">
      <c r="A165" t="s">
        <v>414</v>
      </c>
      <c r="B165">
        <f>'[4]Emission Projections'!G166*'[4]Carbon Prices POLES'!A$8</f>
        <v>253408.03500000003</v>
      </c>
      <c r="C165">
        <f>'[4]Emission Projections'!H166*'[4]Carbon Prices POLES'!B$8</f>
        <v>302713.89680235903</v>
      </c>
      <c r="D165">
        <f>'[4]Emission Projections'!I166*'[4]Carbon Prices POLES'!C$8</f>
        <v>361606.1159530888</v>
      </c>
      <c r="E165">
        <f>'[4]Emission Projections'!J166*'[4]Carbon Prices POLES'!D$8</f>
        <v>431955.66664529033</v>
      </c>
      <c r="F165">
        <f>'[4]Emission Projections'!K166*'[4]Carbon Prices POLES'!E$8</f>
        <v>515991.52126335894</v>
      </c>
      <c r="G165">
        <f>'[4]Emission Projections'!L166*'[4]Carbon Prices POLES'!F$8</f>
        <v>616376.38683191605</v>
      </c>
      <c r="H165">
        <f>'[4]Emission Projections'!M166*'[4]Carbon Prices POLES'!G$8</f>
        <v>736290.81421442947</v>
      </c>
      <c r="I165">
        <f>'[4]Emission Projections'!N166*'[4]Carbon Prices POLES'!H$8</f>
        <v>879534.35872389213</v>
      </c>
      <c r="J165">
        <f>'[4]Emission Projections'!O166*'[4]Carbon Prices POLES'!I$8</f>
        <v>1050645.4869492287</v>
      </c>
      <c r="K165">
        <f>'[4]Emission Projections'!P166*'[4]Carbon Prices POLES'!J$8</f>
        <v>1255045.9503886341</v>
      </c>
      <c r="L165">
        <f>'[4]Emission Projections'!Q166*'[4]Carbon Prices POLES'!K$8</f>
        <v>1499211.8847376201</v>
      </c>
      <c r="M165">
        <f>'[4]Emission Projections'!R166*'[4]Carbon Prices POLES'!L$8</f>
        <v>1790879.8241139753</v>
      </c>
      <c r="N165">
        <f>'[4]Emission Projections'!S166*'[4]Carbon Prices POLES'!M$8</f>
        <v>2139290.8486763691</v>
      </c>
      <c r="O165">
        <f>'[4]Emission Projections'!T166*'[4]Carbon Prices POLES'!N$8</f>
        <v>2555484.5570087954</v>
      </c>
      <c r="P165">
        <f>'[4]Emission Projections'!U166*'[4]Carbon Prices POLES'!O$8</f>
        <v>3052647.4489797046</v>
      </c>
      <c r="Q165">
        <f>'[4]Emission Projections'!V166*'[4]Carbon Prices POLES'!P$8</f>
        <v>3646532.4101905278</v>
      </c>
      <c r="R165">
        <f>'[4]Emission Projections'!W166*'[4]Carbon Prices POLES'!Q$8</f>
        <v>4355955.8317763824</v>
      </c>
      <c r="S165">
        <f>'[4]Emission Projections'!X166*'[4]Carbon Prices POLES'!R$8</f>
        <v>5203396.1945362696</v>
      </c>
      <c r="T165">
        <f>'[4]Emission Projections'!Y166*'[4]Carbon Prices POLES'!S$8</f>
        <v>6215703.4267205494</v>
      </c>
      <c r="U165">
        <f>'[4]Emission Projections'!Z166*'[4]Carbon Prices POLES'!T$8</f>
        <v>7424953.0547991674</v>
      </c>
      <c r="V165">
        <f>'[4]Emission Projections'!AA166*'[4]Carbon Prices POLES'!U$8</f>
        <v>8869458.7997238748</v>
      </c>
      <c r="W165" s="20">
        <f t="shared" si="12"/>
        <v>3205712.9548982084</v>
      </c>
      <c r="X165" t="s">
        <v>525</v>
      </c>
      <c r="Y165">
        <f t="shared" si="13"/>
        <v>0</v>
      </c>
      <c r="Z165">
        <f t="shared" si="14"/>
        <v>1</v>
      </c>
      <c r="AA165">
        <f t="shared" si="15"/>
        <v>0</v>
      </c>
      <c r="AB165">
        <f t="shared" si="16"/>
        <v>0</v>
      </c>
      <c r="AC165">
        <f t="shared" si="17"/>
        <v>0</v>
      </c>
    </row>
    <row r="166" spans="1:29" x14ac:dyDescent="0.25">
      <c r="A166" t="s">
        <v>416</v>
      </c>
      <c r="B166">
        <f>'[4]Emission Projections'!G167*'[4]Carbon Prices POLES'!A$8</f>
        <v>129390.095</v>
      </c>
      <c r="C166">
        <f>'[4]Emission Projections'!H167*'[4]Carbon Prices POLES'!B$8</f>
        <v>154568.55866357265</v>
      </c>
      <c r="D166">
        <f>'[4]Emission Projections'!I167*'[4]Carbon Prices POLES'!C$8</f>
        <v>184639.45127648389</v>
      </c>
      <c r="E166">
        <f>'[4]Emission Projections'!J167*'[4]Carbon Prices POLES'!D$8</f>
        <v>220560.55434922091</v>
      </c>
      <c r="F166">
        <f>'[4]Emission Projections'!K167*'[4]Carbon Prices POLES'!E$8</f>
        <v>263470.11672336305</v>
      </c>
      <c r="G166">
        <f>'[4]Emission Projections'!L167*'[4]Carbon Prices POLES'!F$8</f>
        <v>314727.3847095021</v>
      </c>
      <c r="H166">
        <f>'[4]Emission Projections'!M167*'[4]Carbon Prices POLES'!G$8</f>
        <v>375956.89253621793</v>
      </c>
      <c r="I166">
        <f>'[4]Emission Projections'!N167*'[4]Carbon Prices POLES'!H$8</f>
        <v>449098.10443527385</v>
      </c>
      <c r="J166">
        <f>'[4]Emission Projections'!O167*'[4]Carbon Prices POLES'!I$8</f>
        <v>536469.13384198782</v>
      </c>
      <c r="K166">
        <f>'[4]Emission Projections'!P167*'[4]Carbon Prices POLES'!J$8</f>
        <v>640837.49168593134</v>
      </c>
      <c r="L166">
        <f>'[4]Emission Projections'!Q167*'[4]Carbon Prices POLES'!K$8</f>
        <v>765510.98760868656</v>
      </c>
      <c r="M166">
        <f>'[4]Emission Projections'!R167*'[4]Carbon Prices POLES'!L$8</f>
        <v>914438.71050056641</v>
      </c>
      <c r="N166">
        <f>'[4]Emission Projections'!S167*'[4]Carbon Prices POLES'!M$8</f>
        <v>1092340.7075477284</v>
      </c>
      <c r="O166">
        <f>'[4]Emission Projections'!T167*'[4]Carbon Prices POLES'!N$8</f>
        <v>1304852.1156184371</v>
      </c>
      <c r="P166">
        <f>'[4]Emission Projections'!U167*'[4]Carbon Prices POLES'!O$8</f>
        <v>1558708.1607996221</v>
      </c>
      <c r="Q166">
        <f>'[4]Emission Projections'!V167*'[4]Carbon Prices POLES'!P$8</f>
        <v>1861949.8793960642</v>
      </c>
      <c r="R166">
        <f>'[4]Emission Projections'!W167*'[4]Carbon Prices POLES'!Q$8</f>
        <v>2224188.0378595917</v>
      </c>
      <c r="S166">
        <f>'[4]Emission Projections'!X167*'[4]Carbon Prices POLES'!R$8</f>
        <v>2656896.7610580386</v>
      </c>
      <c r="T166">
        <f>'[4]Emission Projections'!Y167*'[4]Carbon Prices POLES'!S$8</f>
        <v>3173790.0404783008</v>
      </c>
      <c r="U166">
        <f>'[4]Emission Projections'!Z167*'[4]Carbon Prices POLES'!T$8</f>
        <v>3791240.8329027351</v>
      </c>
      <c r="V166">
        <f>'[4]Emission Projections'!AA167*'[4]Carbon Prices POLES'!U$8</f>
        <v>4528816.4609874608</v>
      </c>
      <c r="W166" s="20">
        <f t="shared" si="12"/>
        <v>1636863.8563728842</v>
      </c>
      <c r="X166" t="s">
        <v>387</v>
      </c>
      <c r="Y166">
        <f t="shared" si="13"/>
        <v>0</v>
      </c>
      <c r="Z166">
        <f t="shared" si="14"/>
        <v>0</v>
      </c>
      <c r="AA166">
        <f t="shared" si="15"/>
        <v>1</v>
      </c>
      <c r="AB166">
        <f t="shared" si="16"/>
        <v>0</v>
      </c>
      <c r="AC166">
        <f t="shared" si="17"/>
        <v>0</v>
      </c>
    </row>
    <row r="167" spans="1:29" x14ac:dyDescent="0.25">
      <c r="A167" t="s">
        <v>418</v>
      </c>
      <c r="B167">
        <f>'[4]Emission Projections'!G168*'[4]Carbon Prices POLES'!A$8</f>
        <v>1490012.11</v>
      </c>
      <c r="C167">
        <f>'[4]Emission Projections'!H168*'[4]Carbon Prices POLES'!B$8</f>
        <v>1779895.9533374922</v>
      </c>
      <c r="D167">
        <f>'[4]Emission Projections'!I168*'[4]Carbon Prices POLES'!C$8</f>
        <v>2126169.9562285645</v>
      </c>
      <c r="E167">
        <f>'[4]Emission Projections'!J168*'[4]Carbon Prices POLES'!D$8</f>
        <v>2539810.6482261671</v>
      </c>
      <c r="F167">
        <f>'[4]Emission Projections'!K168*'[4]Carbon Prices POLES'!E$8</f>
        <v>3033924.8721466432</v>
      </c>
      <c r="G167">
        <f>'[4]Emission Projections'!L168*'[4]Carbon Prices POLES'!F$8</f>
        <v>3624165.8871566313</v>
      </c>
      <c r="H167">
        <f>'[4]Emission Projections'!M168*'[4]Carbon Prices POLES'!G$8</f>
        <v>4329238.8421623493</v>
      </c>
      <c r="I167">
        <f>'[4]Emission Projections'!N168*'[4]Carbon Prices POLES'!H$8</f>
        <v>5171479.4239716055</v>
      </c>
      <c r="J167">
        <f>'[4]Emission Projections'!O168*'[4]Carbon Prices POLES'!I$8</f>
        <v>6177578.5293585779</v>
      </c>
      <c r="K167">
        <f>'[4]Emission Projections'!P168*'[4]Carbon Prices POLES'!J$8</f>
        <v>7379408.2599442154</v>
      </c>
      <c r="L167">
        <f>'[4]Emission Projections'!Q168*'[4]Carbon Prices POLES'!K$8</f>
        <v>8815054.6220198292</v>
      </c>
      <c r="M167">
        <f>'[4]Emission Projections'!R168*'[4]Carbon Prices POLES'!L$8</f>
        <v>10529997.759564683</v>
      </c>
      <c r="N167">
        <f>'[4]Emission Projections'!S168*'[4]Carbon Prices POLES'!M$8</f>
        <v>12578583.719788907</v>
      </c>
      <c r="O167">
        <f>'[4]Emission Projections'!T168*'[4]Carbon Prices POLES'!N$8</f>
        <v>15025710.71209901</v>
      </c>
      <c r="P167">
        <f>'[4]Emission Projections'!U168*'[4]Carbon Prices POLES'!O$8</f>
        <v>17948926.759728465</v>
      </c>
      <c r="Q167">
        <f>'[4]Emission Projections'!V168*'[4]Carbon Prices POLES'!P$8</f>
        <v>21440838.766845975</v>
      </c>
      <c r="R167">
        <f>'[4]Emission Projections'!W168*'[4]Carbon Prices POLES'!Q$8</f>
        <v>25612102.418479718</v>
      </c>
      <c r="S167">
        <f>'[4]Emission Projections'!X168*'[4]Carbon Prices POLES'!R$8</f>
        <v>30594863.64683507</v>
      </c>
      <c r="T167">
        <f>'[4]Emission Projections'!Y168*'[4]Carbon Prices POLES'!S$8</f>
        <v>36547020.567379005</v>
      </c>
      <c r="U167">
        <f>'[4]Emission Projections'!Z168*'[4]Carbon Prices POLES'!T$8</f>
        <v>43657139.45668079</v>
      </c>
      <c r="V167">
        <f>'[4]Emission Projections'!AA168*'[4]Carbon Prices POLES'!U$8</f>
        <v>52150521.318767905</v>
      </c>
      <c r="W167" s="20">
        <f t="shared" si="12"/>
        <v>18848914.41817392</v>
      </c>
      <c r="X167" t="s">
        <v>527</v>
      </c>
      <c r="Y167">
        <f t="shared" si="13"/>
        <v>0</v>
      </c>
      <c r="Z167">
        <f t="shared" si="14"/>
        <v>0</v>
      </c>
      <c r="AA167">
        <f t="shared" si="15"/>
        <v>0</v>
      </c>
      <c r="AB167">
        <f t="shared" si="16"/>
        <v>1</v>
      </c>
      <c r="AC167">
        <f t="shared" si="17"/>
        <v>0</v>
      </c>
    </row>
    <row r="168" spans="1:29" x14ac:dyDescent="0.25">
      <c r="A168" t="s">
        <v>420</v>
      </c>
      <c r="B168">
        <f>'[4]Emission Projections'!G169*'[4]Carbon Prices POLES'!A$8</f>
        <v>265270.78000000003</v>
      </c>
      <c r="C168">
        <f>'[4]Emission Projections'!H169*'[4]Carbon Prices POLES'!B$8</f>
        <v>316884.37009008502</v>
      </c>
      <c r="D168">
        <f>'[4]Emission Projections'!I169*'[4]Carbon Prices POLES'!C$8</f>
        <v>378533.25682600995</v>
      </c>
      <c r="E168">
        <f>'[4]Emission Projections'!J169*'[4]Carbon Prices POLES'!D$8</f>
        <v>452175.75045443466</v>
      </c>
      <c r="F168">
        <f>'[4]Emission Projections'!K169*'[4]Carbon Prices POLES'!E$8</f>
        <v>540145.82718057104</v>
      </c>
      <c r="G168">
        <f>'[4]Emission Projections'!L169*'[4]Carbon Prices POLES'!F$8</f>
        <v>645228.78379842499</v>
      </c>
      <c r="H168">
        <f>'[4]Emission Projections'!M169*'[4]Carbon Prices POLES'!G$8</f>
        <v>770756.99470684642</v>
      </c>
      <c r="I168">
        <f>'[4]Emission Projections'!N169*'[4]Carbon Prices POLES'!H$8</f>
        <v>920704.38863517728</v>
      </c>
      <c r="J168">
        <f>'[4]Emission Projections'!O169*'[4]Carbon Prices POLES'!I$8</f>
        <v>1099825.8924743945</v>
      </c>
      <c r="K168">
        <f>'[4]Emission Projections'!P169*'[4]Carbon Prices POLES'!J$8</f>
        <v>1313792.2867468135</v>
      </c>
      <c r="L168">
        <f>'[4]Emission Projections'!Q169*'[4]Carbon Prices POLES'!K$8</f>
        <v>1569388.3338163744</v>
      </c>
      <c r="M168">
        <f>'[4]Emission Projections'!R169*'[4]Carbon Prices POLES'!L$8</f>
        <v>1874706.2017707028</v>
      </c>
      <c r="N168">
        <f>'[4]Emission Projections'!S169*'[4]Carbon Prices POLES'!M$8</f>
        <v>2239427.0227546175</v>
      </c>
      <c r="O168">
        <f>'[4]Emission Projections'!T169*'[4]Carbon Prices POLES'!N$8</f>
        <v>2675098.2516506687</v>
      </c>
      <c r="P168">
        <f>'[4]Emission Projections'!U169*'[4]Carbon Prices POLES'!O$8</f>
        <v>3195533.8528943951</v>
      </c>
      <c r="Q168">
        <f>'[4]Emission Projections'!V169*'[4]Carbon Prices POLES'!P$8</f>
        <v>3817211.9216141822</v>
      </c>
      <c r="R168">
        <f>'[4]Emission Projections'!W169*'[4]Carbon Prices POLES'!Q$8</f>
        <v>4559843.5716989655</v>
      </c>
      <c r="S168">
        <f>'[4]Emission Projections'!X169*'[4]Carbon Prices POLES'!R$8</f>
        <v>5446942.8359072413</v>
      </c>
      <c r="T168">
        <f>'[4]Emission Projections'!Y169*'[4]Carbon Prices POLES'!S$8</f>
        <v>6506635.4971615663</v>
      </c>
      <c r="U168">
        <f>'[4]Emission Projections'!Z169*'[4]Carbon Prices POLES'!T$8</f>
        <v>7772475.7363223638</v>
      </c>
      <c r="V168">
        <f>'[4]Emission Projections'!AA169*'[4]Carbon Prices POLES'!U$8</f>
        <v>9284588.4484810457</v>
      </c>
      <c r="W168" s="20">
        <f t="shared" si="12"/>
        <v>3355760.0012771115</v>
      </c>
      <c r="X168" t="s">
        <v>526</v>
      </c>
      <c r="Y168">
        <f t="shared" si="13"/>
        <v>0</v>
      </c>
      <c r="Z168">
        <f t="shared" si="14"/>
        <v>0</v>
      </c>
      <c r="AA168">
        <f t="shared" si="15"/>
        <v>0</v>
      </c>
      <c r="AB168">
        <f t="shared" si="16"/>
        <v>0</v>
      </c>
      <c r="AC168">
        <f t="shared" si="17"/>
        <v>1</v>
      </c>
    </row>
    <row r="169" spans="1:29" x14ac:dyDescent="0.25">
      <c r="A169" t="s">
        <v>426</v>
      </c>
      <c r="B169">
        <f>'[4]Emission Projections'!G170*'[4]Carbon Prices POLES'!A$8</f>
        <v>18921.72</v>
      </c>
      <c r="C169">
        <f>'[4]Emission Projections'!H170*'[4]Carbon Prices POLES'!B$8</f>
        <v>22608.844011707766</v>
      </c>
      <c r="D169">
        <f>'[4]Emission Projections'!I170*'[4]Carbon Prices POLES'!C$8</f>
        <v>27007.311842898423</v>
      </c>
      <c r="E169">
        <f>'[4]Emission Projections'!J170*'[4]Carbon Prices POLES'!D$8</f>
        <v>32261.485592041168</v>
      </c>
      <c r="F169">
        <f>'[4]Emission Projections'!K170*'[4]Carbon Prices POLES'!E$8</f>
        <v>38537.946023745819</v>
      </c>
      <c r="G169">
        <f>'[4]Emission Projections'!L170*'[4]Carbon Prices POLES'!F$8</f>
        <v>46035.235833898085</v>
      </c>
      <c r="H169">
        <f>'[4]Emission Projections'!M170*'[4]Carbon Prices POLES'!G$8</f>
        <v>54991.373718537303</v>
      </c>
      <c r="I169">
        <f>'[4]Emission Projections'!N170*'[4]Carbon Prices POLES'!H$8</f>
        <v>65689.565328322147</v>
      </c>
      <c r="J169">
        <f>'[4]Emission Projections'!O170*'[4]Carbon Prices POLES'!I$8</f>
        <v>78469.444649114841</v>
      </c>
      <c r="K169">
        <f>'[4]Emission Projections'!P170*'[4]Carbon Prices POLES'!J$8</f>
        <v>93735.135047351985</v>
      </c>
      <c r="L169">
        <f>'[4]Emission Projections'!Q170*'[4]Carbon Prices POLES'!K$8</f>
        <v>111971.26759931957</v>
      </c>
      <c r="M169">
        <f>'[4]Emission Projections'!R170*'[4]Carbon Prices POLES'!L$8</f>
        <v>133754.51046507456</v>
      </c>
      <c r="N169">
        <f>'[4]Emission Projections'!S170*'[4]Carbon Prices POLES'!M$8</f>
        <v>159776.39427795383</v>
      </c>
      <c r="O169">
        <f>'[4]Emission Projections'!T170*'[4]Carbon Prices POLES'!N$8</f>
        <v>190859.80176760175</v>
      </c>
      <c r="P169">
        <f>'[4]Emission Projections'!U170*'[4]Carbon Prices POLES'!O$8</f>
        <v>227991.4931549051</v>
      </c>
      <c r="Q169">
        <f>'[4]Emission Projections'!V170*'[4]Carbon Prices POLES'!P$8</f>
        <v>272345.68955551158</v>
      </c>
      <c r="R169">
        <f>'[4]Emission Projections'!W170*'[4]Carbon Prices POLES'!Q$8</f>
        <v>325330.42091023194</v>
      </c>
      <c r="S169">
        <f>'[4]Emission Projections'!X170*'[4]Carbon Prices POLES'!R$8</f>
        <v>388621.254179643</v>
      </c>
      <c r="T169">
        <f>'[4]Emission Projections'!Y170*'[4]Carbon Prices POLES'!S$8</f>
        <v>464227.33857843769</v>
      </c>
      <c r="U169">
        <f>'[4]Emission Projections'!Z170*'[4]Carbon Prices POLES'!T$8</f>
        <v>554539.64150708052</v>
      </c>
      <c r="V169">
        <f>'[4]Emission Projections'!AA170*'[4]Carbon Prices POLES'!U$8</f>
        <v>662423.33598746208</v>
      </c>
      <c r="W169" s="20">
        <f t="shared" si="12"/>
        <v>239422.61891002787</v>
      </c>
      <c r="X169" t="s">
        <v>387</v>
      </c>
      <c r="Y169">
        <f t="shared" si="13"/>
        <v>0</v>
      </c>
      <c r="Z169">
        <f t="shared" si="14"/>
        <v>0</v>
      </c>
      <c r="AA169">
        <f t="shared" si="15"/>
        <v>1</v>
      </c>
      <c r="AB169">
        <f t="shared" si="16"/>
        <v>0</v>
      </c>
      <c r="AC169">
        <f t="shared" si="17"/>
        <v>0</v>
      </c>
    </row>
    <row r="170" spans="1:29" x14ac:dyDescent="0.25">
      <c r="A170" t="s">
        <v>428</v>
      </c>
      <c r="B170">
        <f>'[4]Emission Projections'!G171*'[4]Carbon Prices POLES'!A$8</f>
        <v>1524023.5349999999</v>
      </c>
      <c r="C170">
        <f>'[4]Emission Projections'!H171*'[4]Carbon Prices POLES'!B$8</f>
        <v>1820524.252246845</v>
      </c>
      <c r="D170">
        <f>'[4]Emission Projections'!I171*'[4]Carbon Prices POLES'!C$8</f>
        <v>2174702.4300266639</v>
      </c>
      <c r="E170">
        <f>'[4]Emission Projections'!J171*'[4]Carbon Prices POLES'!D$8</f>
        <v>2597785.0396472416</v>
      </c>
      <c r="F170">
        <f>'[4]Emission Projections'!K171*'[4]Carbon Prices POLES'!E$8</f>
        <v>3103177.9126645243</v>
      </c>
      <c r="G170">
        <f>'[4]Emission Projections'!L171*'[4]Carbon Prices POLES'!F$8</f>
        <v>3706892.2023472786</v>
      </c>
      <c r="H170">
        <f>'[4]Emission Projections'!M171*'[4]Carbon Prices POLES'!G$8</f>
        <v>4428059.1960994154</v>
      </c>
      <c r="I170">
        <f>'[4]Emission Projections'!N171*'[4]Carbon Prices POLES'!H$8</f>
        <v>5289525.3737487961</v>
      </c>
      <c r="J170">
        <f>'[4]Emission Projections'!O171*'[4]Carbon Prices POLES'!I$8</f>
        <v>6318589.8198035751</v>
      </c>
      <c r="K170">
        <f>'[4]Emission Projections'!P171*'[4]Carbon Prices POLES'!J$8</f>
        <v>7547853.3805739312</v>
      </c>
      <c r="L170">
        <f>'[4]Emission Projections'!Q171*'[4]Carbon Prices POLES'!K$8</f>
        <v>9016270.059592817</v>
      </c>
      <c r="M170">
        <f>'[4]Emission Projections'!R171*'[4]Carbon Prices POLES'!L$8</f>
        <v>10770359.709660597</v>
      </c>
      <c r="N170">
        <f>'[4]Emission Projections'!S171*'[4]Carbon Prices POLES'!M$8</f>
        <v>12865707.155353758</v>
      </c>
      <c r="O170">
        <f>'[4]Emission Projections'!T171*'[4]Carbon Prices POLES'!N$8</f>
        <v>15368693.989874968</v>
      </c>
      <c r="P170">
        <f>'[4]Emission Projections'!U171*'[4]Carbon Prices POLES'!O$8</f>
        <v>18358636.157261655</v>
      </c>
      <c r="Q170">
        <f>'[4]Emission Projections'!V171*'[4]Carbon Prices POLES'!P$8</f>
        <v>21930256.974746708</v>
      </c>
      <c r="R170">
        <f>'[4]Emission Projections'!W171*'[4]Carbon Prices POLES'!Q$8</f>
        <v>26196735.186043266</v>
      </c>
      <c r="S170">
        <f>'[4]Emission Projections'!X171*'[4]Carbon Prices POLES'!R$8</f>
        <v>31293236.341919269</v>
      </c>
      <c r="T170">
        <f>'[4]Emission Projections'!Y171*'[4]Carbon Prices POLES'!S$8</f>
        <v>37381259.260403275</v>
      </c>
      <c r="U170">
        <f>'[4]Emission Projections'!Z171*'[4]Carbon Prices POLES'!T$8</f>
        <v>44653678.54012084</v>
      </c>
      <c r="V170">
        <f>'[4]Emission Projections'!AA171*'[4]Carbon Prices POLES'!U$8</f>
        <v>53340934.873481028</v>
      </c>
      <c r="W170" s="20">
        <f t="shared" si="12"/>
        <v>19279168.013814449</v>
      </c>
      <c r="X170" t="s">
        <v>526</v>
      </c>
      <c r="Y170">
        <f t="shared" si="13"/>
        <v>0</v>
      </c>
      <c r="Z170">
        <f t="shared" si="14"/>
        <v>0</v>
      </c>
      <c r="AA170">
        <f t="shared" si="15"/>
        <v>0</v>
      </c>
      <c r="AB170">
        <f t="shared" si="16"/>
        <v>0</v>
      </c>
      <c r="AC170">
        <f t="shared" si="17"/>
        <v>1</v>
      </c>
    </row>
    <row r="171" spans="1:29" x14ac:dyDescent="0.25">
      <c r="A171" t="s">
        <v>430</v>
      </c>
      <c r="B171">
        <f>'[4]Emission Projections'!G172*'[4]Carbon Prices POLES'!A$8</f>
        <v>837982.84</v>
      </c>
      <c r="C171">
        <f>'[4]Emission Projections'!H172*'[4]Carbon Prices POLES'!B$8</f>
        <v>1001016.2088130536</v>
      </c>
      <c r="D171">
        <f>'[4]Emission Projections'!I172*'[4]Carbon Prices POLES'!C$8</f>
        <v>1195761.3255818412</v>
      </c>
      <c r="E171">
        <f>'[4]Emission Projections'!J172*'[4]Carbon Prices POLES'!D$8</f>
        <v>1428393.6016950675</v>
      </c>
      <c r="F171">
        <f>'[4]Emission Projections'!K172*'[4]Carbon Prices POLES'!E$8</f>
        <v>1706283.9924126752</v>
      </c>
      <c r="G171">
        <f>'[4]Emission Projections'!L172*'[4]Carbon Prices POLES'!F$8</f>
        <v>2038237.0075469241</v>
      </c>
      <c r="H171">
        <f>'[4]Emission Projections'!M172*'[4]Carbon Prices POLES'!G$8</f>
        <v>2434770.9017888159</v>
      </c>
      <c r="I171">
        <f>'[4]Emission Projections'!N172*'[4]Carbon Prices POLES'!H$8</f>
        <v>2908449.1103881965</v>
      </c>
      <c r="J171">
        <f>'[4]Emission Projections'!O172*'[4]Carbon Prices POLES'!I$8</f>
        <v>3474280.5841717739</v>
      </c>
      <c r="K171">
        <f>'[4]Emission Projections'!P172*'[4]Carbon Prices POLES'!J$8</f>
        <v>4150192.64139733</v>
      </c>
      <c r="L171">
        <f>'[4]Emission Projections'!Q172*'[4]Carbon Prices POLES'!K$8</f>
        <v>4957602.2007542476</v>
      </c>
      <c r="M171">
        <f>'[4]Emission Projections'!R172*'[4]Carbon Prices POLES'!L$8</f>
        <v>5922090.5410020854</v>
      </c>
      <c r="N171">
        <f>'[4]Emission Projections'!S172*'[4]Carbon Prices POLES'!M$8</f>
        <v>7074218.3863754421</v>
      </c>
      <c r="O171">
        <f>'[4]Emission Projections'!T172*'[4]Carbon Prices POLES'!N$8</f>
        <v>8450488.788380798</v>
      </c>
      <c r="P171">
        <f>'[4]Emission Projections'!U172*'[4]Carbon Prices POLES'!O$8</f>
        <v>10094510.161540762</v>
      </c>
      <c r="Q171">
        <f>'[4]Emission Projections'!V172*'[4]Carbon Prices POLES'!P$8</f>
        <v>12058370.315042179</v>
      </c>
      <c r="R171">
        <f>'[4]Emission Projections'!W172*'[4]Carbon Prices POLES'!Q$8</f>
        <v>14404295.975161154</v>
      </c>
      <c r="S171">
        <f>'[4]Emission Projections'!X172*'[4]Carbon Prices POLES'!R$8</f>
        <v>17206613.526921831</v>
      </c>
      <c r="T171">
        <f>'[4]Emission Projections'!Y172*'[4]Carbon Prices POLES'!S$8</f>
        <v>20554116.968332909</v>
      </c>
      <c r="U171">
        <f>'[4]Emission Projections'!Z172*'[4]Carbon Prices POLES'!T$8</f>
        <v>24552865.885826863</v>
      </c>
      <c r="V171">
        <f>'[4]Emission Projections'!AA172*'[4]Carbon Prices POLES'!U$8</f>
        <v>29329562.535987452</v>
      </c>
      <c r="W171" s="20">
        <f t="shared" si="12"/>
        <v>10600666.595663674</v>
      </c>
      <c r="X171" t="s">
        <v>387</v>
      </c>
      <c r="Y171">
        <f t="shared" si="13"/>
        <v>0</v>
      </c>
      <c r="Z171">
        <f t="shared" si="14"/>
        <v>0</v>
      </c>
      <c r="AA171">
        <f t="shared" si="15"/>
        <v>1</v>
      </c>
      <c r="AB171">
        <f t="shared" si="16"/>
        <v>0</v>
      </c>
      <c r="AC171">
        <f t="shared" si="17"/>
        <v>0</v>
      </c>
    </row>
    <row r="172" spans="1:29" x14ac:dyDescent="0.25">
      <c r="A172" t="s">
        <v>432</v>
      </c>
      <c r="B172">
        <f>'[4]Emission Projections'!G173*'[4]Carbon Prices POLES'!A$8</f>
        <v>2467524.2999999998</v>
      </c>
      <c r="C172">
        <f>'[4]Emission Projections'!H173*'[4]Carbon Prices POLES'!B$8</f>
        <v>2947580.6383083677</v>
      </c>
      <c r="D172">
        <f>'[4]Emission Projections'!I173*'[4]Carbon Prices POLES'!C$8</f>
        <v>3521024.708388261</v>
      </c>
      <c r="E172">
        <f>'[4]Emission Projections'!J173*'[4]Carbon Prices POLES'!D$8</f>
        <v>4206030.8227855498</v>
      </c>
      <c r="F172">
        <f>'[4]Emission Projections'!K173*'[4]Carbon Prices POLES'!E$8</f>
        <v>5024303.9175706087</v>
      </c>
      <c r="G172">
        <f>'[4]Emission Projections'!L173*'[4]Carbon Prices POLES'!F$8</f>
        <v>6001768.08220293</v>
      </c>
      <c r="H172">
        <f>'[4]Emission Projections'!M173*'[4]Carbon Prices POLES'!G$8</f>
        <v>7169397.459630535</v>
      </c>
      <c r="I172">
        <f>'[4]Emission Projections'!N173*'[4]Carbon Prices POLES'!H$8</f>
        <v>8564183.6320957579</v>
      </c>
      <c r="J172">
        <f>'[4]Emission Projections'!O173*'[4]Carbon Prices POLES'!I$8</f>
        <v>10230324.658757553</v>
      </c>
      <c r="K172">
        <f>'[4]Emission Projections'!P173*'[4]Carbon Prices POLES'!J$8</f>
        <v>12220605.777260268</v>
      </c>
      <c r="L172">
        <f>'[4]Emission Projections'!Q173*'[4]Carbon Prices POLES'!K$8</f>
        <v>14598094.727012258</v>
      </c>
      <c r="M172">
        <f>'[4]Emission Projections'!R173*'[4]Carbon Prices POLES'!L$8</f>
        <v>17438113.517355919</v>
      </c>
      <c r="N172">
        <f>'[4]Emission Projections'!S173*'[4]Carbon Prices POLES'!M$8</f>
        <v>20830655.719401315</v>
      </c>
      <c r="O172">
        <f>'[4]Emission Projections'!T173*'[4]Carbon Prices POLES'!N$8</f>
        <v>24883202.201002482</v>
      </c>
      <c r="P172">
        <f>'[4]Emission Projections'!U173*'[4]Carbon Prices POLES'!O$8</f>
        <v>29724167.991066296</v>
      </c>
      <c r="Q172">
        <f>'[4]Emission Projections'!V173*'[4]Carbon Prices POLES'!P$8</f>
        <v>35506923.045212649</v>
      </c>
      <c r="R172">
        <f>'[4]Emission Projections'!W173*'[4]Carbon Prices POLES'!Q$8</f>
        <v>42414707.396079414</v>
      </c>
      <c r="S172">
        <f>'[4]Emission Projections'!X173*'[4]Carbon Prices POLES'!R$8</f>
        <v>50666372.422555365</v>
      </c>
      <c r="T172">
        <f>'[4]Emission Projections'!Y173*'[4]Carbon Prices POLES'!S$8</f>
        <v>60523390.009551495</v>
      </c>
      <c r="U172">
        <f>'[4]Emission Projections'!Z173*'[4]Carbon Prices POLES'!T$8</f>
        <v>72298050.21486634</v>
      </c>
      <c r="V172">
        <f>'[4]Emission Projections'!AA173*'[4]Carbon Prices POLES'!U$8</f>
        <v>86363447.968767896</v>
      </c>
      <c r="W172" s="20">
        <f t="shared" si="12"/>
        <v>31214587.801426154</v>
      </c>
      <c r="X172" t="s">
        <v>527</v>
      </c>
      <c r="Y172">
        <f t="shared" si="13"/>
        <v>0</v>
      </c>
      <c r="Z172">
        <f t="shared" si="14"/>
        <v>0</v>
      </c>
      <c r="AA172">
        <f t="shared" si="15"/>
        <v>0</v>
      </c>
      <c r="AB172">
        <f t="shared" si="16"/>
        <v>1</v>
      </c>
      <c r="AC172">
        <f t="shared" si="17"/>
        <v>0</v>
      </c>
    </row>
    <row r="173" spans="1:29" x14ac:dyDescent="0.25">
      <c r="A173" t="s">
        <v>434</v>
      </c>
      <c r="B173">
        <f>'[4]Emission Projections'!G174*'[4]Carbon Prices POLES'!A$8</f>
        <v>27165282.68</v>
      </c>
      <c r="C173">
        <f>'[4]Emission Projections'!H174*'[4]Carbon Prices POLES'!B$8</f>
        <v>32450224.706038203</v>
      </c>
      <c r="D173">
        <f>'[4]Emission Projections'!I174*'[4]Carbon Prices POLES'!C$8</f>
        <v>38763332.678005487</v>
      </c>
      <c r="E173">
        <f>'[4]Emission Projections'!J174*'[4]Carbon Prices POLES'!D$8</f>
        <v>46304639.61778079</v>
      </c>
      <c r="F173">
        <f>'[4]Emission Projections'!K174*'[4]Carbon Prices POLES'!E$8</f>
        <v>55313089.317265876</v>
      </c>
      <c r="G173">
        <f>'[4]Emission Projections'!L174*'[4]Carbon Prices POLES'!F$8</f>
        <v>66074107.985208258</v>
      </c>
      <c r="H173">
        <f>'[4]Emission Projections'!M174*'[4]Carbon Prices POLES'!G$8</f>
        <v>78928657.357048422</v>
      </c>
      <c r="I173">
        <f>'[4]Emission Projections'!N174*'[4]Carbon Prices POLES'!H$8</f>
        <v>94284023.90033792</v>
      </c>
      <c r="J173">
        <f>'[4]Emission Projections'!O174*'[4]Carbon Prices POLES'!I$8</f>
        <v>112626740.48184425</v>
      </c>
      <c r="K173">
        <f>'[4]Emission Projections'!P174*'[4]Carbon Prices POLES'!J$8</f>
        <v>134537982.25164241</v>
      </c>
      <c r="L173">
        <f>'[4]Emission Projections'!Q174*'[4]Carbon Prices POLES'!K$8</f>
        <v>160712003.76680937</v>
      </c>
      <c r="M173">
        <f>'[4]Emission Projections'!R174*'[4]Carbon Prices POLES'!L$8</f>
        <v>191978109.63443616</v>
      </c>
      <c r="N173">
        <f>'[4]Emission Projections'!S174*'[4]Carbon Prices POLES'!M$8</f>
        <v>229326961.4082242</v>
      </c>
      <c r="O173">
        <f>'[4]Emission Projections'!T174*'[4]Carbon Prices POLES'!N$8</f>
        <v>273941930.58969343</v>
      </c>
      <c r="P173">
        <f>'[4]Emission Projections'!U174*'[4]Carbon Prices POLES'!O$8</f>
        <v>327236634.61083853</v>
      </c>
      <c r="Q173">
        <f>'[4]Emission Projections'!V174*'[4]Carbon Prices POLES'!P$8</f>
        <v>390899678.66887075</v>
      </c>
      <c r="R173">
        <f>'[4]Emission Projections'!W174*'[4]Carbon Prices POLES'!Q$8</f>
        <v>466948214.12538439</v>
      </c>
      <c r="S173">
        <f>'[4]Emission Projections'!X174*'[4]Carbon Prices POLES'!R$8</f>
        <v>557791786.44403112</v>
      </c>
      <c r="T173">
        <f>'[4]Emission Projections'!Y174*'[4]Carbon Prices POLES'!S$8</f>
        <v>666308755.52237618</v>
      </c>
      <c r="U173">
        <f>'[4]Emission Projections'!Z174*'[4]Carbon Prices POLES'!T$8</f>
        <v>795937408.29674292</v>
      </c>
      <c r="V173">
        <f>'[4]Emission Projections'!AA174*'[4]Carbon Prices POLES'!U$8</f>
        <v>950784991.26876771</v>
      </c>
      <c r="W173" s="20">
        <f t="shared" si="12"/>
        <v>343644874.14451599</v>
      </c>
      <c r="X173" t="s">
        <v>527</v>
      </c>
      <c r="Y173">
        <f t="shared" si="13"/>
        <v>0</v>
      </c>
      <c r="Z173">
        <f t="shared" si="14"/>
        <v>0</v>
      </c>
      <c r="AA173">
        <f t="shared" si="15"/>
        <v>0</v>
      </c>
      <c r="AB173">
        <f t="shared" si="16"/>
        <v>1</v>
      </c>
      <c r="AC173">
        <f t="shared" si="17"/>
        <v>0</v>
      </c>
    </row>
    <row r="174" spans="1:29" x14ac:dyDescent="0.25">
      <c r="A174" t="s">
        <v>436</v>
      </c>
      <c r="B174">
        <f>'[4]Emission Projections'!G175*'[4]Carbon Prices POLES'!A$8</f>
        <v>33223.020000000004</v>
      </c>
      <c r="C174">
        <f>'[4]Emission Projections'!H175*'[4]Carbon Prices POLES'!B$8</f>
        <v>39692.450619081705</v>
      </c>
      <c r="D174">
        <f>'[4]Emission Projections'!I175*'[4]Carbon Prices POLES'!C$8</f>
        <v>47414.520524387081</v>
      </c>
      <c r="E174">
        <f>'[4]Emission Projections'!J175*'[4]Carbon Prices POLES'!D$8</f>
        <v>56638.900387203714</v>
      </c>
      <c r="F174">
        <f>'[4]Emission Projections'!K175*'[4]Carbon Prices POLES'!E$8</f>
        <v>67657.838619092814</v>
      </c>
      <c r="G174">
        <f>'[4]Emission Projections'!L175*'[4]Carbon Prices POLES'!F$8</f>
        <v>80820.533579280644</v>
      </c>
      <c r="H174">
        <f>'[4]Emission Projections'!M175*'[4]Carbon Prices POLES'!G$8</f>
        <v>96543.940275586792</v>
      </c>
      <c r="I174">
        <f>'[4]Emission Projections'!N175*'[4]Carbon Prices POLES'!H$8</f>
        <v>115326.36766407749</v>
      </c>
      <c r="J174">
        <f>'[4]Emission Projections'!O175*'[4]Carbon Prices POLES'!I$8</f>
        <v>137762.78694637195</v>
      </c>
      <c r="K174">
        <f>'[4]Emission Projections'!P175*'[4]Carbon Prices POLES'!J$8</f>
        <v>164564.25729772935</v>
      </c>
      <c r="L174">
        <f>'[4]Emission Projections'!Q175*'[4]Carbon Prices POLES'!K$8</f>
        <v>196579.76895463452</v>
      </c>
      <c r="M174">
        <f>'[4]Emission Projections'!R175*'[4]Carbon Prices POLES'!L$8</f>
        <v>234823.96382746514</v>
      </c>
      <c r="N174">
        <f>'[4]Emission Projections'!S175*'[4]Carbon Prices POLES'!M$8</f>
        <v>280508.30294081318</v>
      </c>
      <c r="O174">
        <f>'[4]Emission Projections'!T175*'[4]Carbon Prices POLES'!N$8</f>
        <v>335080.62389100587</v>
      </c>
      <c r="P174">
        <f>'[4]Emission Projections'!U175*'[4]Carbon Prices POLES'!O$8</f>
        <v>400269.61300536327</v>
      </c>
      <c r="Q174">
        <f>'[4]Emission Projections'!V175*'[4]Carbon Prices POLES'!P$8</f>
        <v>478141.25404194748</v>
      </c>
      <c r="R174">
        <f>'[4]Emission Projections'!W175*'[4]Carbon Prices POLES'!Q$8</f>
        <v>571162.28456561628</v>
      </c>
      <c r="S174">
        <f>'[4]Emission Projections'!X175*'[4]Carbon Prices POLES'!R$8</f>
        <v>682280.74854412815</v>
      </c>
      <c r="T174">
        <f>'[4]Emission Projections'!Y175*'[4]Carbon Prices POLES'!S$8</f>
        <v>815016.5408922584</v>
      </c>
      <c r="U174">
        <f>'[4]Emission Projections'!Z175*'[4]Carbon Prices POLES'!T$8</f>
        <v>973576.35646382836</v>
      </c>
      <c r="V174">
        <f>'[4]Emission Projections'!AA175*'[4]Carbon Prices POLES'!U$8</f>
        <v>1162983.2747238765</v>
      </c>
      <c r="W174" s="20">
        <f t="shared" si="12"/>
        <v>420340.03860087396</v>
      </c>
      <c r="X174" t="s">
        <v>525</v>
      </c>
      <c r="Y174">
        <f t="shared" si="13"/>
        <v>0</v>
      </c>
      <c r="Z174">
        <f t="shared" si="14"/>
        <v>1</v>
      </c>
      <c r="AA174">
        <f t="shared" si="15"/>
        <v>0</v>
      </c>
      <c r="AB174">
        <f t="shared" si="16"/>
        <v>0</v>
      </c>
      <c r="AC174">
        <f t="shared" si="17"/>
        <v>0</v>
      </c>
    </row>
    <row r="175" spans="1:29" x14ac:dyDescent="0.25">
      <c r="A175" t="s">
        <v>438</v>
      </c>
      <c r="B175">
        <f>'[4]Emission Projections'!G176*'[4]Carbon Prices POLES'!A$8</f>
        <v>522217.47000000003</v>
      </c>
      <c r="C175">
        <f>'[4]Emission Projections'!H176*'[4]Carbon Prices POLES'!B$8</f>
        <v>623819.38106622361</v>
      </c>
      <c r="D175">
        <f>'[4]Emission Projections'!I176*'[4]Carbon Prices POLES'!C$8</f>
        <v>745181.68869692564</v>
      </c>
      <c r="E175">
        <f>'[4]Emission Projections'!J176*'[4]Carbon Prices POLES'!D$8</f>
        <v>890154.69644001429</v>
      </c>
      <c r="F175">
        <f>'[4]Emission Projections'!K176*'[4]Carbon Prices POLES'!E$8</f>
        <v>1063332.4562568259</v>
      </c>
      <c r="G175">
        <f>'[4]Emission Projections'!L176*'[4]Carbon Prices POLES'!F$8</f>
        <v>1270200.0326519876</v>
      </c>
      <c r="H175">
        <f>'[4]Emission Projections'!M176*'[4]Carbon Prices POLES'!G$8</f>
        <v>1517314.8006339795</v>
      </c>
      <c r="I175">
        <f>'[4]Emission Projections'!N176*'[4]Carbon Prices POLES'!H$8</f>
        <v>1812503.1051571395</v>
      </c>
      <c r="J175">
        <f>'[4]Emission Projections'!O176*'[4]Carbon Prices POLES'!I$8</f>
        <v>2165121.7670551287</v>
      </c>
      <c r="K175">
        <f>'[4]Emission Projections'!P176*'[4]Carbon Prices POLES'!J$8</f>
        <v>2586338.7474825894</v>
      </c>
      <c r="L175">
        <f>'[4]Emission Projections'!Q176*'[4]Carbon Prices POLES'!K$8</f>
        <v>3089505.4518597387</v>
      </c>
      <c r="M175">
        <f>'[4]Emission Projections'!R176*'[4]Carbon Prices POLES'!L$8</f>
        <v>3690558.2149320939</v>
      </c>
      <c r="N175">
        <f>'[4]Emission Projections'!S176*'[4]Carbon Prices POLES'!M$8</f>
        <v>4408548.3980513178</v>
      </c>
      <c r="O175">
        <f>'[4]Emission Projections'!T176*'[4]Carbon Prices POLES'!N$8</f>
        <v>5266216.6394192334</v>
      </c>
      <c r="P175">
        <f>'[4]Emission Projections'!U176*'[4]Carbon Prices POLES'!O$8</f>
        <v>6290747.6919604633</v>
      </c>
      <c r="Q175">
        <f>'[4]Emission Projections'!V176*'[4]Carbon Prices POLES'!P$8</f>
        <v>7514591.6919752629</v>
      </c>
      <c r="R175">
        <f>'[4]Emission Projections'!W176*'[4]Carbon Prices POLES'!Q$8</f>
        <v>8976539.1142596826</v>
      </c>
      <c r="S175">
        <f>'[4]Emission Projections'!X176*'[4]Carbon Prices POLES'!R$8</f>
        <v>10722895.193317005</v>
      </c>
      <c r="T175">
        <f>'[4]Emission Projections'!Y176*'[4]Carbon Prices POLES'!S$8</f>
        <v>12809010.88378807</v>
      </c>
      <c r="U175">
        <f>'[4]Emission Projections'!Z176*'[4]Carbon Prices POLES'!T$8</f>
        <v>15300962.125736257</v>
      </c>
      <c r="V175">
        <f>'[4]Emission Projections'!AA176*'[4]Carbon Prices POLES'!U$8</f>
        <v>18277722.598481044</v>
      </c>
      <c r="W175" s="20">
        <f t="shared" si="12"/>
        <v>6606173.5285475617</v>
      </c>
      <c r="X175" t="s">
        <v>526</v>
      </c>
      <c r="Y175">
        <f t="shared" si="13"/>
        <v>0</v>
      </c>
      <c r="Z175">
        <f t="shared" si="14"/>
        <v>0</v>
      </c>
      <c r="AA175">
        <f t="shared" si="15"/>
        <v>0</v>
      </c>
      <c r="AB175">
        <f t="shared" si="16"/>
        <v>0</v>
      </c>
      <c r="AC175">
        <f t="shared" si="17"/>
        <v>1</v>
      </c>
    </row>
    <row r="176" spans="1:29" x14ac:dyDescent="0.25">
      <c r="A176" t="s">
        <v>442</v>
      </c>
      <c r="B176">
        <f>'[4]Emission Projections'!G177*'[4]Carbon Prices POLES'!A$8</f>
        <v>1008736.6950000001</v>
      </c>
      <c r="C176">
        <f>'[4]Emission Projections'!H177*'[4]Carbon Prices POLES'!B$8</f>
        <v>1204989.8146111933</v>
      </c>
      <c r="D176">
        <f>'[4]Emission Projections'!I177*'[4]Carbon Prices POLES'!C$8</f>
        <v>1439417.5045183976</v>
      </c>
      <c r="E176">
        <f>'[4]Emission Projections'!J177*'[4]Carbon Prices POLES'!D$8</f>
        <v>1719452.5025823489</v>
      </c>
      <c r="F176">
        <f>'[4]Emission Projections'!K177*'[4]Carbon Prices POLES'!E$8</f>
        <v>2053967.5717432646</v>
      </c>
      <c r="G176">
        <f>'[4]Emission Projections'!L177*'[4]Carbon Prices POLES'!F$8</f>
        <v>2453561.7420318136</v>
      </c>
      <c r="H176">
        <f>'[4]Emission Projections'!M177*'[4]Carbon Prices POLES'!G$8</f>
        <v>2930895.8786481512</v>
      </c>
      <c r="I176">
        <f>'[4]Emission Projections'!N177*'[4]Carbon Prices POLES'!H$8</f>
        <v>3501094.2221346772</v>
      </c>
      <c r="J176">
        <f>'[4]Emission Projections'!O177*'[4]Carbon Prices POLES'!I$8</f>
        <v>4182223.1128396182</v>
      </c>
      <c r="K176">
        <f>'[4]Emission Projections'!P177*'[4]Carbon Prices POLES'!J$8</f>
        <v>4995863.9892405709</v>
      </c>
      <c r="L176">
        <f>'[4]Emission Projections'!Q177*'[4]Carbon Prices POLES'!K$8</f>
        <v>5967796.4997593435</v>
      </c>
      <c r="M176">
        <f>'[4]Emission Projections'!R177*'[4]Carbon Prices POLES'!L$8</f>
        <v>7128816.1402404681</v>
      </c>
      <c r="N176">
        <f>'[4]Emission Projections'!S177*'[4]Carbon Prices POLES'!M$8</f>
        <v>8515709.0145621169</v>
      </c>
      <c r="O176">
        <f>'[4]Emission Projections'!T177*'[4]Carbon Prices POLES'!N$8</f>
        <v>10172418.558900747</v>
      </c>
      <c r="P176">
        <f>'[4]Emission Projections'!U177*'[4]Carbon Prices POLES'!O$8</f>
        <v>12151436.468115266</v>
      </c>
      <c r="Q176">
        <f>'[4]Emission Projections'!V177*'[4]Carbon Prices POLES'!P$8</f>
        <v>14515467.547895327</v>
      </c>
      <c r="R176">
        <f>'[4]Emission Projections'!W177*'[4]Carbon Prices POLES'!Q$8</f>
        <v>17339414.485360753</v>
      </c>
      <c r="S176">
        <f>'[4]Emission Projections'!X177*'[4]Carbon Prices POLES'!R$8</f>
        <v>20712753.502646212</v>
      </c>
      <c r="T176">
        <f>'[4]Emission Projections'!Y177*'[4]Carbon Prices POLES'!S$8</f>
        <v>24742366.508457772</v>
      </c>
      <c r="U176">
        <f>'[4]Emission Projections'!Z177*'[4]Carbon Prices POLES'!T$8</f>
        <v>29555931.026705455</v>
      </c>
      <c r="V176">
        <f>'[4]Emission Projections'!AA177*'[4]Carbon Prices POLES'!U$8</f>
        <v>35305961.899723865</v>
      </c>
      <c r="W176" s="20">
        <f t="shared" si="12"/>
        <v>12760731.912328884</v>
      </c>
      <c r="X176" t="s">
        <v>525</v>
      </c>
      <c r="Y176">
        <f t="shared" si="13"/>
        <v>0</v>
      </c>
      <c r="Z176">
        <f t="shared" si="14"/>
        <v>1</v>
      </c>
      <c r="AA176">
        <f t="shared" si="15"/>
        <v>0</v>
      </c>
      <c r="AB176">
        <f t="shared" si="16"/>
        <v>0</v>
      </c>
      <c r="AC176">
        <f t="shared" si="17"/>
        <v>0</v>
      </c>
    </row>
    <row r="177" spans="1:29" x14ac:dyDescent="0.25">
      <c r="A177" t="s">
        <v>444</v>
      </c>
      <c r="B177">
        <f>'[4]Emission Projections'!G178*'[4]Carbon Prices POLES'!A$8</f>
        <v>751148.27999999991</v>
      </c>
      <c r="C177">
        <f>'[4]Emission Projections'!H178*'[4]Carbon Prices POLES'!B$8</f>
        <v>897288.19237153418</v>
      </c>
      <c r="D177">
        <f>'[4]Emission Projections'!I178*'[4]Carbon Prices POLES'!C$8</f>
        <v>1071853.2712304262</v>
      </c>
      <c r="E177">
        <f>'[4]Emission Projections'!J178*'[4]Carbon Prices POLES'!D$8</f>
        <v>1280379.5314481843</v>
      </c>
      <c r="F177">
        <f>'[4]Emission Projections'!K178*'[4]Carbon Prices POLES'!E$8</f>
        <v>1529474.2140487994</v>
      </c>
      <c r="G177">
        <f>'[4]Emission Projections'!L178*'[4]Carbon Prices POLES'!F$8</f>
        <v>1827029.2198768903</v>
      </c>
      <c r="H177">
        <f>'[4]Emission Projections'!M178*'[4]Carbon Prices POLES'!G$8</f>
        <v>2182473.2501717997</v>
      </c>
      <c r="I177">
        <f>'[4]Emission Projections'!N178*'[4]Carbon Prices POLES'!H$8</f>
        <v>2607067.4291789448</v>
      </c>
      <c r="J177">
        <f>'[4]Emission Projections'!O178*'[4]Carbon Prices POLES'!I$8</f>
        <v>3114265.9670242732</v>
      </c>
      <c r="K177">
        <f>'[4]Emission Projections'!P178*'[4]Carbon Prices POLES'!J$8</f>
        <v>3720137.8678905722</v>
      </c>
      <c r="L177">
        <f>'[4]Emission Projections'!Q178*'[4]Carbon Prices POLES'!K$8</f>
        <v>4443881.5099938791</v>
      </c>
      <c r="M177">
        <f>'[4]Emission Projections'!R178*'[4]Carbon Prices POLES'!L$8</f>
        <v>5308426.4771731803</v>
      </c>
      <c r="N177">
        <f>'[4]Emission Projections'!S178*'[4]Carbon Prices POLES'!M$8</f>
        <v>6341167.7430044105</v>
      </c>
      <c r="O177">
        <f>'[4]Emission Projections'!T178*'[4]Carbon Prices POLES'!N$8</f>
        <v>7574824.5602286961</v>
      </c>
      <c r="P177">
        <f>'[4]Emission Projections'!U178*'[4]Carbon Prices POLES'!O$8</f>
        <v>9048487.9696806092</v>
      </c>
      <c r="Q177">
        <f>'[4]Emission Projections'!V178*'[4]Carbon Prices POLES'!P$8</f>
        <v>10808846.541708307</v>
      </c>
      <c r="R177">
        <f>'[4]Emission Projections'!W178*'[4]Carbon Prices POLES'!Q$8</f>
        <v>12911680.928501731</v>
      </c>
      <c r="S177">
        <f>'[4]Emission Projections'!X178*'[4]Carbon Prices POLES'!R$8</f>
        <v>15423613.145992236</v>
      </c>
      <c r="T177">
        <f>'[4]Emission Projections'!Y178*'[4]Carbon Prices POLES'!S$8</f>
        <v>18424238.956560533</v>
      </c>
      <c r="U177">
        <f>'[4]Emission Projections'!Z178*'[4]Carbon Prices POLES'!T$8</f>
        <v>22008624.303023804</v>
      </c>
      <c r="V177">
        <f>'[4]Emission Projections'!AA178*'[4]Carbon Prices POLES'!U$8</f>
        <v>26290344.898926746</v>
      </c>
      <c r="W177" s="20">
        <f t="shared" si="12"/>
        <v>9502194.4230585378</v>
      </c>
      <c r="X177" t="s">
        <v>524</v>
      </c>
      <c r="Y177">
        <f t="shared" si="13"/>
        <v>1</v>
      </c>
      <c r="Z177">
        <f t="shared" si="14"/>
        <v>0</v>
      </c>
      <c r="AA177">
        <f t="shared" si="15"/>
        <v>0</v>
      </c>
      <c r="AB177">
        <f t="shared" si="16"/>
        <v>0</v>
      </c>
      <c r="AC177">
        <f t="shared" si="17"/>
        <v>0</v>
      </c>
    </row>
    <row r="178" spans="1:29" x14ac:dyDescent="0.25">
      <c r="A178" t="s">
        <v>450</v>
      </c>
      <c r="B178">
        <f>'[4]Emission Projections'!G179*'[4]Carbon Prices POLES'!A$8</f>
        <v>109258.26499999998</v>
      </c>
      <c r="C178">
        <f>'[4]Emission Projections'!H179*'[4]Carbon Prices POLES'!B$8</f>
        <v>130520.13265730748</v>
      </c>
      <c r="D178">
        <f>'[4]Emission Projections'!I179*'[4]Carbon Prices POLES'!C$8</f>
        <v>155912.46553406448</v>
      </c>
      <c r="E178">
        <f>'[4]Emission Projections'!J179*'[4]Carbon Prices POLES'!D$8</f>
        <v>186244.80704708258</v>
      </c>
      <c r="F178">
        <f>'[4]Emission Projections'!K179*'[4]Carbon Prices POLES'!E$8</f>
        <v>222478.32860250332</v>
      </c>
      <c r="G178">
        <f>'[4]Emission Projections'!L179*'[4]Carbon Prices POLES'!F$8</f>
        <v>265760.74911358289</v>
      </c>
      <c r="H178">
        <f>'[4]Emission Projections'!M179*'[4]Carbon Prices POLES'!G$8</f>
        <v>317463.92329774267</v>
      </c>
      <c r="I178">
        <f>'[4]Emission Projections'!N179*'[4]Carbon Prices POLES'!H$8</f>
        <v>379225.47772333474</v>
      </c>
      <c r="J178">
        <f>'[4]Emission Projections'!O179*'[4]Carbon Prices POLES'!I$8</f>
        <v>453002.96641729493</v>
      </c>
      <c r="K178">
        <f>'[4]Emission Projections'!P179*'[4]Carbon Prices POLES'!J$8</f>
        <v>541133.19499063503</v>
      </c>
      <c r="L178">
        <f>'[4]Emission Projections'!Q179*'[4]Carbon Prices POLES'!K$8</f>
        <v>646409.47514888819</v>
      </c>
      <c r="M178">
        <f>'[4]Emission Projections'!R179*'[4]Carbon Prices POLES'!L$8</f>
        <v>772166.30358953401</v>
      </c>
      <c r="N178">
        <f>'[4]Emission Projections'!S179*'[4]Carbon Prices POLES'!M$8</f>
        <v>922389.56796761008</v>
      </c>
      <c r="O178">
        <f>'[4]Emission Projections'!T179*'[4]Carbon Prices POLES'!N$8</f>
        <v>1101837.4167623012</v>
      </c>
      <c r="P178">
        <f>'[4]Emission Projections'!U179*'[4]Carbon Prices POLES'!O$8</f>
        <v>1316197.4718247009</v>
      </c>
      <c r="Q178">
        <f>'[4]Emission Projections'!V179*'[4]Carbon Prices POLES'!P$8</f>
        <v>1572259.3565006405</v>
      </c>
      <c r="R178">
        <f>'[4]Emission Projections'!W179*'[4]Carbon Prices POLES'!Q$8</f>
        <v>1878138.9650943805</v>
      </c>
      <c r="S178">
        <f>'[4]Emission Projections'!X179*'[4]Carbon Prices POLES'!R$8</f>
        <v>2243524.7267754693</v>
      </c>
      <c r="T178">
        <f>'[4]Emission Projections'!Y179*'[4]Carbon Prices POLES'!S$8</f>
        <v>2679997.5348042673</v>
      </c>
      <c r="U178">
        <f>'[4]Emission Projections'!Z179*'[4]Carbon Prices POLES'!T$8</f>
        <v>3201382.2589355265</v>
      </c>
      <c r="V178">
        <f>'[4]Emission Projections'!AA179*'[4]Carbon Prices POLES'!U$8</f>
        <v>3824202.410987461</v>
      </c>
      <c r="W178" s="20">
        <f t="shared" si="12"/>
        <v>1382193.2374958359</v>
      </c>
      <c r="X178" t="s">
        <v>387</v>
      </c>
      <c r="Y178">
        <f t="shared" si="13"/>
        <v>0</v>
      </c>
      <c r="Z178">
        <f t="shared" si="14"/>
        <v>0</v>
      </c>
      <c r="AA178">
        <f t="shared" si="15"/>
        <v>1</v>
      </c>
      <c r="AB178">
        <f t="shared" si="16"/>
        <v>0</v>
      </c>
      <c r="AC178">
        <f t="shared" si="17"/>
        <v>0</v>
      </c>
    </row>
    <row r="179" spans="1:29" x14ac:dyDescent="0.25">
      <c r="A179" t="s">
        <v>452</v>
      </c>
      <c r="B179">
        <f>'[4]Emission Projections'!G180*'[4]Carbon Prices POLES'!A$8</f>
        <v>12137.77</v>
      </c>
      <c r="C179">
        <f>'[4]Emission Projections'!H180*'[4]Carbon Prices POLES'!B$8</f>
        <v>14505.093900306934</v>
      </c>
      <c r="D179">
        <f>'[4]Emission Projections'!I180*'[4]Carbon Prices POLES'!C$8</f>
        <v>17326.997885981142</v>
      </c>
      <c r="E179">
        <f>'[4]Emission Projections'!J180*'[4]Carbon Prices POLES'!D$8</f>
        <v>20697.89132811478</v>
      </c>
      <c r="F179">
        <f>'[4]Emission Projections'!K180*'[4]Carbon Prices POLES'!E$8</f>
        <v>24724.684088665592</v>
      </c>
      <c r="G179">
        <f>'[4]Emission Projections'!L180*'[4]Carbon Prices POLES'!F$8</f>
        <v>29534.639139462655</v>
      </c>
      <c r="H179">
        <f>'[4]Emission Projections'!M180*'[4]Carbon Prices POLES'!G$8</f>
        <v>35280.628164588452</v>
      </c>
      <c r="I179">
        <f>'[4]Emission Projections'!N180*'[4]Carbon Prices POLES'!H$8</f>
        <v>42144.144669472</v>
      </c>
      <c r="J179">
        <f>'[4]Emission Projections'!O180*'[4]Carbon Prices POLES'!I$8</f>
        <v>50343.322657187375</v>
      </c>
      <c r="K179">
        <f>'[4]Emission Projections'!P180*'[4]Carbon Prices POLES'!J$8</f>
        <v>60137.148000667439</v>
      </c>
      <c r="L179">
        <f>'[4]Emission Projections'!Q180*'[4]Carbon Prices POLES'!K$8</f>
        <v>71836.87815476094</v>
      </c>
      <c r="M179">
        <f>'[4]Emission Projections'!R180*'[4]Carbon Prices POLES'!L$8</f>
        <v>85812.078263724849</v>
      </c>
      <c r="N179">
        <f>'[4]Emission Projections'!S180*'[4]Carbon Prices POLES'!M$8</f>
        <v>102506.88458337847</v>
      </c>
      <c r="O179">
        <f>'[4]Emission Projections'!T180*'[4]Carbon Prices POLES'!N$8</f>
        <v>122448.65552282015</v>
      </c>
      <c r="P179">
        <f>'[4]Emission Projections'!U180*'[4]Carbon Prices POLES'!O$8</f>
        <v>146271.13348211753</v>
      </c>
      <c r="Q179">
        <f>'[4]Emission Projections'!V180*'[4]Carbon Prices POLES'!P$8</f>
        <v>174726.84304248181</v>
      </c>
      <c r="R179">
        <f>'[4]Emission Projections'!W180*'[4]Carbon Prices POLES'!Q$8</f>
        <v>208720.0776286945</v>
      </c>
      <c r="S179">
        <f>'[4]Emission Projections'!X180*'[4]Carbon Prices POLES'!R$8</f>
        <v>249324.66703524362</v>
      </c>
      <c r="T179">
        <f>'[4]Emission Projections'!Y180*'[4]Carbon Prices POLES'!S$8</f>
        <v>297830.95688500209</v>
      </c>
      <c r="U179">
        <f>'[4]Emission Projections'!Z180*'[4]Carbon Prices POLES'!T$8</f>
        <v>355771.26958734746</v>
      </c>
      <c r="V179">
        <f>'[4]Emission Projections'!AA180*'[4]Carbon Prices POLES'!U$8</f>
        <v>424985.0859874622</v>
      </c>
      <c r="W179" s="20">
        <f t="shared" si="12"/>
        <v>153604.65080027573</v>
      </c>
      <c r="X179" t="s">
        <v>387</v>
      </c>
      <c r="Y179">
        <f t="shared" si="13"/>
        <v>0</v>
      </c>
      <c r="Z179">
        <f t="shared" si="14"/>
        <v>0</v>
      </c>
      <c r="AA179">
        <f t="shared" si="15"/>
        <v>1</v>
      </c>
      <c r="AB179">
        <f t="shared" si="16"/>
        <v>0</v>
      </c>
      <c r="AC179">
        <f t="shared" si="17"/>
        <v>0</v>
      </c>
    </row>
    <row r="180" spans="1:29" x14ac:dyDescent="0.25">
      <c r="A180" t="s">
        <v>454</v>
      </c>
      <c r="B180">
        <f>'[4]Emission Projections'!G181*'[4]Carbon Prices POLES'!A$8</f>
        <v>47139.285000000003</v>
      </c>
      <c r="C180">
        <f>'[4]Emission Projections'!H181*'[4]Carbon Prices POLES'!B$8</f>
        <v>56316.064069669606</v>
      </c>
      <c r="D180">
        <f>'[4]Emission Projections'!I181*'[4]Carbon Prices POLES'!C$8</f>
        <v>67272.185301535428</v>
      </c>
      <c r="E180">
        <f>'[4]Emission Projections'!J181*'[4]Carbon Prices POLES'!D$8</f>
        <v>80359.78713848094</v>
      </c>
      <c r="F180">
        <f>'[4]Emission Projections'!K181*'[4]Carbon Prices POLES'!E$8</f>
        <v>95993.649045606551</v>
      </c>
      <c r="G180">
        <f>'[4]Emission Projections'!L181*'[4]Carbon Prices POLES'!F$8</f>
        <v>114668.79884129304</v>
      </c>
      <c r="H180">
        <f>'[4]Emission Projections'!M181*'[4]Carbon Prices POLES'!G$8</f>
        <v>136977.42076590835</v>
      </c>
      <c r="I180">
        <f>'[4]Emission Projections'!N181*'[4]Carbon Prices POLES'!H$8</f>
        <v>163625.78801472855</v>
      </c>
      <c r="J180">
        <f>'[4]Emission Projections'!O181*'[4]Carbon Prices POLES'!I$8</f>
        <v>195458.90882634828</v>
      </c>
      <c r="K180">
        <f>'[4]Emission Projections'!P181*'[4]Carbon Prices POLES'!J$8</f>
        <v>233484.60008748039</v>
      </c>
      <c r="L180">
        <f>'[4]Emission Projections'!Q181*'[4]Carbon Prices POLES'!K$8</f>
        <v>278908.63342411886</v>
      </c>
      <c r="M180">
        <f>'[4]Emission Projections'!R181*'[4]Carbon Prices POLES'!L$8</f>
        <v>333169.11359447241</v>
      </c>
      <c r="N180">
        <f>'[4]Emission Projections'!S181*'[4]Carbon Prices POLES'!M$8</f>
        <v>397986.59811566054</v>
      </c>
      <c r="O180">
        <f>'[4]Emission Projections'!T181*'[4]Carbon Prices POLES'!N$8</f>
        <v>475413.19114792295</v>
      </c>
      <c r="P180">
        <f>'[4]Emission Projections'!U181*'[4]Carbon Prices POLES'!O$8</f>
        <v>567904.01622631075</v>
      </c>
      <c r="Q180">
        <f>'[4]Emission Projections'!V181*'[4]Carbon Prices POLES'!P$8</f>
        <v>678387.32410565438</v>
      </c>
      <c r="R180">
        <f>'[4]Emission Projections'!W181*'[4]Carbon Prices POLES'!Q$8</f>
        <v>810366.41634343774</v>
      </c>
      <c r="S180">
        <f>'[4]Emission Projections'!X181*'[4]Carbon Prices POLES'!R$8</f>
        <v>968019.76124783407</v>
      </c>
      <c r="T180">
        <f>'[4]Emission Projections'!Y181*'[4]Carbon Prices POLES'!S$8</f>
        <v>1156346.3424330251</v>
      </c>
      <c r="U180">
        <f>'[4]Emission Projections'!Z181*'[4]Carbon Prices POLES'!T$8</f>
        <v>1381308.6263299705</v>
      </c>
      <c r="V180">
        <f>'[4]Emission Projections'!AA181*'[4]Carbon Prices POLES'!U$8</f>
        <v>1650038.1109874616</v>
      </c>
      <c r="W180" s="20">
        <f t="shared" si="12"/>
        <v>596378.97815572668</v>
      </c>
      <c r="X180" t="s">
        <v>387</v>
      </c>
      <c r="Y180">
        <f t="shared" si="13"/>
        <v>0</v>
      </c>
      <c r="Z180">
        <f t="shared" si="14"/>
        <v>0</v>
      </c>
      <c r="AA180">
        <f t="shared" si="15"/>
        <v>1</v>
      </c>
      <c r="AB180">
        <f t="shared" si="16"/>
        <v>0</v>
      </c>
      <c r="AC180">
        <f t="shared" si="17"/>
        <v>0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0"/>
  <sheetViews>
    <sheetView topLeftCell="R1" workbookViewId="0">
      <selection activeCell="B4" sqref="B4"/>
    </sheetView>
  </sheetViews>
  <sheetFormatPr baseColWidth="10" defaultRowHeight="15" x14ac:dyDescent="0.25"/>
  <cols>
    <col min="23" max="23" width="11.42578125" style="20"/>
  </cols>
  <sheetData>
    <row r="1" spans="1:32" x14ac:dyDescent="0.25">
      <c r="A1" t="s">
        <v>1</v>
      </c>
      <c r="B1">
        <v>2010</v>
      </c>
      <c r="C1">
        <v>2011</v>
      </c>
      <c r="D1">
        <v>2012</v>
      </c>
      <c r="E1">
        <v>2013</v>
      </c>
      <c r="F1">
        <v>2014</v>
      </c>
      <c r="G1">
        <v>2015</v>
      </c>
      <c r="H1">
        <v>2016</v>
      </c>
      <c r="I1">
        <v>2017</v>
      </c>
      <c r="J1">
        <v>2018</v>
      </c>
      <c r="K1">
        <v>2019</v>
      </c>
      <c r="L1">
        <v>2020</v>
      </c>
      <c r="M1">
        <v>2021</v>
      </c>
      <c r="N1">
        <v>2022</v>
      </c>
      <c r="O1">
        <v>2023</v>
      </c>
      <c r="P1">
        <v>2024</v>
      </c>
      <c r="Q1">
        <v>2025</v>
      </c>
      <c r="R1">
        <v>2026</v>
      </c>
      <c r="S1">
        <v>2027</v>
      </c>
      <c r="T1">
        <v>2028</v>
      </c>
      <c r="U1">
        <v>2029</v>
      </c>
      <c r="V1">
        <v>2030</v>
      </c>
      <c r="W1" s="20" t="s">
        <v>530</v>
      </c>
      <c r="X1" t="s">
        <v>4</v>
      </c>
      <c r="Y1" t="s">
        <v>524</v>
      </c>
      <c r="Z1" t="s">
        <v>525</v>
      </c>
      <c r="AA1" t="s">
        <v>387</v>
      </c>
      <c r="AB1" t="s">
        <v>527</v>
      </c>
      <c r="AC1" t="s">
        <v>526</v>
      </c>
      <c r="AF1" t="s">
        <v>528</v>
      </c>
    </row>
    <row r="2" spans="1:32" x14ac:dyDescent="0.25">
      <c r="A2" t="s">
        <v>12</v>
      </c>
      <c r="B2">
        <f>'[4]Emission Projections'!G$183*'[4]Emission Shares'!B2*'[4]Carbon Prices POLES'!A$8</f>
        <v>41180.410000000003</v>
      </c>
      <c r="C2">
        <f>'[4]Emission Projections'!H$183*'[4]Emission Shares'!C2*'[4]Carbon Prices POLES'!B$8</f>
        <v>49197.890172444939</v>
      </c>
      <c r="D2">
        <f>'[4]Emission Projections'!I$183*'[4]Emission Shares'!D2*'[4]Carbon Prices POLES'!C$8</f>
        <v>58769.171122991225</v>
      </c>
      <c r="E2">
        <f>'[4]Emission Projections'!J$183*'[4]Emission Shares'!E2*'[4]Carbon Prices POLES'!D$8</f>
        <v>70202.512292082436</v>
      </c>
      <c r="F2">
        <f>'[4]Emission Projections'!K$183*'[4]Emission Shares'!F2*'[4]Carbon Prices POLES'!E$8</f>
        <v>83860.352832105898</v>
      </c>
      <c r="G2">
        <f>'[4]Emission Projections'!L$183*'[4]Emission Shares'!G2*'[4]Carbon Prices POLES'!F$8</f>
        <v>100174.88149329908</v>
      </c>
      <c r="H2">
        <f>'[4]Emission Projections'!M$183*'[4]Emission Shares'!H2*'[4]Carbon Prices POLES'!G$8</f>
        <v>119663.81952313124</v>
      </c>
      <c r="I2">
        <f>'[4]Emission Projections'!N$183*'[4]Emission Shares'!I2*'[4]Carbon Prices POLES'!H$8</f>
        <v>142943.70282220107</v>
      </c>
      <c r="J2">
        <f>'[4]Emission Projections'!O$183*'[4]Emission Shares'!J2*'[4]Carbon Prices POLES'!I$8</f>
        <v>170753.27575017788</v>
      </c>
      <c r="K2">
        <f>'[4]Emission Projections'!P$183*'[4]Emission Shares'!K2*'[4]Carbon Prices POLES'!J$8</f>
        <v>203972.31539944024</v>
      </c>
      <c r="L2">
        <f>'[4]Emission Projections'!Q$183*'[4]Emission Shares'!L2*'[4]Carbon Prices POLES'!K$8</f>
        <v>243654.94763658388</v>
      </c>
      <c r="M2">
        <f>'[4]Emission Projections'!R$183*'[4]Emission Shares'!M2*'[4]Carbon Prices POLES'!L$8</f>
        <v>291056.5860903064</v>
      </c>
      <c r="N2">
        <f>'[4]Emission Projections'!S$183*'[4]Emission Shares'!N2*'[4]Carbon Prices POLES'!M$8</f>
        <v>347681.37977914809</v>
      </c>
      <c r="O2">
        <f>'[4]Emission Projections'!T$183*'[4]Emission Shares'!O2*'[4]Carbon Prices POLES'!N$8</f>
        <v>415320.76322752651</v>
      </c>
      <c r="P2">
        <f>'[4]Emission Projections'!U$183*'[4]Emission Shares'!P2*'[4]Carbon Prices POLES'!O$8</f>
        <v>496121.03116795747</v>
      </c>
      <c r="Q2">
        <f>'[4]Emission Projections'!V$183*'[4]Emission Shares'!Q2*'[4]Carbon Prices POLES'!P$8</f>
        <v>592638.50203928351</v>
      </c>
      <c r="R2">
        <f>'[4]Emission Projections'!W$183*'[4]Emission Shares'!R2*'[4]Carbon Prices POLES'!Q$8</f>
        <v>707935.75945391064</v>
      </c>
      <c r="S2">
        <f>'[4]Emission Projections'!X$183*'[4]Emission Shares'!S2*'[4]Carbon Prices POLES'!R$8</f>
        <v>845660.58543701121</v>
      </c>
      <c r="T2">
        <f>'[4]Emission Projections'!Y$183*'[4]Emission Shares'!T2*'[4]Carbon Prices POLES'!S$8</f>
        <v>1010183.0324167171</v>
      </c>
      <c r="U2">
        <f>'[4]Emission Projections'!Z$183*'[4]Emission Shares'!U2*'[4]Carbon Prices POLES'!T$8</f>
        <v>1206708.3638997339</v>
      </c>
      <c r="V2">
        <f>'[4]Emission Projections'!AA$183*'[4]Emission Shares'!V2*'[4]Carbon Prices POLES'!U$8</f>
        <v>1441469.4489267583</v>
      </c>
      <c r="W2" s="20">
        <f>AVERAGE(B2:V2)</f>
        <v>411388.03483251482</v>
      </c>
      <c r="X2" t="s">
        <v>524</v>
      </c>
      <c r="Y2">
        <f>IF(X2="ASIA",1,0)</f>
        <v>1</v>
      </c>
      <c r="Z2">
        <f>IF(X2="LAM",1,0)</f>
        <v>0</v>
      </c>
      <c r="AA2">
        <f>IF(X2="MAF",1,0)</f>
        <v>0</v>
      </c>
      <c r="AB2">
        <f>IF(X2="OECD90",1,0)</f>
        <v>0</v>
      </c>
      <c r="AC2">
        <f>IF(X2="REF",1,0)</f>
        <v>0</v>
      </c>
      <c r="AE2" t="s">
        <v>524</v>
      </c>
      <c r="AF2">
        <f>SUMPRODUCT(W2:W180,Y2:Y180)</f>
        <v>621232876.01716495</v>
      </c>
    </row>
    <row r="3" spans="1:32" x14ac:dyDescent="0.25">
      <c r="A3" t="s">
        <v>16</v>
      </c>
      <c r="B3">
        <f>'[4]Emission Projections'!G$183*'[4]Emission Shares'!B3*'[4]Carbon Prices POLES'!A$8</f>
        <v>21415.279999999999</v>
      </c>
      <c r="C3">
        <f>'[4]Emission Projections'!H$183*'[4]Emission Shares'!C3*'[4]Carbon Prices POLES'!B$8</f>
        <v>25587.406626217253</v>
      </c>
      <c r="D3">
        <f>'[4]Emission Projections'!I$183*'[4]Emission Shares'!D3*'[4]Carbon Prices POLES'!C$8</f>
        <v>30565.214590875206</v>
      </c>
      <c r="E3">
        <f>'[4]Emission Projections'!J$183*'[4]Emission Shares'!E3*'[4]Carbon Prices POLES'!D$8</f>
        <v>36511.416102485979</v>
      </c>
      <c r="F3">
        <f>'[4]Emission Projections'!K$183*'[4]Emission Shares'!F3*'[4]Carbon Prices POLES'!E$8</f>
        <v>43615.060324984406</v>
      </c>
      <c r="G3">
        <f>'[4]Emission Projections'!L$183*'[4]Emission Shares'!G3*'[4]Carbon Prices POLES'!F$8</f>
        <v>52099.226944394526</v>
      </c>
      <c r="H3">
        <f>'[4]Emission Projections'!M$183*'[4]Emission Shares'!H3*'[4]Carbon Prices POLES'!G$8</f>
        <v>62235.600470306606</v>
      </c>
      <c r="I3">
        <f>'[4]Emission Projections'!N$183*'[4]Emission Shares'!I3*'[4]Carbon Prices POLES'!H$8</f>
        <v>74341.970357590923</v>
      </c>
      <c r="J3">
        <f>'[4]Emission Projections'!O$183*'[4]Emission Shares'!J3*'[4]Carbon Prices POLES'!I$8</f>
        <v>88805.831683488213</v>
      </c>
      <c r="K3">
        <f>'[4]Emission Projections'!P$183*'[4]Emission Shares'!K3*'[4]Carbon Prices POLES'!J$8</f>
        <v>106080.86047409881</v>
      </c>
      <c r="L3">
        <f>'[4]Emission Projections'!Q$183*'[4]Emission Shares'!L3*'[4]Carbon Prices POLES'!K$8</f>
        <v>126719.74026872609</v>
      </c>
      <c r="M3">
        <f>'[4]Emission Projections'!R$183*'[4]Emission Shares'!M3*'[4]Carbon Prices POLES'!L$8</f>
        <v>151370.12534380783</v>
      </c>
      <c r="N3">
        <f>'[4]Emission Projections'!S$183*'[4]Emission Shares'!N3*'[4]Carbon Prices POLES'!M$8</f>
        <v>180820.32292258414</v>
      </c>
      <c r="O3">
        <f>'[4]Emission Projections'!T$183*'[4]Emission Shares'!O3*'[4]Carbon Prices POLES'!N$8</f>
        <v>215994.88663554637</v>
      </c>
      <c r="P3">
        <f>'[4]Emission Projections'!U$183*'[4]Emission Shares'!P3*'[4]Carbon Prices POLES'!O$8</f>
        <v>258018.22141311108</v>
      </c>
      <c r="Q3">
        <f>'[4]Emission Projections'!V$183*'[4]Emission Shares'!Q3*'[4]Carbon Prices POLES'!P$8</f>
        <v>308210.14155121968</v>
      </c>
      <c r="R3">
        <f>'[4]Emission Projections'!W$183*'[4]Emission Shares'!R3*'[4]Carbon Prices POLES'!Q$8</f>
        <v>368174.47536261851</v>
      </c>
      <c r="S3">
        <f>'[4]Emission Projections'!X$183*'[4]Emission Shares'!S3*'[4]Carbon Prices POLES'!R$8</f>
        <v>439795.24395991093</v>
      </c>
      <c r="T3">
        <f>'[4]Emission Projections'!Y$183*'[4]Emission Shares'!T3*'[4]Carbon Prices POLES'!S$8</f>
        <v>525360.15520834108</v>
      </c>
      <c r="U3">
        <f>'[4]Emission Projections'!Z$183*'[4]Emission Shares'!U3*'[4]Carbon Prices POLES'!T$8</f>
        <v>627558.58353195619</v>
      </c>
      <c r="V3">
        <f>'[4]Emission Projections'!AA$183*'[4]Emission Shares'!V3*'[4]Carbon Prices POLES'!U$8</f>
        <v>749645.94848104659</v>
      </c>
      <c r="W3" s="20">
        <f t="shared" ref="W3:W66" si="0">AVERAGE(B3:V3)</f>
        <v>213948.84344063385</v>
      </c>
      <c r="X3" t="s">
        <v>526</v>
      </c>
      <c r="Y3">
        <f t="shared" ref="Y3:Y66" si="1">IF(X3="ASIA",1,0)</f>
        <v>0</v>
      </c>
      <c r="Z3">
        <f t="shared" ref="Z3:Z66" si="2">IF(X3="LAM",1,0)</f>
        <v>0</v>
      </c>
      <c r="AA3">
        <f t="shared" ref="AA3:AA66" si="3">IF(X3="MAF",1,0)</f>
        <v>0</v>
      </c>
      <c r="AB3">
        <f t="shared" ref="AB3:AB66" si="4">IF(X3="OECD90",1,0)</f>
        <v>0</v>
      </c>
      <c r="AC3">
        <f t="shared" ref="AC3:AC66" si="5">IF(X3="REF",1,0)</f>
        <v>1</v>
      </c>
      <c r="AE3" t="s">
        <v>525</v>
      </c>
      <c r="AF3">
        <f>SUMPRODUCT(W2:W180,Z2:Z180)</f>
        <v>84296119.895848051</v>
      </c>
    </row>
    <row r="4" spans="1:32" x14ac:dyDescent="0.25">
      <c r="A4" t="s">
        <v>20</v>
      </c>
      <c r="B4">
        <f>'[4]Emission Projections'!G$183*'[4]Emission Shares'!B4*'[4]Carbon Prices POLES'!A$8</f>
        <v>617376.12</v>
      </c>
      <c r="C4">
        <f>'[4]Emission Projections'!H$183*'[4]Emission Shares'!C4*'[4]Carbon Prices POLES'!B$8</f>
        <v>737491.01600122976</v>
      </c>
      <c r="D4">
        <f>'[4]Emission Projections'!I$183*'[4]Emission Shares'!D4*'[4]Carbon Prices POLES'!C$8</f>
        <v>880967.98090716871</v>
      </c>
      <c r="E4">
        <f>'[4]Emission Projections'!J$183*'[4]Emission Shares'!E4*'[4]Carbon Prices POLES'!D$8</f>
        <v>1052358.0174151694</v>
      </c>
      <c r="F4">
        <f>'[4]Emission Projections'!K$183*'[4]Emission Shares'!F4*'[4]Carbon Prices POLES'!E$8</f>
        <v>1257091.6475400124</v>
      </c>
      <c r="G4">
        <f>'[4]Emission Projections'!L$183*'[4]Emission Shares'!G4*'[4]Carbon Prices POLES'!F$8</f>
        <v>1501655.4415267969</v>
      </c>
      <c r="H4">
        <f>'[4]Emission Projections'!M$183*'[4]Emission Shares'!H4*'[4]Carbon Prices POLES'!G$8</f>
        <v>1793798.765288512</v>
      </c>
      <c r="I4">
        <f>'[4]Emission Projections'!N$183*'[4]Emission Shares'!I4*'[4]Carbon Prices POLES'!H$8</f>
        <v>2142777.4850712107</v>
      </c>
      <c r="J4">
        <f>'[4]Emission Projections'!O$183*'[4]Emission Shares'!J4*'[4]Carbon Prices POLES'!I$8</f>
        <v>2559649.5036126622</v>
      </c>
      <c r="K4">
        <f>'[4]Emission Projections'!P$183*'[4]Emission Shares'!K4*'[4]Carbon Prices POLES'!J$8</f>
        <v>3057622.4247873067</v>
      </c>
      <c r="L4">
        <f>'[4]Emission Projections'!Q$183*'[4]Emission Shares'!L4*'[4]Carbon Prices POLES'!K$8</f>
        <v>3652475.2445463301</v>
      </c>
      <c r="M4">
        <f>'[4]Emission Projections'!R$183*'[4]Emission Shares'!M4*'[4]Carbon Prices POLES'!L$8</f>
        <v>4363054.4754706267</v>
      </c>
      <c r="N4">
        <f>'[4]Emission Projections'!S$183*'[4]Emission Shares'!N4*'[4]Carbon Prices POLES'!M$8</f>
        <v>5211875.8440913036</v>
      </c>
      <c r="O4">
        <f>'[4]Emission Projections'!T$183*'[4]Emission Shares'!O4*'[4]Carbon Prices POLES'!N$8</f>
        <v>6225832.2704964429</v>
      </c>
      <c r="P4">
        <f>'[4]Emission Projections'!U$183*'[4]Emission Shares'!P4*'[4]Carbon Prices POLES'!O$8</f>
        <v>7437052.4113164917</v>
      </c>
      <c r="Q4">
        <f>'[4]Emission Projections'!V$183*'[4]Emission Shares'!Q4*'[4]Carbon Prices POLES'!P$8</f>
        <v>8883910.960326571</v>
      </c>
      <c r="R4">
        <f>'[4]Emission Projections'!W$183*'[4]Emission Shares'!R4*'[4]Carbon Prices POLES'!Q$8</f>
        <v>10612253.676881537</v>
      </c>
      <c r="S4">
        <f>'[4]Emission Projections'!X$183*'[4]Emission Shares'!S4*'[4]Carbon Prices POLES'!R$8</f>
        <v>12676839.103890982</v>
      </c>
      <c r="T4">
        <f>'[4]Emission Projections'!Y$183*'[4]Emission Shares'!T4*'[4]Carbon Prices POLES'!S$8</f>
        <v>15143086.523642592</v>
      </c>
      <c r="U4">
        <f>'[4]Emission Projections'!Z$183*'[4]Emission Shares'!U4*'[4]Carbon Prices POLES'!T$8</f>
        <v>18089133.315723538</v>
      </c>
      <c r="V4">
        <f>'[4]Emission Projections'!AA$183*'[4]Emission Shares'!V4*'[4]Carbon Prices POLES'!U$8</f>
        <v>21608327.33598746</v>
      </c>
      <c r="W4" s="20">
        <f t="shared" si="0"/>
        <v>6166887.1221201885</v>
      </c>
      <c r="X4" t="s">
        <v>387</v>
      </c>
      <c r="Y4">
        <f t="shared" si="1"/>
        <v>0</v>
      </c>
      <c r="Z4">
        <f t="shared" si="2"/>
        <v>0</v>
      </c>
      <c r="AA4">
        <f t="shared" si="3"/>
        <v>1</v>
      </c>
      <c r="AB4">
        <f t="shared" si="4"/>
        <v>0</v>
      </c>
      <c r="AC4">
        <f t="shared" si="5"/>
        <v>0</v>
      </c>
      <c r="AE4" t="s">
        <v>387</v>
      </c>
      <c r="AF4">
        <f>SUMPRODUCT(W2:W180,AA2:AA180)</f>
        <v>146843027.14688939</v>
      </c>
    </row>
    <row r="5" spans="1:32" x14ac:dyDescent="0.25">
      <c r="A5" t="s">
        <v>27</v>
      </c>
      <c r="B5">
        <f>'[4]Emission Projections'!G$183*'[4]Emission Shares'!B5*'[4]Carbon Prices POLES'!A$8</f>
        <v>2585.2350000000001</v>
      </c>
      <c r="C5">
        <f>'[4]Emission Projections'!H$183*'[4]Emission Shares'!C5*'[4]Carbon Prices POLES'!B$8</f>
        <v>3093.9863445393926</v>
      </c>
      <c r="D5">
        <f>'[4]Emission Projections'!I$183*'[4]Emission Shares'!D5*'[4]Carbon Prices POLES'!C$8</f>
        <v>3695.7136477145164</v>
      </c>
      <c r="E5">
        <f>'[4]Emission Projections'!J$183*'[4]Emission Shares'!E5*'[4]Carbon Prices POLES'!D$8</f>
        <v>4414.473466630322</v>
      </c>
      <c r="F5">
        <f>'[4]Emission Projections'!K$183*'[4]Emission Shares'!F5*'[4]Carbon Prices POLES'!E$8</f>
        <v>5273.8600293902964</v>
      </c>
      <c r="G5">
        <f>'[4]Emission Projections'!L$183*'[4]Emission Shares'!G5*'[4]Carbon Prices POLES'!F$8</f>
        <v>6298.5713834566732</v>
      </c>
      <c r="H5">
        <f>'[4]Emission Projections'!M$183*'[4]Emission Shares'!H5*'[4]Carbon Prices POLES'!G$8</f>
        <v>7524.6987458606918</v>
      </c>
      <c r="I5">
        <f>'[4]Emission Projections'!N$183*'[4]Emission Shares'!I5*'[4]Carbon Prices POLES'!H$8</f>
        <v>8986.8538385835527</v>
      </c>
      <c r="J5">
        <f>'[4]Emission Projections'!O$183*'[4]Emission Shares'!J5*'[4]Carbon Prices POLES'!I$8</f>
        <v>10736.24126366947</v>
      </c>
      <c r="K5">
        <f>'[4]Emission Projections'!P$183*'[4]Emission Shares'!K5*'[4]Carbon Prices POLES'!J$8</f>
        <v>12822.586532638419</v>
      </c>
      <c r="L5">
        <f>'[4]Emission Projections'!Q$183*'[4]Emission Shares'!L5*'[4]Carbon Prices POLES'!K$8</f>
        <v>15318.557993291472</v>
      </c>
      <c r="M5">
        <f>'[4]Emission Projections'!R$183*'[4]Emission Shares'!M5*'[4]Carbon Prices POLES'!L$8</f>
        <v>18295.564066047718</v>
      </c>
      <c r="N5">
        <f>'[4]Emission Projections'!S$183*'[4]Emission Shares'!N5*'[4]Carbon Prices POLES'!M$8</f>
        <v>21856.763106673461</v>
      </c>
      <c r="O5">
        <f>'[4]Emission Projections'!T$183*'[4]Emission Shares'!O5*'[4]Carbon Prices POLES'!N$8</f>
        <v>26104.660456018995</v>
      </c>
      <c r="P5">
        <f>'[4]Emission Projections'!U$183*'[4]Emission Shares'!P5*'[4]Carbon Prices POLES'!O$8</f>
        <v>31185.736877401396</v>
      </c>
      <c r="Q5">
        <f>'[4]Emission Projections'!V$183*'[4]Emission Shares'!Q5*'[4]Carbon Prices POLES'!P$8</f>
        <v>37247.08206343183</v>
      </c>
      <c r="R5">
        <f>'[4]Emission Projections'!W$183*'[4]Emission Shares'!R5*'[4]Carbon Prices POLES'!Q$8</f>
        <v>44496.746277753729</v>
      </c>
      <c r="S5">
        <f>'[4]Emission Projections'!X$183*'[4]Emission Shares'!S5*'[4]Carbon Prices POLES'!R$8</f>
        <v>53145.722269117592</v>
      </c>
      <c r="T5">
        <f>'[4]Emission Projections'!Y$183*'[4]Emission Shares'!T5*'[4]Carbon Prices POLES'!S$8</f>
        <v>63489.581216945277</v>
      </c>
      <c r="U5">
        <f>'[4]Emission Projections'!Z$183*'[4]Emission Shares'!U5*'[4]Carbon Prices POLES'!T$8</f>
        <v>75830.883739301353</v>
      </c>
      <c r="V5">
        <f>'[4]Emission Projections'!AA$183*'[4]Emission Shares'!V5*'[4]Carbon Prices POLES'!U$8</f>
        <v>90580.693767918972</v>
      </c>
      <c r="W5" s="20">
        <f t="shared" si="0"/>
        <v>25856.391051732626</v>
      </c>
      <c r="X5" t="s">
        <v>527</v>
      </c>
      <c r="Y5">
        <f t="shared" si="1"/>
        <v>0</v>
      </c>
      <c r="Z5">
        <f t="shared" si="2"/>
        <v>0</v>
      </c>
      <c r="AA5">
        <f t="shared" si="3"/>
        <v>0</v>
      </c>
      <c r="AB5">
        <f t="shared" si="4"/>
        <v>1</v>
      </c>
      <c r="AC5">
        <f t="shared" si="5"/>
        <v>0</v>
      </c>
      <c r="AE5" t="s">
        <v>527</v>
      </c>
      <c r="AF5">
        <f>SUMPRODUCT(W2:W180,AB2:AB180)</f>
        <v>552474165.90128779</v>
      </c>
    </row>
    <row r="6" spans="1:32" x14ac:dyDescent="0.25">
      <c r="A6" t="s">
        <v>30</v>
      </c>
      <c r="B6">
        <f>'[4]Emission Projections'!G$183*'[4]Emission Shares'!B6*'[4]Carbon Prices POLES'!A$8</f>
        <v>152088.82500000001</v>
      </c>
      <c r="C6">
        <f>'[4]Emission Projections'!H$183*'[4]Emission Shares'!C6*'[4]Carbon Prices POLES'!B$8</f>
        <v>181683.26849577329</v>
      </c>
      <c r="D6">
        <f>'[4]Emission Projections'!I$183*'[4]Emission Shares'!D6*'[4]Carbon Prices POLES'!C$8</f>
        <v>217029.25851611522</v>
      </c>
      <c r="E6">
        <f>'[4]Emission Projections'!J$183*'[4]Emission Shares'!E6*'[4]Carbon Prices POLES'!D$8</f>
        <v>259251.71569716922</v>
      </c>
      <c r="F6">
        <f>'[4]Emission Projections'!K$183*'[4]Emission Shares'!F6*'[4]Carbon Prices POLES'!E$8</f>
        <v>309688.54449533415</v>
      </c>
      <c r="G6">
        <f>'[4]Emission Projections'!L$183*'[4]Emission Shares'!G6*'[4]Carbon Prices POLES'!F$8</f>
        <v>369937.4893249374</v>
      </c>
      <c r="H6">
        <f>'[4]Emission Projections'!M$183*'[4]Emission Shares'!H6*'[4]Carbon Prices POLES'!G$8</f>
        <v>441907.9817140252</v>
      </c>
      <c r="I6">
        <f>'[4]Emission Projections'!N$183*'[4]Emission Shares'!I6*'[4]Carbon Prices POLES'!H$8</f>
        <v>527879.80923434533</v>
      </c>
      <c r="J6">
        <f>'[4]Emission Projections'!O$183*'[4]Emission Shares'!J6*'[4]Carbon Prices POLES'!I$8</f>
        <v>630577.6176960587</v>
      </c>
      <c r="K6">
        <f>'[4]Emission Projections'!P$183*'[4]Emission Shares'!K6*'[4]Carbon Prices POLES'!J$8</f>
        <v>753254.5402367299</v>
      </c>
      <c r="L6">
        <f>'[4]Emission Projections'!Q$183*'[4]Emission Shares'!L6*'[4]Carbon Prices POLES'!K$8</f>
        <v>899798.4852637233</v>
      </c>
      <c r="M6">
        <f>'[4]Emission Projections'!R$183*'[4]Emission Shares'!M6*'[4]Carbon Prices POLES'!L$8</f>
        <v>1074851.4971634608</v>
      </c>
      <c r="N6">
        <f>'[4]Emission Projections'!S$183*'[4]Emission Shares'!N6*'[4]Carbon Prices POLES'!M$8</f>
        <v>1283961.3913366047</v>
      </c>
      <c r="O6">
        <f>'[4]Emission Projections'!T$183*'[4]Emission Shares'!O6*'[4]Carbon Prices POLES'!N$8</f>
        <v>1533752.1130536792</v>
      </c>
      <c r="P6">
        <f>'[4]Emission Projections'!U$183*'[4]Emission Shares'!P6*'[4]Carbon Prices POLES'!O$8</f>
        <v>1832140.0669480301</v>
      </c>
      <c r="Q6">
        <f>'[4]Emission Projections'!V$183*'[4]Emission Shares'!Q6*'[4]Carbon Prices POLES'!P$8</f>
        <v>2188577.2631342555</v>
      </c>
      <c r="R6">
        <f>'[4]Emission Projections'!W$183*'[4]Emission Shares'!R6*'[4]Carbon Prices POLES'!Q$8</f>
        <v>2614359.9432178172</v>
      </c>
      <c r="S6">
        <f>'[4]Emission Projections'!X$183*'[4]Emission Shares'!S6*'[4]Carbon Prices POLES'!R$8</f>
        <v>3122975.6120979479</v>
      </c>
      <c r="T6">
        <f>'[4]Emission Projections'!Y$183*'[4]Emission Shares'!T6*'[4]Carbon Prices POLES'!S$8</f>
        <v>3730543.3392255255</v>
      </c>
      <c r="U6">
        <f>'[4]Emission Projections'!Z$183*'[4]Emission Shares'!U6*'[4]Carbon Prices POLES'!T$8</f>
        <v>4456309.0611098418</v>
      </c>
      <c r="V6">
        <f>'[4]Emission Projections'!AA$183*'[4]Emission Shares'!V6*'[4]Carbon Prices POLES'!U$8</f>
        <v>5323272.0109874606</v>
      </c>
      <c r="W6" s="20">
        <f t="shared" si="0"/>
        <v>1519230.4682832779</v>
      </c>
      <c r="X6" t="s">
        <v>387</v>
      </c>
      <c r="Y6">
        <f t="shared" si="1"/>
        <v>0</v>
      </c>
      <c r="Z6">
        <f t="shared" si="2"/>
        <v>0</v>
      </c>
      <c r="AA6">
        <f t="shared" si="3"/>
        <v>1</v>
      </c>
      <c r="AB6">
        <f t="shared" si="4"/>
        <v>0</v>
      </c>
      <c r="AC6">
        <f t="shared" si="5"/>
        <v>0</v>
      </c>
      <c r="AE6" t="s">
        <v>526</v>
      </c>
      <c r="AF6">
        <f>SUMPRODUCT(W2:W180,AC2:AC180)</f>
        <v>161402844.65235436</v>
      </c>
    </row>
    <row r="7" spans="1:32" x14ac:dyDescent="0.25">
      <c r="A7" t="s">
        <v>33</v>
      </c>
      <c r="B7">
        <f>'[4]Emission Projections'!G$183*'[4]Emission Shares'!B7*'[4]Carbon Prices POLES'!A$8</f>
        <v>2566.9</v>
      </c>
      <c r="C7">
        <f>'[4]Emission Projections'!H$183*'[4]Emission Shares'!C7*'[4]Carbon Prices POLES'!B$8</f>
        <v>3072.2609264811867</v>
      </c>
      <c r="D7">
        <f>'[4]Emission Projections'!I$183*'[4]Emission Shares'!D7*'[4]Carbon Prices POLES'!C$8</f>
        <v>3669.966643398714</v>
      </c>
      <c r="E7">
        <f>'[4]Emission Projections'!J$183*'[4]Emission Shares'!E7*'[4]Carbon Prices POLES'!D$8</f>
        <v>4383.9554972444485</v>
      </c>
      <c r="F7">
        <f>'[4]Emission Projections'!K$183*'[4]Emission Shares'!F7*'[4]Carbon Prices POLES'!E$8</f>
        <v>5236.8279286762181</v>
      </c>
      <c r="G7">
        <f>'[4]Emission Projections'!L$183*'[4]Emission Shares'!G7*'[4]Carbon Prices POLES'!F$8</f>
        <v>6255.6750033453945</v>
      </c>
      <c r="H7">
        <f>'[4]Emission Projections'!M$183*'[4]Emission Shares'!H7*'[4]Carbon Prices POLES'!G$8</f>
        <v>7472.6792858503477</v>
      </c>
      <c r="I7">
        <f>'[4]Emission Projections'!N$183*'[4]Emission Shares'!I7*'[4]Carbon Prices POLES'!H$8</f>
        <v>8926.5207948952047</v>
      </c>
      <c r="J7">
        <f>'[4]Emission Projections'!O$183*'[4]Emission Shares'!J7*'[4]Carbon Prices POLES'!I$8</f>
        <v>10663.122161229448</v>
      </c>
      <c r="K7">
        <f>'[4]Emission Projections'!P$183*'[4]Emission Shares'!K7*'[4]Carbon Prices POLES'!J$8</f>
        <v>12737.677994873804</v>
      </c>
      <c r="L7">
        <f>'[4]Emission Projections'!Q$183*'[4]Emission Shares'!L7*'[4]Carbon Prices POLES'!K$8</f>
        <v>15215.717194358722</v>
      </c>
      <c r="M7">
        <f>'[4]Emission Projections'!R$183*'[4]Emission Shares'!M7*'[4]Carbon Prices POLES'!L$8</f>
        <v>18175.999933798346</v>
      </c>
      <c r="N7">
        <f>'[4]Emission Projections'!S$183*'[4]Emission Shares'!N7*'[4]Carbon Prices POLES'!M$8</f>
        <v>21712.032104786169</v>
      </c>
      <c r="O7">
        <f>'[4]Emission Projections'!T$183*'[4]Emission Shares'!O7*'[4]Carbon Prices POLES'!N$8</f>
        <v>25936.200860533379</v>
      </c>
      <c r="P7">
        <f>'[4]Emission Projections'!U$183*'[4]Emission Shares'!P7*'[4]Carbon Prices POLES'!O$8</f>
        <v>30981.933619144751</v>
      </c>
      <c r="Q7">
        <f>'[4]Emission Projections'!V$183*'[4]Emission Shares'!Q7*'[4]Carbon Prices POLES'!P$8</f>
        <v>37009.60169117499</v>
      </c>
      <c r="R7">
        <f>'[4]Emission Projections'!W$183*'[4]Emission Shares'!R7*'[4]Carbon Prices POLES'!Q$8</f>
        <v>44209.598169047029</v>
      </c>
      <c r="S7">
        <f>'[4]Emission Projections'!X$183*'[4]Emission Shares'!S7*'[4]Carbon Prices POLES'!R$8</f>
        <v>52810.76555646379</v>
      </c>
      <c r="T7">
        <f>'[4]Emission Projections'!Y$183*'[4]Emission Shares'!T7*'[4]Carbon Prices POLES'!S$8</f>
        <v>63084.783618138645</v>
      </c>
      <c r="U7">
        <f>'[4]Emission Projections'!Z$183*'[4]Emission Shares'!U7*'[4]Carbon Prices POLES'!T$8</f>
        <v>75358.200113034312</v>
      </c>
      <c r="V7">
        <f>'[4]Emission Projections'!AA$183*'[4]Emission Shares'!V7*'[4]Carbon Prices POLES'!U$8</f>
        <v>90019.074723876736</v>
      </c>
      <c r="W7" s="20">
        <f t="shared" si="0"/>
        <v>25690.452086683414</v>
      </c>
      <c r="X7" t="s">
        <v>525</v>
      </c>
      <c r="Y7">
        <f t="shared" si="1"/>
        <v>0</v>
      </c>
      <c r="Z7">
        <f t="shared" si="2"/>
        <v>1</v>
      </c>
      <c r="AA7">
        <f t="shared" si="3"/>
        <v>0</v>
      </c>
      <c r="AB7">
        <f t="shared" si="4"/>
        <v>0</v>
      </c>
      <c r="AC7">
        <f t="shared" si="5"/>
        <v>0</v>
      </c>
    </row>
    <row r="8" spans="1:32" x14ac:dyDescent="0.25">
      <c r="A8" t="s">
        <v>36</v>
      </c>
      <c r="B8">
        <f>'[4]Emission Projections'!G$183*'[4]Emission Shares'!B8*'[4]Carbon Prices POLES'!A$8</f>
        <v>902558.71</v>
      </c>
      <c r="C8">
        <f>'[4]Emission Projections'!H$183*'[4]Emission Shares'!C8*'[4]Carbon Prices POLES'!B$8</f>
        <v>1078155.1743541062</v>
      </c>
      <c r="D8">
        <f>'[4]Emission Projections'!I$183*'[4]Emission Shares'!D8*'[4]Carbon Prices POLES'!C$8</f>
        <v>1287907.5095872951</v>
      </c>
      <c r="E8">
        <f>'[4]Emission Projections'!J$183*'[4]Emission Shares'!E8*'[4]Carbon Prices POLES'!D$8</f>
        <v>1538466.6258731657</v>
      </c>
      <c r="F8">
        <f>'[4]Emission Projections'!K$183*'[4]Emission Shares'!F8*'[4]Carbon Prices POLES'!E$8</f>
        <v>1837771.3558890764</v>
      </c>
      <c r="G8">
        <f>'[4]Emission Projections'!L$183*'[4]Emission Shares'!G8*'[4]Carbon Prices POLES'!F$8</f>
        <v>2195305.1056602579</v>
      </c>
      <c r="H8">
        <f>'[4]Emission Projections'!M$183*'[4]Emission Shares'!H8*'[4]Carbon Prices POLES'!G$8</f>
        <v>2622396.0745862108</v>
      </c>
      <c r="I8">
        <f>'[4]Emission Projections'!N$183*'[4]Emission Shares'!I8*'[4]Carbon Prices POLES'!H$8</f>
        <v>3132576.570687647</v>
      </c>
      <c r="J8">
        <f>'[4]Emission Projections'!O$183*'[4]Emission Shares'!J8*'[4]Carbon Prices POLES'!I$8</f>
        <v>3742011.295392991</v>
      </c>
      <c r="K8">
        <f>'[4]Emission Projections'!P$183*'[4]Emission Shares'!K8*'[4]Carbon Prices POLES'!J$8</f>
        <v>4470010.0892747594</v>
      </c>
      <c r="L8">
        <f>'[4]Emission Projections'!Q$183*'[4]Emission Shares'!L8*'[4]Carbon Prices POLES'!K$8</f>
        <v>5339639.0692905886</v>
      </c>
      <c r="M8">
        <f>'[4]Emission Projections'!R$183*'[4]Emission Shares'!M8*'[4]Carbon Prices POLES'!L$8</f>
        <v>6378452.2892188029</v>
      </c>
      <c r="N8">
        <f>'[4]Emission Projections'!S$183*'[4]Emission Shares'!N8*'[4]Carbon Prices POLES'!M$8</f>
        <v>7619363.7966126958</v>
      </c>
      <c r="O8">
        <f>'[4]Emission Projections'!T$183*'[4]Emission Shares'!O8*'[4]Carbon Prices POLES'!N$8</f>
        <v>9101691.6726749893</v>
      </c>
      <c r="P8">
        <f>'[4]Emission Projections'!U$183*'[4]Emission Shares'!P8*'[4]Carbon Prices POLES'!O$8</f>
        <v>10872402.406317662</v>
      </c>
      <c r="Q8">
        <f>'[4]Emission Projections'!V$183*'[4]Emission Shares'!Q8*'[4]Carbon Prices POLES'!P$8</f>
        <v>12987600.682606257</v>
      </c>
      <c r="R8">
        <f>'[4]Emission Projections'!W$183*'[4]Emission Shares'!R8*'[4]Carbon Prices POLES'!Q$8</f>
        <v>15514305.031459715</v>
      </c>
      <c r="S8">
        <f>'[4]Emission Projections'!X$183*'[4]Emission Shares'!S8*'[4]Carbon Prices POLES'!R$8</f>
        <v>18532573.675205082</v>
      </c>
      <c r="T8">
        <f>'[4]Emission Projections'!Y$183*'[4]Emission Shares'!T8*'[4]Carbon Prices POLES'!S$8</f>
        <v>22138038.274980243</v>
      </c>
      <c r="U8">
        <f>'[4]Emission Projections'!Z$183*'[4]Emission Shares'!U8*'[4]Carbon Prices POLES'!T$8</f>
        <v>26444937.400253631</v>
      </c>
      <c r="V8">
        <f>'[4]Emission Projections'!AA$183*'[4]Emission Shares'!V8*'[4]Carbon Prices POLES'!U$8</f>
        <v>31589732.424723867</v>
      </c>
      <c r="W8" s="20">
        <f t="shared" si="0"/>
        <v>9015518.8206975721</v>
      </c>
      <c r="X8" t="s">
        <v>525</v>
      </c>
      <c r="Y8">
        <f t="shared" si="1"/>
        <v>0</v>
      </c>
      <c r="Z8">
        <f t="shared" si="2"/>
        <v>1</v>
      </c>
      <c r="AA8">
        <f t="shared" si="3"/>
        <v>0</v>
      </c>
      <c r="AB8">
        <f t="shared" si="4"/>
        <v>0</v>
      </c>
      <c r="AC8">
        <f t="shared" si="5"/>
        <v>0</v>
      </c>
    </row>
    <row r="9" spans="1:32" x14ac:dyDescent="0.25">
      <c r="A9" t="s">
        <v>38</v>
      </c>
      <c r="B9">
        <f>'[4]Emission Projections'!G$183*'[4]Emission Shares'!B9*'[4]Carbon Prices POLES'!A$8</f>
        <v>21103.584999999999</v>
      </c>
      <c r="C9">
        <f>'[4]Emission Projections'!H$183*'[4]Emission Shares'!C9*'[4]Carbon Prices POLES'!B$8</f>
        <v>25215.072161639378</v>
      </c>
      <c r="D9">
        <f>'[4]Emission Projections'!I$183*'[4]Emission Shares'!D9*'[4]Carbon Prices POLES'!C$8</f>
        <v>30120.4434090709</v>
      </c>
      <c r="E9">
        <f>'[4]Emission Projections'!J$183*'[4]Emission Shares'!E9*'[4]Carbon Prices POLES'!D$8</f>
        <v>35980.115825494766</v>
      </c>
      <c r="F9">
        <f>'[4]Emission Projections'!K$183*'[4]Emission Shares'!F9*'[4]Carbon Prices POLES'!E$8</f>
        <v>42980.396938778016</v>
      </c>
      <c r="G9">
        <f>'[4]Emission Projections'!L$183*'[4]Emission Shares'!G9*'[4]Carbon Prices POLES'!F$8</f>
        <v>51341.091420596145</v>
      </c>
      <c r="H9">
        <f>'[4]Emission Projections'!M$183*'[4]Emission Shares'!H9*'[4]Carbon Prices POLES'!G$8</f>
        <v>61329.971620530574</v>
      </c>
      <c r="I9">
        <f>'[4]Emission Projections'!N$183*'[4]Emission Shares'!I9*'[4]Carbon Prices POLES'!H$8</f>
        <v>73260.153732724837</v>
      </c>
      <c r="J9">
        <f>'[4]Emission Projections'!O$183*'[4]Emission Shares'!J9*'[4]Carbon Prices POLES'!I$8</f>
        <v>87513.550402778041</v>
      </c>
      <c r="K9">
        <f>'[4]Emission Projections'!P$183*'[4]Emission Shares'!K9*'[4]Carbon Prices POLES'!J$8</f>
        <v>104537.16917735925</v>
      </c>
      <c r="L9">
        <f>'[4]Emission Projections'!Q$183*'[4]Emission Shares'!L9*'[4]Carbon Prices POLES'!K$8</f>
        <v>124875.72778073286</v>
      </c>
      <c r="M9">
        <f>'[4]Emission Projections'!R$183*'[4]Emission Shares'!M9*'[4]Carbon Prices POLES'!L$8</f>
        <v>149167.36494536742</v>
      </c>
      <c r="N9">
        <f>'[4]Emission Projections'!S$183*'[4]Emission Shares'!N9*'[4]Carbon Prices POLES'!M$8</f>
        <v>178189.02112580635</v>
      </c>
      <c r="O9">
        <f>'[4]Emission Projections'!T$183*'[4]Emission Shares'!O9*'[4]Carbon Prices POLES'!N$8</f>
        <v>212851.67180808345</v>
      </c>
      <c r="P9">
        <f>'[4]Emission Projections'!U$183*'[4]Emission Shares'!P9*'[4]Carbon Prices POLES'!O$8</f>
        <v>254263.50218490191</v>
      </c>
      <c r="Q9">
        <f>'[4]Emission Projections'!V$183*'[4]Emission Shares'!Q9*'[4]Carbon Prices POLES'!P$8</f>
        <v>303724.95130602643</v>
      </c>
      <c r="R9">
        <f>'[4]Emission Projections'!W$183*'[4]Emission Shares'!R9*'[4]Carbon Prices POLES'!Q$8</f>
        <v>362816.70283346676</v>
      </c>
      <c r="S9">
        <f>'[4]Emission Projections'!X$183*'[4]Emission Shares'!S9*'[4]Carbon Prices POLES'!R$8</f>
        <v>433395.13049651962</v>
      </c>
      <c r="T9">
        <f>'[4]Emission Projections'!Y$183*'[4]Emission Shares'!T9*'[4]Carbon Prices POLES'!S$8</f>
        <v>517714.91604945355</v>
      </c>
      <c r="U9">
        <f>'[4]Emission Projections'!Z$183*'[4]Emission Shares'!U9*'[4]Carbon Prices POLES'!T$8</f>
        <v>618425.98265996843</v>
      </c>
      <c r="V9">
        <f>'[4]Emission Projections'!AA$183*'[4]Emission Shares'!V9*'[4]Carbon Prices POLES'!U$8</f>
        <v>738736.62348104652</v>
      </c>
      <c r="W9" s="20">
        <f t="shared" si="0"/>
        <v>210835.38782668315</v>
      </c>
      <c r="X9" t="s">
        <v>526</v>
      </c>
      <c r="Y9">
        <f t="shared" si="1"/>
        <v>0</v>
      </c>
      <c r="Z9">
        <f t="shared" si="2"/>
        <v>0</v>
      </c>
      <c r="AA9">
        <f t="shared" si="3"/>
        <v>0</v>
      </c>
      <c r="AB9">
        <f t="shared" si="4"/>
        <v>0</v>
      </c>
      <c r="AC9">
        <f t="shared" si="5"/>
        <v>1</v>
      </c>
    </row>
    <row r="10" spans="1:32" x14ac:dyDescent="0.25">
      <c r="A10" t="s">
        <v>43</v>
      </c>
      <c r="B10">
        <f>'[4]Emission Projections'!G$183*'[4]Emission Shares'!B10*'[4]Carbon Prices POLES'!A$8</f>
        <v>1865402.9000000001</v>
      </c>
      <c r="C10">
        <f>'[4]Emission Projections'!H$183*'[4]Emission Shares'!C10*'[4]Carbon Prices POLES'!B$8</f>
        <v>2228318.0608532238</v>
      </c>
      <c r="D10">
        <f>'[4]Emission Projections'!I$183*'[4]Emission Shares'!D10*'[4]Carbon Prices POLES'!C$8</f>
        <v>2661831.4371851166</v>
      </c>
      <c r="E10">
        <f>'[4]Emission Projections'!J$183*'[4]Emission Shares'!E10*'[4]Carbon Prices POLES'!D$8</f>
        <v>3179683.6994684073</v>
      </c>
      <c r="F10">
        <f>'[4]Emission Projections'!K$183*'[4]Emission Shares'!F10*'[4]Carbon Prices POLES'!E$8</f>
        <v>3798283.587981326</v>
      </c>
      <c r="G10">
        <f>'[4]Emission Projections'!L$183*'[4]Emission Shares'!G10*'[4]Carbon Prices POLES'!F$8</f>
        <v>4537228.6350535797</v>
      </c>
      <c r="H10">
        <f>'[4]Emission Projections'!M$183*'[4]Emission Shares'!H10*'[4]Carbon Prices POLES'!G$8</f>
        <v>5419935.6110043731</v>
      </c>
      <c r="I10">
        <f>'[4]Emission Projections'!N$183*'[4]Emission Shares'!I10*'[4]Carbon Prices POLES'!H$8</f>
        <v>6474368.4579426805</v>
      </c>
      <c r="J10">
        <f>'[4]Emission Projections'!O$183*'[4]Emission Shares'!J10*'[4]Carbon Prices POLES'!I$8</f>
        <v>7733941.29060918</v>
      </c>
      <c r="K10">
        <f>'[4]Emission Projections'!P$183*'[4]Emission Shares'!K10*'[4]Carbon Prices POLES'!J$8</f>
        <v>9238557.4134410247</v>
      </c>
      <c r="L10">
        <f>'[4]Emission Projections'!Q$183*'[4]Emission Shares'!L10*'[4]Carbon Prices POLES'!K$8</f>
        <v>11035896.485500623</v>
      </c>
      <c r="M10">
        <f>'[4]Emission Projections'!R$183*'[4]Emission Shares'!M10*'[4]Carbon Prices POLES'!L$8</f>
        <v>13182898.724133423</v>
      </c>
      <c r="N10">
        <f>'[4]Emission Projections'!S$183*'[4]Emission Shares'!N10*'[4]Carbon Prices POLES'!M$8</f>
        <v>15747599.777861167</v>
      </c>
      <c r="O10">
        <f>'[4]Emission Projections'!T$183*'[4]Emission Shares'!O10*'[4]Carbon Prices POLES'!N$8</f>
        <v>18811250.734303493</v>
      </c>
      <c r="P10">
        <f>'[4]Emission Projections'!U$183*'[4]Emission Shares'!P10*'[4]Carbon Prices POLES'!O$8</f>
        <v>22470933.905514013</v>
      </c>
      <c r="Q10">
        <f>'[4]Emission Projections'!V$183*'[4]Emission Shares'!Q10*'[4]Carbon Prices POLES'!P$8</f>
        <v>26842590.830380496</v>
      </c>
      <c r="R10">
        <f>'[4]Emission Projections'!W$183*'[4]Emission Shares'!R10*'[4]Carbon Prices POLES'!Q$8</f>
        <v>32064751.522118088</v>
      </c>
      <c r="S10">
        <f>'[4]Emission Projections'!X$183*'[4]Emission Shares'!S10*'[4]Carbon Prices POLES'!R$8</f>
        <v>38302859.120333537</v>
      </c>
      <c r="T10">
        <f>'[4]Emission Projections'!Y$183*'[4]Emission Shares'!T10*'[4]Carbon Prices POLES'!S$8</f>
        <v>45754586.834382787</v>
      </c>
      <c r="U10">
        <f>'[4]Emission Projections'!Z$183*'[4]Emission Shares'!U10*'[4]Carbon Prices POLES'!T$8</f>
        <v>54656014.177450024</v>
      </c>
      <c r="V10">
        <f>'[4]Emission Projections'!AA$183*'[4]Emission Shares'!V10*'[4]Carbon Prices POLES'!U$8</f>
        <v>65289198.968767904</v>
      </c>
      <c r="W10" s="20">
        <f t="shared" si="0"/>
        <v>18633149.151156399</v>
      </c>
      <c r="X10" t="s">
        <v>527</v>
      </c>
      <c r="Y10">
        <f t="shared" si="1"/>
        <v>0</v>
      </c>
      <c r="Z10">
        <f t="shared" si="2"/>
        <v>0</v>
      </c>
      <c r="AA10">
        <f t="shared" si="3"/>
        <v>0</v>
      </c>
      <c r="AB10">
        <f t="shared" si="4"/>
        <v>1</v>
      </c>
      <c r="AC10">
        <f t="shared" si="5"/>
        <v>0</v>
      </c>
    </row>
    <row r="11" spans="1:32" x14ac:dyDescent="0.25">
      <c r="A11" t="s">
        <v>46</v>
      </c>
      <c r="B11">
        <f>'[4]Emission Projections'!G$183*'[4]Emission Shares'!B11*'[4]Carbon Prices POLES'!A$8</f>
        <v>334485.40500000003</v>
      </c>
      <c r="C11">
        <f>'[4]Emission Projections'!H$183*'[4]Emission Shares'!C11*'[4]Carbon Prices POLES'!B$8</f>
        <v>399564.48503799306</v>
      </c>
      <c r="D11">
        <f>'[4]Emission Projections'!I$183*'[4]Emission Shares'!D11*'[4]Carbon Prices POLES'!C$8</f>
        <v>477298.53323721897</v>
      </c>
      <c r="E11">
        <f>'[4]Emission Projections'!J$183*'[4]Emission Shares'!E11*'[4]Carbon Prices POLES'!D$8</f>
        <v>570155.50958986161</v>
      </c>
      <c r="F11">
        <f>'[4]Emission Projections'!K$183*'[4]Emission Shares'!F11*'[4]Carbon Prices POLES'!E$8</f>
        <v>681078.36691809923</v>
      </c>
      <c r="G11">
        <f>'[4]Emission Projections'!L$183*'[4]Emission Shares'!G11*'[4]Carbon Prices POLES'!F$8</f>
        <v>813579.11560688959</v>
      </c>
      <c r="H11">
        <f>'[4]Emission Projections'!M$183*'[4]Emission Shares'!H11*'[4]Carbon Prices POLES'!G$8</f>
        <v>971859.60690148827</v>
      </c>
      <c r="I11">
        <f>'[4]Emission Projections'!N$183*'[4]Emission Shares'!I11*'[4]Carbon Prices POLES'!H$8</f>
        <v>1160930.6505048142</v>
      </c>
      <c r="J11">
        <f>'[4]Emission Projections'!O$183*'[4]Emission Shares'!J11*'[4]Carbon Prices POLES'!I$8</f>
        <v>1386787.7555822399</v>
      </c>
      <c r="K11">
        <f>'[4]Emission Projections'!P$183*'[4]Emission Shares'!K11*'[4]Carbon Prices POLES'!J$8</f>
        <v>1656581.4014490806</v>
      </c>
      <c r="L11">
        <f>'[4]Emission Projections'!Q$183*'[4]Emission Shares'!L11*'[4]Carbon Prices POLES'!K$8</f>
        <v>1978866.443737617</v>
      </c>
      <c r="M11">
        <f>'[4]Emission Projections'!R$183*'[4]Emission Shares'!M11*'[4]Carbon Prices POLES'!L$8</f>
        <v>2363846.665981811</v>
      </c>
      <c r="N11">
        <f>'[4]Emission Projections'!S$183*'[4]Emission Shares'!N11*'[4]Carbon Prices POLES'!M$8</f>
        <v>2823728.8292991146</v>
      </c>
      <c r="O11">
        <f>'[4]Emission Projections'!T$183*'[4]Emission Shares'!O11*'[4]Carbon Prices POLES'!N$8</f>
        <v>3373073.7667344958</v>
      </c>
      <c r="P11">
        <f>'[4]Emission Projections'!U$183*'[4]Emission Shares'!P11*'[4]Carbon Prices POLES'!O$8</f>
        <v>4029299.1174092963</v>
      </c>
      <c r="Q11">
        <f>'[4]Emission Projections'!V$183*'[4]Emission Shares'!Q11*'[4]Carbon Prices POLES'!P$8</f>
        <v>4813183.1890333379</v>
      </c>
      <c r="R11">
        <f>'[4]Emission Projections'!W$183*'[4]Emission Shares'!R11*'[4]Carbon Prices POLES'!Q$8</f>
        <v>5749579.0005544862</v>
      </c>
      <c r="S11">
        <f>'[4]Emission Projections'!X$183*'[4]Emission Shares'!S11*'[4]Carbon Prices POLES'!R$8</f>
        <v>6868137.1289932206</v>
      </c>
      <c r="T11">
        <f>'[4]Emission Projections'!Y$183*'[4]Emission Shares'!T11*'[4]Carbon Prices POLES'!S$8</f>
        <v>8204320.1255806498</v>
      </c>
      <c r="U11">
        <f>'[4]Emission Projections'!Z$183*'[4]Emission Shares'!U11*'[4]Carbon Prices POLES'!T$8</f>
        <v>9800439.1769582443</v>
      </c>
      <c r="V11">
        <f>'[4]Emission Projections'!AA$183*'[4]Emission Shares'!V11*'[4]Carbon Prices POLES'!U$8</f>
        <v>11707086.643767916</v>
      </c>
      <c r="W11" s="20">
        <f t="shared" si="0"/>
        <v>3341137.1865656134</v>
      </c>
      <c r="X11" t="s">
        <v>527</v>
      </c>
      <c r="Y11">
        <f t="shared" si="1"/>
        <v>0</v>
      </c>
      <c r="Z11">
        <f t="shared" si="2"/>
        <v>0</v>
      </c>
      <c r="AA11">
        <f t="shared" si="3"/>
        <v>0</v>
      </c>
      <c r="AB11">
        <f t="shared" si="4"/>
        <v>1</v>
      </c>
      <c r="AC11">
        <f t="shared" si="5"/>
        <v>0</v>
      </c>
    </row>
    <row r="12" spans="1:32" x14ac:dyDescent="0.25">
      <c r="A12" t="s">
        <v>48</v>
      </c>
      <c r="B12">
        <f>'[4]Emission Projections'!G$183*'[4]Emission Shares'!B12*'[4]Carbon Prices POLES'!A$8</f>
        <v>228655.785</v>
      </c>
      <c r="C12">
        <f>'[4]Emission Projections'!H$183*'[4]Emission Shares'!C12*'[4]Carbon Prices POLES'!B$8</f>
        <v>273146.02151584864</v>
      </c>
      <c r="D12">
        <f>'[4]Emission Projections'!I$183*'[4]Emission Shares'!D12*'[4]Carbon Prices POLES'!C$8</f>
        <v>326285.724469351</v>
      </c>
      <c r="E12">
        <f>'[4]Emission Projections'!J$183*'[4]Emission Shares'!E12*'[4]Carbon Prices POLES'!D$8</f>
        <v>389763.59438670217</v>
      </c>
      <c r="F12">
        <f>'[4]Emission Projections'!K$183*'[4]Emission Shares'!F12*'[4]Carbon Prices POLES'!E$8</f>
        <v>465591.54587150284</v>
      </c>
      <c r="G12">
        <f>'[4]Emission Projections'!L$183*'[4]Emission Shares'!G12*'[4]Carbon Prices POLES'!F$8</f>
        <v>556170.15785575588</v>
      </c>
      <c r="H12">
        <f>'[4]Emission Projections'!M$183*'[4]Emission Shares'!H12*'[4]Carbon Prices POLES'!G$8</f>
        <v>664372.24100080354</v>
      </c>
      <c r="I12">
        <f>'[4]Emission Projections'!N$183*'[4]Emission Shares'!I12*'[4]Carbon Prices POLES'!H$8</f>
        <v>793622.75334943738</v>
      </c>
      <c r="J12">
        <f>'[4]Emission Projections'!O$183*'[4]Emission Shares'!J12*'[4]Carbon Prices POLES'!I$8</f>
        <v>948020.85026391037</v>
      </c>
      <c r="K12">
        <f>'[4]Emission Projections'!P$183*'[4]Emission Shares'!K12*'[4]Carbon Prices POLES'!J$8</f>
        <v>1132453.9620651132</v>
      </c>
      <c r="L12">
        <f>'[4]Emission Projections'!Q$183*'[4]Emission Shares'!L12*'[4]Carbon Prices POLES'!K$8</f>
        <v>1352771.1021385808</v>
      </c>
      <c r="M12">
        <f>'[4]Emission Projections'!R$183*'[4]Emission Shares'!M12*'[4]Carbon Prices POLES'!L$8</f>
        <v>1615946.6420244991</v>
      </c>
      <c r="N12">
        <f>'[4]Emission Projections'!S$183*'[4]Emission Shares'!N12*'[4]Carbon Prices POLES'!M$8</f>
        <v>1930326.4528625445</v>
      </c>
      <c r="O12">
        <f>'[4]Emission Projections'!T$183*'[4]Emission Shares'!O12*'[4]Carbon Prices POLES'!N$8</f>
        <v>2305862.9569186987</v>
      </c>
      <c r="P12">
        <f>'[4]Emission Projections'!U$183*'[4]Emission Shares'!P12*'[4]Carbon Prices POLES'!O$8</f>
        <v>2754464.7764982954</v>
      </c>
      <c r="Q12">
        <f>'[4]Emission Projections'!V$183*'[4]Emission Shares'!Q12*'[4]Carbon Prices POLES'!P$8</f>
        <v>3290333.9851641268</v>
      </c>
      <c r="R12">
        <f>'[4]Emission Projections'!W$183*'[4]Emission Shares'!R12*'[4]Carbon Prices POLES'!Q$8</f>
        <v>3930462.8810686129</v>
      </c>
      <c r="S12">
        <f>'[4]Emission Projections'!X$183*'[4]Emission Shares'!S12*'[4]Carbon Prices POLES'!R$8</f>
        <v>4695117.7425900362</v>
      </c>
      <c r="T12">
        <f>'[4]Emission Projections'!Y$183*'[4]Emission Shares'!T12*'[4]Carbon Prices POLES'!S$8</f>
        <v>5608544.755967536</v>
      </c>
      <c r="U12">
        <f>'[4]Emission Projections'!Z$183*'[4]Emission Shares'!U12*'[4]Carbon Prices POLES'!T$8</f>
        <v>6699663.7397718038</v>
      </c>
      <c r="V12">
        <f>'[4]Emission Projections'!AA$183*'[4]Emission Shares'!V12*'[4]Carbon Prices POLES'!U$8</f>
        <v>8003063.6234810445</v>
      </c>
      <c r="W12" s="20">
        <f t="shared" si="0"/>
        <v>2284030.537822105</v>
      </c>
      <c r="X12" t="s">
        <v>526</v>
      </c>
      <c r="Y12">
        <f t="shared" si="1"/>
        <v>0</v>
      </c>
      <c r="Z12">
        <f t="shared" si="2"/>
        <v>0</v>
      </c>
      <c r="AA12">
        <f t="shared" si="3"/>
        <v>0</v>
      </c>
      <c r="AB12">
        <f t="shared" si="4"/>
        <v>0</v>
      </c>
      <c r="AC12">
        <f t="shared" si="5"/>
        <v>1</v>
      </c>
    </row>
    <row r="13" spans="1:32" x14ac:dyDescent="0.25">
      <c r="A13" t="s">
        <v>50</v>
      </c>
      <c r="B13">
        <f>'[4]Emission Projections'!G$183*'[4]Emission Shares'!B13*'[4]Carbon Prices POLES'!A$8</f>
        <v>12321.12</v>
      </c>
      <c r="C13">
        <f>'[4]Emission Projections'!H$183*'[4]Emission Shares'!C13*'[4]Carbon Prices POLES'!B$8</f>
        <v>14724.139465035898</v>
      </c>
      <c r="D13">
        <f>'[4]Emission Projections'!I$183*'[4]Emission Shares'!D13*'[4]Carbon Prices POLES'!C$8</f>
        <v>17588.6883328041</v>
      </c>
      <c r="E13">
        <f>'[4]Emission Projections'!J$183*'[4]Emission Shares'!E13*'[4]Carbon Prices POLES'!D$8</f>
        <v>21010.528871322396</v>
      </c>
      <c r="F13">
        <f>'[4]Emission Projections'!K$183*'[4]Emission Shares'!F13*'[4]Carbon Prices POLES'!E$8</f>
        <v>25098.05860289968</v>
      </c>
      <c r="G13">
        <f>'[4]Emission Projections'!L$183*'[4]Emission Shares'!G13*'[4]Carbon Prices POLES'!F$8</f>
        <v>29980.857277506613</v>
      </c>
      <c r="H13">
        <f>'[4]Emission Projections'!M$183*'[4]Emission Shares'!H13*'[4]Carbon Prices POLES'!G$8</f>
        <v>35813.535055311942</v>
      </c>
      <c r="I13">
        <f>'[4]Emission Projections'!N$183*'[4]Emission Shares'!I13*'[4]Carbon Prices POLES'!H$8</f>
        <v>42781.017525998657</v>
      </c>
      <c r="J13">
        <f>'[4]Emission Projections'!O$183*'[4]Emission Shares'!J13*'[4]Carbon Prices POLES'!I$8</f>
        <v>51103.924592865704</v>
      </c>
      <c r="K13">
        <f>'[4]Emission Projections'!P$183*'[4]Emission Shares'!K13*'[4]Carbon Prices POLES'!J$8</f>
        <v>61046.135045782394</v>
      </c>
      <c r="L13">
        <f>'[4]Emission Projections'!Q$183*'[4]Emission Shares'!L13*'[4]Carbon Prices POLES'!K$8</f>
        <v>72922.460936264659</v>
      </c>
      <c r="M13">
        <f>'[4]Emission Projections'!R$183*'[4]Emission Shares'!M13*'[4]Carbon Prices POLES'!L$8</f>
        <v>87109.442990874159</v>
      </c>
      <c r="N13">
        <f>'[4]Emission Projections'!S$183*'[4]Emission Shares'!N13*'[4]Carbon Prices POLES'!M$8</f>
        <v>104056.30009806751</v>
      </c>
      <c r="O13">
        <f>'[4]Emission Projections'!T$183*'[4]Emission Shares'!O13*'[4]Carbon Prices POLES'!N$8</f>
        <v>124300.33546113827</v>
      </c>
      <c r="P13">
        <f>'[4]Emission Projections'!U$183*'[4]Emission Shares'!P13*'[4]Carbon Prices POLES'!O$8</f>
        <v>148482.55887839611</v>
      </c>
      <c r="Q13">
        <f>'[4]Emission Projections'!V$183*'[4]Emission Shares'!Q13*'[4]Carbon Prices POLES'!P$8</f>
        <v>177369.67289369353</v>
      </c>
      <c r="R13">
        <f>'[4]Emission Projections'!W$183*'[4]Emission Shares'!R13*'[4]Carbon Prices POLES'!Q$8</f>
        <v>211876.36202250089</v>
      </c>
      <c r="S13">
        <f>'[4]Emission Projections'!X$183*'[4]Emission Shares'!S13*'[4]Carbon Prices POLES'!R$8</f>
        <v>253096.66923435699</v>
      </c>
      <c r="T13">
        <f>'[4]Emission Projections'!Y$183*'[4]Emission Shares'!T13*'[4]Carbon Prices POLES'!S$8</f>
        <v>302335.7972962677</v>
      </c>
      <c r="U13">
        <f>'[4]Emission Projections'!Z$183*'[4]Emission Shares'!U13*'[4]Carbon Prices POLES'!T$8</f>
        <v>361154.88622465066</v>
      </c>
      <c r="V13">
        <f>'[4]Emission Projections'!AA$183*'[4]Emission Shares'!V13*'[4]Carbon Prices POLES'!U$8</f>
        <v>431416.77472387662</v>
      </c>
      <c r="W13" s="20">
        <f t="shared" si="0"/>
        <v>123123.29835855309</v>
      </c>
      <c r="X13" t="s">
        <v>525</v>
      </c>
      <c r="Y13">
        <f t="shared" si="1"/>
        <v>0</v>
      </c>
      <c r="Z13">
        <f t="shared" si="2"/>
        <v>1</v>
      </c>
      <c r="AA13">
        <f t="shared" si="3"/>
        <v>0</v>
      </c>
      <c r="AB13">
        <f t="shared" si="4"/>
        <v>0</v>
      </c>
      <c r="AC13">
        <f t="shared" si="5"/>
        <v>0</v>
      </c>
    </row>
    <row r="14" spans="1:32" x14ac:dyDescent="0.25">
      <c r="A14" t="s">
        <v>52</v>
      </c>
      <c r="B14">
        <f>'[4]Emission Projections'!G$183*'[4]Emission Shares'!B14*'[4]Carbon Prices POLES'!A$8</f>
        <v>121011</v>
      </c>
      <c r="C14">
        <f>'[4]Emission Projections'!H$183*'[4]Emission Shares'!C14*'[4]Carbon Prices POLES'!B$8</f>
        <v>144559.33217462624</v>
      </c>
      <c r="D14">
        <f>'[4]Emission Projections'!I$183*'[4]Emission Shares'!D14*'[4]Carbon Prices POLES'!C$8</f>
        <v>172682.95538915633</v>
      </c>
      <c r="E14">
        <f>'[4]Emission Projections'!J$183*'[4]Emission Shares'!E14*'[4]Carbon Prices POLES'!D$8</f>
        <v>206277.95278539832</v>
      </c>
      <c r="F14">
        <f>'[4]Emission Projections'!K$183*'[4]Emission Shares'!F14*'[4]Carbon Prices POLES'!E$8</f>
        <v>246408.8715765207</v>
      </c>
      <c r="G14">
        <f>'[4]Emission Projections'!L$183*'[4]Emission Shares'!G14*'[4]Carbon Prices POLES'!F$8</f>
        <v>294346.91798151023</v>
      </c>
      <c r="H14">
        <f>'[4]Emission Projections'!M$183*'[4]Emission Shares'!H14*'[4]Carbon Prices POLES'!G$8</f>
        <v>351611.45816282707</v>
      </c>
      <c r="I14">
        <f>'[4]Emission Projections'!N$183*'[4]Emission Shares'!I14*'[4]Carbon Prices POLES'!H$8</f>
        <v>420016.32810799137</v>
      </c>
      <c r="J14">
        <f>'[4]Emission Projections'!O$183*'[4]Emission Shares'!J14*'[4]Carbon Prices POLES'!I$8</f>
        <v>501729.57235466124</v>
      </c>
      <c r="K14">
        <f>'[4]Emission Projections'!P$183*'[4]Emission Shares'!K14*'[4]Carbon Prices POLES'!J$8</f>
        <v>599339.43741475616</v>
      </c>
      <c r="L14">
        <f>'[4]Emission Projections'!Q$183*'[4]Emission Shares'!L14*'[4]Carbon Prices POLES'!K$8</f>
        <v>715939.59307851549</v>
      </c>
      <c r="M14">
        <f>'[4]Emission Projections'!R$183*'[4]Emission Shares'!M14*'[4]Carbon Prices POLES'!L$8</f>
        <v>855223.32802484534</v>
      </c>
      <c r="N14">
        <f>'[4]Emission Projections'!S$183*'[4]Emission Shares'!N14*'[4]Carbon Prices POLES'!M$8</f>
        <v>1021605.1239519961</v>
      </c>
      <c r="O14">
        <f>'[4]Emission Projections'!T$183*'[4]Emission Shares'!O14*'[4]Carbon Prices POLES'!N$8</f>
        <v>1220355.1052566392</v>
      </c>
      <c r="P14">
        <f>'[4]Emission Projections'!U$183*'[4]Emission Shares'!P14*'[4]Carbon Prices POLES'!O$8</f>
        <v>1457772.4733118818</v>
      </c>
      <c r="Q14">
        <f>'[4]Emission Projections'!V$183*'[4]Emission Shares'!Q14*'[4]Carbon Prices POLES'!P$8</f>
        <v>1741377.4122164571</v>
      </c>
      <c r="R14">
        <f>'[4]Emission Projections'!W$183*'[4]Emission Shares'!R14*'[4]Carbon Prices POLES'!Q$8</f>
        <v>2080158.5057523956</v>
      </c>
      <c r="S14">
        <f>'[4]Emission Projections'!X$183*'[4]Emission Shares'!S14*'[4]Carbon Prices POLES'!R$8</f>
        <v>2484846.652071578</v>
      </c>
      <c r="T14">
        <f>'[4]Emission Projections'!Y$183*'[4]Emission Shares'!T14*'[4]Carbon Prices POLES'!S$8</f>
        <v>2968268.0230893819</v>
      </c>
      <c r="U14">
        <f>'[4]Emission Projections'!Z$183*'[4]Emission Shares'!U14*'[4]Carbon Prices POLES'!T$8</f>
        <v>3545735.0329910647</v>
      </c>
      <c r="V14">
        <f>'[4]Emission Projections'!AA$183*'[4]Emission Shares'!V14*'[4]Carbon Prices POLES'!U$8</f>
        <v>4235548.1359874615</v>
      </c>
      <c r="W14" s="20">
        <f t="shared" si="0"/>
        <v>1208800.6291276033</v>
      </c>
      <c r="X14" t="s">
        <v>387</v>
      </c>
      <c r="Y14">
        <f t="shared" si="1"/>
        <v>0</v>
      </c>
      <c r="Z14">
        <f t="shared" si="2"/>
        <v>0</v>
      </c>
      <c r="AA14">
        <f t="shared" si="3"/>
        <v>1</v>
      </c>
      <c r="AB14">
        <f t="shared" si="4"/>
        <v>0</v>
      </c>
      <c r="AC14">
        <f t="shared" si="5"/>
        <v>0</v>
      </c>
    </row>
    <row r="15" spans="1:32" x14ac:dyDescent="0.25">
      <c r="A15" t="s">
        <v>55</v>
      </c>
      <c r="B15">
        <f>'[4]Emission Projections'!G$183*'[4]Emission Shares'!B15*'[4]Carbon Prices POLES'!A$8</f>
        <v>280763.85499999998</v>
      </c>
      <c r="C15">
        <f>'[4]Emission Projections'!H$183*'[4]Emission Shares'!C15*'[4]Carbon Prices POLES'!B$8</f>
        <v>335391.68126886297</v>
      </c>
      <c r="D15">
        <f>'[4]Emission Projections'!I$183*'[4]Emission Shares'!D15*'[4]Carbon Prices POLES'!C$8</f>
        <v>400641.23186633748</v>
      </c>
      <c r="E15">
        <f>'[4]Emission Projections'!J$183*'[4]Emission Shares'!E15*'[4]Carbon Prices POLES'!D$8</f>
        <v>478584.90755350451</v>
      </c>
      <c r="F15">
        <f>'[4]Emission Projections'!K$183*'[4]Emission Shares'!F15*'[4]Carbon Prices POLES'!E$8</f>
        <v>571692.49798262841</v>
      </c>
      <c r="G15">
        <f>'[4]Emission Projections'!L$183*'[4]Emission Shares'!G15*'[4]Carbon Prices POLES'!F$8</f>
        <v>682913.52205056336</v>
      </c>
      <c r="H15">
        <f>'[4]Emission Projections'!M$183*'[4]Emission Shares'!H15*'[4]Carbon Prices POLES'!G$8</f>
        <v>815772.77128921147</v>
      </c>
      <c r="I15">
        <f>'[4]Emission Projections'!N$183*'[4]Emission Shares'!I15*'[4]Carbon Prices POLES'!H$8</f>
        <v>974478.86971191678</v>
      </c>
      <c r="J15">
        <f>'[4]Emission Projections'!O$183*'[4]Emission Shares'!J15*'[4]Carbon Prices POLES'!I$8</f>
        <v>1164061.4813407622</v>
      </c>
      <c r="K15">
        <f>'[4]Emission Projections'!P$183*'[4]Emission Shares'!K15*'[4]Carbon Prices POLES'!J$8</f>
        <v>1390526.0903697833</v>
      </c>
      <c r="L15">
        <f>'[4]Emission Projections'!Q$183*'[4]Emission Shares'!L15*'[4]Carbon Prices POLES'!K$8</f>
        <v>1661049.7229664424</v>
      </c>
      <c r="M15">
        <f>'[4]Emission Projections'!R$183*'[4]Emission Shares'!M15*'[4]Carbon Prices POLES'!L$8</f>
        <v>1984201.8876444595</v>
      </c>
      <c r="N15">
        <f>'[4]Emission Projections'!S$183*'[4]Emission Shares'!N15*'[4]Carbon Prices POLES'!M$8</f>
        <v>2370223.7667494626</v>
      </c>
      <c r="O15">
        <f>'[4]Emission Projections'!T$183*'[4]Emission Shares'!O15*'[4]Carbon Prices POLES'!N$8</f>
        <v>2831343.5956074214</v>
      </c>
      <c r="P15">
        <f>'[4]Emission Projections'!U$183*'[4]Emission Shares'!P15*'[4]Carbon Prices POLES'!O$8</f>
        <v>3382174.9226390803</v>
      </c>
      <c r="Q15">
        <f>'[4]Emission Projections'!V$183*'[4]Emission Shares'!Q15*'[4]Carbon Prices POLES'!P$8</f>
        <v>4040166.7922710679</v>
      </c>
      <c r="R15">
        <f>'[4]Emission Projections'!W$183*'[4]Emission Shares'!R15*'[4]Carbon Prices POLES'!Q$8</f>
        <v>4826171.8558318838</v>
      </c>
      <c r="S15">
        <f>'[4]Emission Projections'!X$183*'[4]Emission Shares'!S15*'[4]Carbon Prices POLES'!R$8</f>
        <v>5765088.9752096245</v>
      </c>
      <c r="T15">
        <f>'[4]Emission Projections'!Y$183*'[4]Emission Shares'!T15*'[4]Carbon Prices POLES'!S$8</f>
        <v>6886673.6258981293</v>
      </c>
      <c r="U15">
        <f>'[4]Emission Projections'!Z$183*'[4]Emission Shares'!U15*'[4]Carbon Prices POLES'!T$8</f>
        <v>8226455.163562309</v>
      </c>
      <c r="V15">
        <f>'[4]Emission Projections'!AA$183*'[4]Emission Shares'!V15*'[4]Carbon Prices POLES'!U$8</f>
        <v>9826890.0239267554</v>
      </c>
      <c r="W15" s="20">
        <f t="shared" si="0"/>
        <v>2804536.5352733429</v>
      </c>
      <c r="X15" t="s">
        <v>524</v>
      </c>
      <c r="Y15">
        <f t="shared" si="1"/>
        <v>1</v>
      </c>
      <c r="Z15">
        <f t="shared" si="2"/>
        <v>0</v>
      </c>
      <c r="AA15">
        <f t="shared" si="3"/>
        <v>0</v>
      </c>
      <c r="AB15">
        <f t="shared" si="4"/>
        <v>0</v>
      </c>
      <c r="AC15">
        <f t="shared" si="5"/>
        <v>0</v>
      </c>
    </row>
    <row r="16" spans="1:32" x14ac:dyDescent="0.25">
      <c r="A16" t="s">
        <v>57</v>
      </c>
      <c r="B16">
        <f>'[4]Emission Projections'!G$183*'[4]Emission Shares'!B16*'[4]Carbon Prices POLES'!A$8</f>
        <v>7517.35</v>
      </c>
      <c r="C16">
        <f>'[4]Emission Projections'!H$183*'[4]Emission Shares'!C16*'[4]Carbon Prices POLES'!B$8</f>
        <v>8985.8083050709829</v>
      </c>
      <c r="D16">
        <f>'[4]Emission Projections'!I$183*'[4]Emission Shares'!D16*'[4]Carbon Prices POLES'!C$8</f>
        <v>10733.979530878893</v>
      </c>
      <c r="E16">
        <f>'[4]Emission Projections'!J$183*'[4]Emission Shares'!E16*'[4]Carbon Prices POLES'!D$8</f>
        <v>12822.254014163707</v>
      </c>
      <c r="F16">
        <f>'[4]Emission Projections'!K$183*'[4]Emission Shares'!F16*'[4]Carbon Prices POLES'!E$8</f>
        <v>15316.775827248277</v>
      </c>
      <c r="G16">
        <f>'[4]Emission Projections'!L$183*'[4]Emission Shares'!G16*'[4]Carbon Prices POLES'!F$8</f>
        <v>18296.650969555034</v>
      </c>
      <c r="H16">
        <f>'[4]Emission Projections'!M$183*'[4]Emission Shares'!H16*'[4]Carbon Prices POLES'!G$8</f>
        <v>21856.196311704916</v>
      </c>
      <c r="I16">
        <f>'[4]Emission Projections'!N$183*'[4]Emission Shares'!I16*'[4]Carbon Prices POLES'!H$8</f>
        <v>26108.314248650717</v>
      </c>
      <c r="J16">
        <f>'[4]Emission Projections'!O$183*'[4]Emission Shares'!J16*'[4]Carbon Prices POLES'!I$8</f>
        <v>31187.589560744091</v>
      </c>
      <c r="K16">
        <f>'[4]Emission Projections'!P$183*'[4]Emission Shares'!K16*'[4]Carbon Prices POLES'!J$8</f>
        <v>37255.128001913879</v>
      </c>
      <c r="L16">
        <f>'[4]Emission Projections'!Q$183*'[4]Emission Shares'!L16*'[4]Carbon Prices POLES'!K$8</f>
        <v>44502.974356604216</v>
      </c>
      <c r="M16">
        <f>'[4]Emission Projections'!R$183*'[4]Emission Shares'!M16*'[4]Carbon Prices POLES'!L$8</f>
        <v>53161.018026675163</v>
      </c>
      <c r="N16">
        <f>'[4]Emission Projections'!S$183*'[4]Emission Shares'!N16*'[4]Carbon Prices POLES'!M$8</f>
        <v>63503.295935962786</v>
      </c>
      <c r="O16">
        <f>'[4]Emission Projections'!T$183*'[4]Emission Shares'!O16*'[4]Carbon Prices POLES'!N$8</f>
        <v>75857.848120238865</v>
      </c>
      <c r="P16">
        <f>'[4]Emission Projections'!U$183*'[4]Emission Shares'!P16*'[4]Carbon Prices POLES'!O$8</f>
        <v>90615.709596584347</v>
      </c>
      <c r="Q16">
        <f>'[4]Emission Projections'!V$183*'[4]Emission Shares'!Q16*'[4]Carbon Prices POLES'!P$8</f>
        <v>108244.97617365619</v>
      </c>
      <c r="R16">
        <f>'[4]Emission Projections'!W$183*'[4]Emission Shares'!R16*'[4]Carbon Prices POLES'!Q$8</f>
        <v>129303.63245557436</v>
      </c>
      <c r="S16">
        <f>'[4]Emission Projections'!X$183*'[4]Emission Shares'!S16*'[4]Carbon Prices POLES'!R$8</f>
        <v>154459.62644562012</v>
      </c>
      <c r="T16">
        <f>'[4]Emission Projections'!Y$183*'[4]Emission Shares'!T16*'[4]Carbon Prices POLES'!S$8</f>
        <v>184509.17025929433</v>
      </c>
      <c r="U16">
        <f>'[4]Emission Projections'!Z$183*'[4]Emission Shares'!U16*'[4]Carbon Prices POLES'!T$8</f>
        <v>220405.39043283957</v>
      </c>
      <c r="V16">
        <f>'[4]Emission Projections'!AA$183*'[4]Emission Shares'!V16*'[4]Carbon Prices POLES'!U$8</f>
        <v>263284.82472387672</v>
      </c>
      <c r="W16" s="20">
        <f t="shared" si="0"/>
        <v>75139.453014136045</v>
      </c>
      <c r="X16" t="s">
        <v>525</v>
      </c>
      <c r="Y16">
        <f t="shared" si="1"/>
        <v>0</v>
      </c>
      <c r="Z16">
        <f t="shared" si="2"/>
        <v>1</v>
      </c>
      <c r="AA16">
        <f t="shared" si="3"/>
        <v>0</v>
      </c>
      <c r="AB16">
        <f t="shared" si="4"/>
        <v>0</v>
      </c>
      <c r="AC16">
        <f t="shared" si="5"/>
        <v>0</v>
      </c>
    </row>
    <row r="17" spans="1:29" x14ac:dyDescent="0.25">
      <c r="A17" t="s">
        <v>59</v>
      </c>
      <c r="B17">
        <f>'[4]Emission Projections'!G$183*'[4]Emission Shares'!B17*'[4]Carbon Prices POLES'!A$8</f>
        <v>311108.28000000003</v>
      </c>
      <c r="C17">
        <f>'[4]Emission Projections'!H$183*'[4]Emission Shares'!C17*'[4]Carbon Prices POLES'!B$8</f>
        <v>371639.43841036089</v>
      </c>
      <c r="D17">
        <f>'[4]Emission Projections'!I$183*'[4]Emission Shares'!D17*'[4]Carbon Prices POLES'!C$8</f>
        <v>443940.78356193751</v>
      </c>
      <c r="E17">
        <f>'[4]Emission Projections'!J$183*'[4]Emission Shares'!E17*'[4]Carbon Prices POLES'!D$8</f>
        <v>530308.14412961307</v>
      </c>
      <c r="F17">
        <f>'[4]Emission Projections'!K$183*'[4]Emission Shares'!F17*'[4]Carbon Prices POLES'!E$8</f>
        <v>633478.67809327529</v>
      </c>
      <c r="G17">
        <f>'[4]Emission Projections'!L$183*'[4]Emission Shares'!G17*'[4]Carbon Prices POLES'!F$8</f>
        <v>756719.30200406967</v>
      </c>
      <c r="H17">
        <f>'[4]Emission Projections'!M$183*'[4]Emission Shares'!H17*'[4]Carbon Prices POLES'!G$8</f>
        <v>903937.7079092036</v>
      </c>
      <c r="I17">
        <f>'[4]Emission Projections'!N$183*'[4]Emission Shares'!I17*'[4]Carbon Prices POLES'!H$8</f>
        <v>1079795.0687625429</v>
      </c>
      <c r="J17">
        <f>'[4]Emission Projections'!O$183*'[4]Emission Shares'!J17*'[4]Carbon Prices POLES'!I$8</f>
        <v>1289867.2572847153</v>
      </c>
      <c r="K17">
        <f>'[4]Emission Projections'!P$183*'[4]Emission Shares'!K17*'[4]Carbon Prices POLES'!J$8</f>
        <v>1540805.7127379249</v>
      </c>
      <c r="L17">
        <f>'[4]Emission Projections'!Q$183*'[4]Emission Shares'!L17*'[4]Carbon Prices POLES'!K$8</f>
        <v>1840566.6408742028</v>
      </c>
      <c r="M17">
        <f>'[4]Emission Projections'!R$183*'[4]Emission Shares'!M17*'[4]Carbon Prices POLES'!L$8</f>
        <v>2198641.5544825252</v>
      </c>
      <c r="N17">
        <f>'[4]Emission Projections'!S$183*'[4]Emission Shares'!N17*'[4]Carbon Prices POLES'!M$8</f>
        <v>2626383.169339586</v>
      </c>
      <c r="O17">
        <f>'[4]Emission Projections'!T$183*'[4]Emission Shares'!O17*'[4]Carbon Prices POLES'!N$8</f>
        <v>3137335.7262775707</v>
      </c>
      <c r="P17">
        <f>'[4]Emission Projections'!U$183*'[4]Emission Shares'!P17*'[4]Carbon Prices POLES'!O$8</f>
        <v>3747698.4452780951</v>
      </c>
      <c r="Q17">
        <f>'[4]Emission Projections'!V$183*'[4]Emission Shares'!Q17*'[4]Carbon Prices POLES'!P$8</f>
        <v>4476798.7223778972</v>
      </c>
      <c r="R17">
        <f>'[4]Emission Projections'!W$183*'[4]Emission Shares'!R17*'[4]Carbon Prices POLES'!Q$8</f>
        <v>5347751.2965742173</v>
      </c>
      <c r="S17">
        <f>'[4]Emission Projections'!X$183*'[4]Emission Shares'!S17*'[4]Carbon Prices POLES'!R$8</f>
        <v>6388135.9922883194</v>
      </c>
      <c r="T17">
        <f>'[4]Emission Projections'!Y$183*'[4]Emission Shares'!T17*'[4]Carbon Prices POLES'!S$8</f>
        <v>7630935.373468563</v>
      </c>
      <c r="U17">
        <f>'[4]Emission Projections'!Z$183*'[4]Emission Shares'!U17*'[4]Carbon Prices POLES'!T$8</f>
        <v>9115505.2763205618</v>
      </c>
      <c r="V17">
        <f>'[4]Emission Projections'!AA$183*'[4]Emission Shares'!V17*'[4]Carbon Prices POLES'!U$8</f>
        <v>10888900.948481044</v>
      </c>
      <c r="W17" s="20">
        <f t="shared" si="0"/>
        <v>3107631.1199360108</v>
      </c>
      <c r="X17" t="s">
        <v>526</v>
      </c>
      <c r="Y17">
        <f t="shared" si="1"/>
        <v>0</v>
      </c>
      <c r="Z17">
        <f t="shared" si="2"/>
        <v>0</v>
      </c>
      <c r="AA17">
        <f t="shared" si="3"/>
        <v>0</v>
      </c>
      <c r="AB17">
        <f t="shared" si="4"/>
        <v>0</v>
      </c>
      <c r="AC17">
        <f t="shared" si="5"/>
        <v>1</v>
      </c>
    </row>
    <row r="18" spans="1:29" x14ac:dyDescent="0.25">
      <c r="A18" t="s">
        <v>61</v>
      </c>
      <c r="B18">
        <f>'[4]Emission Projections'!G$183*'[4]Emission Shares'!B18*'[4]Carbon Prices POLES'!A$8</f>
        <v>544732.85000000009</v>
      </c>
      <c r="C18">
        <f>'[4]Emission Projections'!H$183*'[4]Emission Shares'!C18*'[4]Carbon Prices POLES'!B$8</f>
        <v>650715.03240943456</v>
      </c>
      <c r="D18">
        <f>'[4]Emission Projections'!I$183*'[4]Emission Shares'!D18*'[4]Carbon Prices POLES'!C$8</f>
        <v>777309.77686957153</v>
      </c>
      <c r="E18">
        <f>'[4]Emission Projections'!J$183*'[4]Emission Shares'!E18*'[4]Carbon Prices POLES'!D$8</f>
        <v>928533.1728991695</v>
      </c>
      <c r="F18">
        <f>'[4]Emission Projections'!K$183*'[4]Emission Shares'!F18*'[4]Carbon Prices POLES'!E$8</f>
        <v>1109177.487484491</v>
      </c>
      <c r="G18">
        <f>'[4]Emission Projections'!L$183*'[4]Emission Shares'!G18*'[4]Carbon Prices POLES'!F$8</f>
        <v>1324963.8245125413</v>
      </c>
      <c r="H18">
        <f>'[4]Emission Projections'!M$183*'[4]Emission Shares'!H18*'[4]Carbon Prices POLES'!G$8</f>
        <v>1582732.9022180599</v>
      </c>
      <c r="I18">
        <f>'[4]Emission Projections'!N$183*'[4]Emission Shares'!I18*'[4]Carbon Prices POLES'!H$8</f>
        <v>1890647.7821130159</v>
      </c>
      <c r="J18">
        <f>'[4]Emission Projections'!O$183*'[4]Emission Shares'!J18*'[4]Carbon Prices POLES'!I$8</f>
        <v>2258469.4876942192</v>
      </c>
      <c r="K18">
        <f>'[4]Emission Projections'!P$183*'[4]Emission Shares'!K18*'[4]Carbon Prices POLES'!J$8</f>
        <v>2697846.583785112</v>
      </c>
      <c r="L18">
        <f>'[4]Emission Projections'!Q$183*'[4]Emission Shares'!L18*'[4]Carbon Prices POLES'!K$8</f>
        <v>3222707.1025504656</v>
      </c>
      <c r="M18">
        <f>'[4]Emission Projections'!R$183*'[4]Emission Shares'!M18*'[4]Carbon Prices POLES'!L$8</f>
        <v>3849673.3418003977</v>
      </c>
      <c r="N18">
        <f>'[4]Emission Projections'!S$183*'[4]Emission Shares'!N18*'[4]Carbon Prices POLES'!M$8</f>
        <v>4598619.2824550495</v>
      </c>
      <c r="O18">
        <f>'[4]Emission Projections'!T$183*'[4]Emission Shares'!O18*'[4]Carbon Prices POLES'!N$8</f>
        <v>5493264.6153531726</v>
      </c>
      <c r="P18">
        <f>'[4]Emission Projections'!U$183*'[4]Emission Shares'!P18*'[4]Carbon Prices POLES'!O$8</f>
        <v>6561967.6697548516</v>
      </c>
      <c r="Q18">
        <f>'[4]Emission Projections'!V$183*'[4]Emission Shares'!Q18*'[4]Carbon Prices POLES'!P$8</f>
        <v>7838575.9267763449</v>
      </c>
      <c r="R18">
        <f>'[4]Emission Projections'!W$183*'[4]Emission Shares'!R18*'[4]Carbon Prices POLES'!Q$8</f>
        <v>9363554.153012298</v>
      </c>
      <c r="S18">
        <f>'[4]Emission Projections'!X$183*'[4]Emission Shares'!S18*'[4]Carbon Prices POLES'!R$8</f>
        <v>11185201.898681944</v>
      </c>
      <c r="T18">
        <f>'[4]Emission Projections'!Y$183*'[4]Emission Shares'!T18*'[4]Carbon Prices POLES'!S$8</f>
        <v>13361258.798225585</v>
      </c>
      <c r="U18">
        <f>'[4]Emission Projections'!Z$183*'[4]Emission Shares'!U18*'[4]Carbon Prices POLES'!T$8</f>
        <v>15960647.071021974</v>
      </c>
      <c r="V18">
        <f>'[4]Emission Projections'!AA$183*'[4]Emission Shares'!V18*'[4]Carbon Prices POLES'!U$8</f>
        <v>19065747.218767911</v>
      </c>
      <c r="W18" s="20">
        <f t="shared" si="0"/>
        <v>5441254.5703993151</v>
      </c>
      <c r="X18" t="s">
        <v>527</v>
      </c>
      <c r="Y18">
        <f t="shared" si="1"/>
        <v>0</v>
      </c>
      <c r="Z18">
        <f t="shared" si="2"/>
        <v>0</v>
      </c>
      <c r="AA18">
        <f t="shared" si="3"/>
        <v>0</v>
      </c>
      <c r="AB18">
        <f t="shared" si="4"/>
        <v>1</v>
      </c>
      <c r="AC18">
        <f t="shared" si="5"/>
        <v>0</v>
      </c>
    </row>
    <row r="19" spans="1:29" x14ac:dyDescent="0.25">
      <c r="A19" t="s">
        <v>63</v>
      </c>
      <c r="B19">
        <f>'[4]Emission Projections'!G$183*'[4]Emission Shares'!B19*'[4]Carbon Prices POLES'!A$8</f>
        <v>2108.5250000000001</v>
      </c>
      <c r="C19">
        <f>'[4]Emission Projections'!H$183*'[4]Emission Shares'!C19*'[4]Carbon Prices POLES'!B$8</f>
        <v>2524.7102432784277</v>
      </c>
      <c r="D19">
        <f>'[4]Emission Projections'!I$183*'[4]Emission Shares'!D19*'[4]Carbon Prices POLES'!C$8</f>
        <v>3015.891376039438</v>
      </c>
      <c r="E19">
        <f>'[4]Emission Projections'!J$183*'[4]Emission Shares'!E19*'[4]Carbon Prices POLES'!D$8</f>
        <v>3602.6315604926644</v>
      </c>
      <c r="F19">
        <f>'[4]Emission Projections'!K$183*'[4]Emission Shares'!F19*'[4]Carbon Prices POLES'!E$8</f>
        <v>4303.4994195491754</v>
      </c>
      <c r="G19">
        <f>'[4]Emission Projections'!L$183*'[4]Emission Shares'!G19*'[4]Carbon Prices POLES'!F$8</f>
        <v>5140.7698212889463</v>
      </c>
      <c r="H19">
        <f>'[4]Emission Projections'!M$183*'[4]Emission Shares'!H19*'[4]Carbon Prices POLES'!G$8</f>
        <v>6140.8721538267755</v>
      </c>
      <c r="I19">
        <f>'[4]Emission Projections'!N$183*'[4]Emission Shares'!I19*'[4]Carbon Prices POLES'!H$8</f>
        <v>7335.6139936215468</v>
      </c>
      <c r="J19">
        <f>'[4]Emission Projections'!O$183*'[4]Emission Shares'!J19*'[4]Carbon Prices POLES'!I$8</f>
        <v>8762.7085131262411</v>
      </c>
      <c r="K19">
        <f>'[4]Emission Projections'!P$183*'[4]Emission Shares'!K19*'[4]Carbon Prices POLES'!J$8</f>
        <v>10467.543734962685</v>
      </c>
      <c r="L19">
        <f>'[4]Emission Projections'!Q$183*'[4]Emission Shares'!L19*'[4]Carbon Prices POLES'!K$8</f>
        <v>12503.934123780438</v>
      </c>
      <c r="M19">
        <f>'[4]Emission Projections'!R$183*'[4]Emission Shares'!M19*'[4]Carbon Prices POLES'!L$8</f>
        <v>14936.646406680124</v>
      </c>
      <c r="N19">
        <f>'[4]Emission Projections'!S$183*'[4]Emission Shares'!N19*'[4]Carbon Prices POLES'!M$8</f>
        <v>17842.47063893648</v>
      </c>
      <c r="O19">
        <f>'[4]Emission Projections'!T$183*'[4]Emission Shares'!O19*'[4]Carbon Prices POLES'!N$8</f>
        <v>21313.826114264353</v>
      </c>
      <c r="P19">
        <f>'[4]Emission Projections'!U$183*'[4]Emission Shares'!P19*'[4]Carbon Prices POLES'!O$8</f>
        <v>25460.28769530775</v>
      </c>
      <c r="Q19">
        <f>'[4]Emission Projections'!V$183*'[4]Emission Shares'!Q19*'[4]Carbon Prices POLES'!P$8</f>
        <v>30413.733683537841</v>
      </c>
      <c r="R19">
        <f>'[4]Emission Projections'!W$183*'[4]Emission Shares'!R19*'[4]Carbon Prices POLES'!Q$8</f>
        <v>36330.520920294497</v>
      </c>
      <c r="S19">
        <f>'[4]Emission Projections'!X$183*'[4]Emission Shares'!S19*'[4]Carbon Prices POLES'!R$8</f>
        <v>43398.833992653017</v>
      </c>
      <c r="T19">
        <f>'[4]Emission Projections'!Y$183*'[4]Emission Shares'!T19*'[4]Carbon Prices POLES'!S$8</f>
        <v>51841.784855068669</v>
      </c>
      <c r="U19">
        <f>'[4]Emission Projections'!Z$183*'[4]Emission Shares'!U19*'[4]Carbon Prices POLES'!T$8</f>
        <v>61927.904713052332</v>
      </c>
      <c r="V19">
        <f>'[4]Emission Projections'!AA$183*'[4]Emission Shares'!V19*'[4]Carbon Prices POLES'!U$8</f>
        <v>73975.949723876751</v>
      </c>
      <c r="W19" s="20">
        <f t="shared" si="0"/>
        <v>21111.84088969705</v>
      </c>
      <c r="X19" t="s">
        <v>525</v>
      </c>
      <c r="Y19">
        <f t="shared" si="1"/>
        <v>0</v>
      </c>
      <c r="Z19">
        <f t="shared" si="2"/>
        <v>1</v>
      </c>
      <c r="AA19">
        <f t="shared" si="3"/>
        <v>0</v>
      </c>
      <c r="AB19">
        <f t="shared" si="4"/>
        <v>0</v>
      </c>
      <c r="AC19">
        <f t="shared" si="5"/>
        <v>0</v>
      </c>
    </row>
    <row r="20" spans="1:29" x14ac:dyDescent="0.25">
      <c r="A20" t="s">
        <v>65</v>
      </c>
      <c r="B20">
        <f>'[4]Emission Projections'!G$183*'[4]Emission Shares'!B20*'[4]Carbon Prices POLES'!A$8</f>
        <v>25944.025000000001</v>
      </c>
      <c r="C20">
        <f>'[4]Emission Projections'!H$183*'[4]Emission Shares'!C20*'[4]Carbon Prices POLES'!B$8</f>
        <v>30997.320478374033</v>
      </c>
      <c r="D20">
        <f>'[4]Emission Projections'!I$183*'[4]Emission Shares'!D20*'[4]Carbon Prices POLES'!C$8</f>
        <v>37027.74493884253</v>
      </c>
      <c r="E20">
        <f>'[4]Emission Projections'!J$183*'[4]Emission Shares'!E20*'[4]Carbon Prices POLES'!D$8</f>
        <v>44231.368303078496</v>
      </c>
      <c r="F20">
        <f>'[4]Emission Projections'!K$183*'[4]Emission Shares'!F20*'[4]Carbon Prices POLES'!E$8</f>
        <v>52836.538783572112</v>
      </c>
      <c r="G20">
        <f>'[4]Emission Projections'!L$183*'[4]Emission Shares'!G20*'[4]Carbon Prices POLES'!F$8</f>
        <v>63115.583223002868</v>
      </c>
      <c r="H20">
        <f>'[4]Emission Projections'!M$183*'[4]Emission Shares'!H20*'[4]Carbon Prices POLES'!G$8</f>
        <v>75394.658981138418</v>
      </c>
      <c r="I20">
        <f>'[4]Emission Projections'!N$183*'[4]Emission Shares'!I20*'[4]Carbon Prices POLES'!H$8</f>
        <v>90062.257523834589</v>
      </c>
      <c r="J20">
        <f>'[4]Emission Projections'!O$183*'[4]Emission Shares'!J20*'[4]Carbon Prices POLES'!I$8</f>
        <v>107583.78173805597</v>
      </c>
      <c r="K20">
        <f>'[4]Emission Projections'!P$183*'[4]Emission Shares'!K20*'[4]Carbon Prices POLES'!J$8</f>
        <v>128513.59190919032</v>
      </c>
      <c r="L20">
        <f>'[4]Emission Projections'!Q$183*'[4]Emission Shares'!L20*'[4]Carbon Prices POLES'!K$8</f>
        <v>153515.78424057894</v>
      </c>
      <c r="M20">
        <f>'[4]Emission Projections'!R$183*'[4]Emission Shares'!M20*'[4]Carbon Prices POLES'!L$8</f>
        <v>183381.40650052574</v>
      </c>
      <c r="N20">
        <f>'[4]Emission Projections'!S$183*'[4]Emission Shares'!N20*'[4]Carbon Prices POLES'!M$8</f>
        <v>219058.07593477107</v>
      </c>
      <c r="O20">
        <f>'[4]Emission Projections'!T$183*'[4]Emission Shares'!O20*'[4]Carbon Prices POLES'!N$8</f>
        <v>261674.58288044325</v>
      </c>
      <c r="P20">
        <f>'[4]Emission Projections'!U$183*'[4]Emission Shares'!P20*'[4]Carbon Prices POLES'!O$8</f>
        <v>312583.10870808794</v>
      </c>
      <c r="Q20">
        <f>'[4]Emission Projections'!V$183*'[4]Emission Shares'!Q20*'[4]Carbon Prices POLES'!P$8</f>
        <v>373394.38743251277</v>
      </c>
      <c r="R20">
        <f>'[4]Emission Projections'!W$183*'[4]Emission Shares'!R20*'[4]Carbon Prices POLES'!Q$8</f>
        <v>446037.88436112076</v>
      </c>
      <c r="S20">
        <f>'[4]Emission Projections'!X$183*'[4]Emission Shares'!S20*'[4]Carbon Prices POLES'!R$8</f>
        <v>532812.04573722393</v>
      </c>
      <c r="T20">
        <f>'[4]Emission Projections'!Y$183*'[4]Emission Shares'!T20*'[4]Carbon Prices POLES'!S$8</f>
        <v>636470.07962866977</v>
      </c>
      <c r="U20">
        <f>'[4]Emission Projections'!Z$183*'[4]Emission Shares'!U20*'[4]Carbon Prices POLES'!T$8</f>
        <v>760291.76703480445</v>
      </c>
      <c r="V20">
        <f>'[4]Emission Projections'!AA$183*'[4]Emission Shares'!V20*'[4]Carbon Prices POLES'!U$8</f>
        <v>908204.01098746201</v>
      </c>
      <c r="W20" s="20">
        <f t="shared" si="0"/>
        <v>259196.66687263284</v>
      </c>
      <c r="X20" t="s">
        <v>387</v>
      </c>
      <c r="Y20">
        <f t="shared" si="1"/>
        <v>0</v>
      </c>
      <c r="Z20">
        <f t="shared" si="2"/>
        <v>0</v>
      </c>
      <c r="AA20">
        <f t="shared" si="3"/>
        <v>1</v>
      </c>
      <c r="AB20">
        <f t="shared" si="4"/>
        <v>0</v>
      </c>
      <c r="AC20">
        <f t="shared" si="5"/>
        <v>0</v>
      </c>
    </row>
    <row r="21" spans="1:29" x14ac:dyDescent="0.25">
      <c r="A21" t="s">
        <v>67</v>
      </c>
      <c r="B21">
        <f>'[4]Emission Projections'!G$183*'[4]Emission Shares'!B21*'[4]Carbon Prices POLES'!A$8</f>
        <v>2383.5499999999997</v>
      </c>
      <c r="C21">
        <f>'[4]Emission Projections'!H$183*'[4]Emission Shares'!C21*'[4]Carbon Prices POLES'!B$8</f>
        <v>2853.2406532000832</v>
      </c>
      <c r="D21">
        <f>'[4]Emission Projections'!I$183*'[4]Emission Shares'!D21*'[4]Carbon Prices POLES'!C$8</f>
        <v>3408.3365364550036</v>
      </c>
      <c r="E21">
        <f>'[4]Emission Projections'!J$183*'[4]Emission Shares'!E21*'[4]Carbon Prices POLES'!D$8</f>
        <v>4071.4259225437345</v>
      </c>
      <c r="F21">
        <f>'[4]Emission Projections'!K$183*'[4]Emission Shares'!F21*'[4]Carbon Prices POLES'!E$8</f>
        <v>4863.4965250254008</v>
      </c>
      <c r="G21">
        <f>'[4]Emission Projections'!L$183*'[4]Emission Shares'!G21*'[4]Carbon Prices POLES'!F$8</f>
        <v>5809.7129305228154</v>
      </c>
      <c r="H21">
        <f>'[4]Emission Projections'!M$183*'[4]Emission Shares'!H21*'[4]Carbon Prices POLES'!G$8</f>
        <v>6939.9564330409185</v>
      </c>
      <c r="I21">
        <f>'[4]Emission Projections'!N$183*'[4]Emission Shares'!I21*'[4]Carbon Prices POLES'!H$8</f>
        <v>8290.1580743857412</v>
      </c>
      <c r="J21">
        <f>'[4]Emission Projections'!O$183*'[4]Emission Shares'!J21*'[4]Carbon Prices POLES'!I$8</f>
        <v>9902.9567019881652</v>
      </c>
      <c r="K21">
        <f>'[4]Emission Projections'!P$183*'[4]Emission Shares'!K21*'[4]Carbon Prices POLES'!J$8</f>
        <v>11829.624290909356</v>
      </c>
      <c r="L21">
        <f>'[4]Emission Projections'!Q$183*'[4]Emission Shares'!L21*'[4]Carbon Prices POLES'!K$8</f>
        <v>14131.00396612741</v>
      </c>
      <c r="M21">
        <f>'[4]Emission Projections'!R$183*'[4]Emission Shares'!M21*'[4]Carbon Prices POLES'!L$8</f>
        <v>16880.258522951059</v>
      </c>
      <c r="N21">
        <f>'[4]Emission Projections'!S$183*'[4]Emission Shares'!N21*'[4]Carbon Prices POLES'!M$8</f>
        <v>20164.207518446292</v>
      </c>
      <c r="O21">
        <f>'[4]Emission Projections'!T$183*'[4]Emission Shares'!O21*'[4]Carbon Prices POLES'!N$8</f>
        <v>24087.250962025766</v>
      </c>
      <c r="P21">
        <f>'[4]Emission Projections'!U$183*'[4]Emission Shares'!P21*'[4]Carbon Prices POLES'!O$8</f>
        <v>28773.275249609949</v>
      </c>
      <c r="Q21">
        <f>'[4]Emission Projections'!V$183*'[4]Emission Shares'!Q21*'[4]Carbon Prices POLES'!P$8</f>
        <v>34371.254488120132</v>
      </c>
      <c r="R21">
        <f>'[4]Emission Projections'!W$183*'[4]Emission Shares'!R21*'[4]Carbon Prices POLES'!Q$8</f>
        <v>41057.96726954601</v>
      </c>
      <c r="S21">
        <f>'[4]Emission Projections'!X$183*'[4]Emission Shares'!S21*'[4]Carbon Prices POLES'!R$8</f>
        <v>49045.992930939479</v>
      </c>
      <c r="T21">
        <f>'[4]Emission Projections'!Y$183*'[4]Emission Shares'!T21*'[4]Carbon Prices POLES'!S$8</f>
        <v>58587.584112910656</v>
      </c>
      <c r="U21">
        <f>'[4]Emission Projections'!Z$183*'[4]Emission Shares'!U21*'[4]Carbon Prices POLES'!T$8</f>
        <v>69986.081953041517</v>
      </c>
      <c r="V21">
        <f>'[4]Emission Projections'!AA$183*'[4]Emission Shares'!V21*'[4]Carbon Prices POLES'!U$8</f>
        <v>83601.824723876736</v>
      </c>
      <c r="W21" s="20">
        <f t="shared" si="0"/>
        <v>23859.007607888867</v>
      </c>
      <c r="X21" t="s">
        <v>525</v>
      </c>
      <c r="Y21">
        <f t="shared" si="1"/>
        <v>0</v>
      </c>
      <c r="Z21">
        <f t="shared" si="2"/>
        <v>1</v>
      </c>
      <c r="AA21">
        <f t="shared" si="3"/>
        <v>0</v>
      </c>
      <c r="AB21">
        <f t="shared" si="4"/>
        <v>0</v>
      </c>
      <c r="AC21">
        <f t="shared" si="5"/>
        <v>0</v>
      </c>
    </row>
    <row r="22" spans="1:29" x14ac:dyDescent="0.25">
      <c r="A22" t="s">
        <v>70</v>
      </c>
      <c r="B22">
        <f>'[4]Emission Projections'!G$183*'[4]Emission Shares'!B22*'[4]Carbon Prices POLES'!A$8</f>
        <v>2383.5499999999997</v>
      </c>
      <c r="C22">
        <f>'[4]Emission Projections'!H$183*'[4]Emission Shares'!C22*'[4]Carbon Prices POLES'!B$8</f>
        <v>2853.2003461634258</v>
      </c>
      <c r="D22">
        <f>'[4]Emission Projections'!I$183*'[4]Emission Shares'!D22*'[4]Carbon Prices POLES'!C$8</f>
        <v>3408.2404937021238</v>
      </c>
      <c r="E22">
        <f>'[4]Emission Projections'!J$183*'[4]Emission Shares'!E22*'[4]Carbon Prices POLES'!D$8</f>
        <v>4071.2542854115027</v>
      </c>
      <c r="F22">
        <f>'[4]Emission Projections'!K$183*'[4]Emission Shares'!F22*'[4]Carbon Prices POLES'!E$8</f>
        <v>4863.4278195930365</v>
      </c>
      <c r="G22">
        <f>'[4]Emission Projections'!L$183*'[4]Emission Shares'!G22*'[4]Carbon Prices POLES'!F$8</f>
        <v>5809.3068840413043</v>
      </c>
      <c r="H22">
        <f>'[4]Emission Projections'!M$183*'[4]Emission Shares'!H22*'[4]Carbon Prices POLES'!G$8</f>
        <v>6939.6638686561937</v>
      </c>
      <c r="I22">
        <f>'[4]Emission Projections'!N$183*'[4]Emission Shares'!I22*'[4]Carbon Prices POLES'!H$8</f>
        <v>8289.3511623986014</v>
      </c>
      <c r="J22">
        <f>'[4]Emission Projections'!O$183*'[4]Emission Shares'!J22*'[4]Carbon Prices POLES'!I$8</f>
        <v>9902.264574722416</v>
      </c>
      <c r="K22">
        <f>'[4]Emission Projections'!P$183*'[4]Emission Shares'!K22*'[4]Carbon Prices POLES'!J$8</f>
        <v>11828.151640563234</v>
      </c>
      <c r="L22">
        <f>'[4]Emission Projections'!Q$183*'[4]Emission Shares'!L22*'[4]Carbon Prices POLES'!K$8</f>
        <v>14129.628542837734</v>
      </c>
      <c r="M22">
        <f>'[4]Emission Projections'!R$183*'[4]Emission Shares'!M22*'[4]Carbon Prices POLES'!L$8</f>
        <v>16877.703555019925</v>
      </c>
      <c r="N22">
        <f>'[4]Emission Projections'!S$183*'[4]Emission Shares'!N22*'[4]Carbon Prices POLES'!M$8</f>
        <v>20161.697309630603</v>
      </c>
      <c r="O22">
        <f>'[4]Emission Projections'!T$183*'[4]Emission Shares'!O22*'[4]Carbon Prices POLES'!N$8</f>
        <v>24082.964703316156</v>
      </c>
      <c r="P22">
        <f>'[4]Emission Projections'!U$183*'[4]Emission Shares'!P22*'[4]Carbon Prices POLES'!O$8</f>
        <v>28768.920174393745</v>
      </c>
      <c r="Q22">
        <f>'[4]Emission Projections'!V$183*'[4]Emission Shares'!Q22*'[4]Carbon Prices POLES'!P$8</f>
        <v>34364.233872875222</v>
      </c>
      <c r="R22">
        <f>'[4]Emission Projections'!W$183*'[4]Emission Shares'!R22*'[4]Carbon Prices POLES'!Q$8</f>
        <v>41050.66111949653</v>
      </c>
      <c r="S22">
        <f>'[4]Emission Projections'!X$183*'[4]Emission Shares'!S22*'[4]Carbon Prices POLES'!R$8</f>
        <v>49034.697876067738</v>
      </c>
      <c r="T22">
        <f>'[4]Emission Projections'!Y$183*'[4]Emission Shares'!T22*'[4]Carbon Prices POLES'!S$8</f>
        <v>58575.617110474719</v>
      </c>
      <c r="U22">
        <f>'[4]Emission Projections'!Z$183*'[4]Emission Shares'!U22*'[4]Carbon Prices POLES'!T$8</f>
        <v>69968.161245259776</v>
      </c>
      <c r="V22">
        <f>'[4]Emission Projections'!AA$183*'[4]Emission Shares'!V22*'[4]Carbon Prices POLES'!U$8</f>
        <v>83579.348926758641</v>
      </c>
      <c r="W22" s="20">
        <f t="shared" si="0"/>
        <v>23854.383119589649</v>
      </c>
      <c r="X22" t="s">
        <v>524</v>
      </c>
      <c r="Y22">
        <f t="shared" si="1"/>
        <v>1</v>
      </c>
      <c r="Z22">
        <f t="shared" si="2"/>
        <v>0</v>
      </c>
      <c r="AA22">
        <f t="shared" si="3"/>
        <v>0</v>
      </c>
      <c r="AB22">
        <f t="shared" si="4"/>
        <v>0</v>
      </c>
      <c r="AC22">
        <f t="shared" si="5"/>
        <v>0</v>
      </c>
    </row>
    <row r="23" spans="1:29" x14ac:dyDescent="0.25">
      <c r="A23" t="s">
        <v>72</v>
      </c>
      <c r="B23">
        <f>'[4]Emission Projections'!G$183*'[4]Emission Shares'!B23*'[4]Carbon Prices POLES'!A$8</f>
        <v>77282.024999999994</v>
      </c>
      <c r="C23">
        <f>'[4]Emission Projections'!H$183*'[4]Emission Shares'!C23*'[4]Carbon Prices POLES'!B$8</f>
        <v>92323.02228853089</v>
      </c>
      <c r="D23">
        <f>'[4]Emission Projections'!I$183*'[4]Emission Shares'!D23*'[4]Carbon Prices POLES'!C$8</f>
        <v>110284.23522296066</v>
      </c>
      <c r="E23">
        <f>'[4]Emission Projections'!J$183*'[4]Emission Shares'!E23*'[4]Carbon Prices POLES'!D$8</f>
        <v>131739.75718778512</v>
      </c>
      <c r="F23">
        <f>'[4]Emission Projections'!K$183*'[4]Emission Shares'!F23*'[4]Carbon Prices POLES'!E$8</f>
        <v>157369.37491638411</v>
      </c>
      <c r="G23">
        <f>'[4]Emission Projections'!L$183*'[4]Emission Shares'!G23*'[4]Carbon Prices POLES'!F$8</f>
        <v>187985.21967854648</v>
      </c>
      <c r="H23">
        <f>'[4]Emission Projections'!M$183*'[4]Emission Shares'!H23*'[4]Carbon Prices POLES'!G$8</f>
        <v>224557.24180569247</v>
      </c>
      <c r="I23">
        <f>'[4]Emission Projections'!N$183*'[4]Emission Shares'!I23*'[4]Carbon Prices POLES'!H$8</f>
        <v>268244.32940250152</v>
      </c>
      <c r="J23">
        <f>'[4]Emission Projections'!O$183*'[4]Emission Shares'!J23*'[4]Carbon Prices POLES'!I$8</f>
        <v>320430.5468020523</v>
      </c>
      <c r="K23">
        <f>'[4]Emission Projections'!P$183*'[4]Emission Shares'!K23*'[4]Carbon Prices POLES'!J$8</f>
        <v>382769.56236038607</v>
      </c>
      <c r="L23">
        <f>'[4]Emission Projections'!Q$183*'[4]Emission Shares'!L23*'[4]Carbon Prices POLES'!K$8</f>
        <v>457236.35769861937</v>
      </c>
      <c r="M23">
        <f>'[4]Emission Projections'!R$183*'[4]Emission Shares'!M23*'[4]Carbon Prices POLES'!L$8</f>
        <v>546190.62485406874</v>
      </c>
      <c r="N23">
        <f>'[4]Emission Projections'!S$183*'[4]Emission Shares'!N23*'[4]Carbon Prices POLES'!M$8</f>
        <v>652450.55103828525</v>
      </c>
      <c r="O23">
        <f>'[4]Emission Projections'!T$183*'[4]Emission Shares'!O23*'[4]Carbon Prices POLES'!N$8</f>
        <v>779383.2845023846</v>
      </c>
      <c r="P23">
        <f>'[4]Emission Projections'!U$183*'[4]Emission Shares'!P23*'[4]Carbon Prices POLES'!O$8</f>
        <v>931010.21920457564</v>
      </c>
      <c r="Q23">
        <f>'[4]Emission Projections'!V$183*'[4]Emission Shares'!Q23*'[4]Carbon Prices POLES'!P$8</f>
        <v>1112136.0869360303</v>
      </c>
      <c r="R23">
        <f>'[4]Emission Projections'!W$183*'[4]Emission Shares'!R23*'[4]Carbon Prices POLES'!Q$8</f>
        <v>1328499.1897157093</v>
      </c>
      <c r="S23">
        <f>'[4]Emission Projections'!X$183*'[4]Emission Shares'!S23*'[4]Carbon Prices POLES'!R$8</f>
        <v>1586955.6104576192</v>
      </c>
      <c r="T23">
        <f>'[4]Emission Projections'!Y$183*'[4]Emission Shares'!T23*'[4]Carbon Prices POLES'!S$8</f>
        <v>1895693.5819985443</v>
      </c>
      <c r="U23">
        <f>'[4]Emission Projections'!Z$183*'[4]Emission Shares'!U23*'[4]Carbon Prices POLES'!T$8</f>
        <v>2264496.3503100951</v>
      </c>
      <c r="V23">
        <f>'[4]Emission Projections'!AA$183*'[4]Emission Shares'!V23*'[4]Carbon Prices POLES'!U$8</f>
        <v>2705048.4497238761</v>
      </c>
      <c r="W23" s="20">
        <f t="shared" si="0"/>
        <v>772004.07719545939</v>
      </c>
      <c r="X23" t="s">
        <v>525</v>
      </c>
      <c r="Y23">
        <f t="shared" si="1"/>
        <v>0</v>
      </c>
      <c r="Z23">
        <f t="shared" si="2"/>
        <v>1</v>
      </c>
      <c r="AA23">
        <f t="shared" si="3"/>
        <v>0</v>
      </c>
      <c r="AB23">
        <f t="shared" si="4"/>
        <v>0</v>
      </c>
      <c r="AC23">
        <f t="shared" si="5"/>
        <v>0</v>
      </c>
    </row>
    <row r="24" spans="1:29" x14ac:dyDescent="0.25">
      <c r="A24" t="s">
        <v>74</v>
      </c>
      <c r="B24">
        <f>'[4]Emission Projections'!G$183*'[4]Emission Shares'!B24*'[4]Carbon Prices POLES'!A$8</f>
        <v>155627.48000000001</v>
      </c>
      <c r="C24">
        <f>'[4]Emission Projections'!H$183*'[4]Emission Shares'!C24*'[4]Carbon Prices POLES'!B$8</f>
        <v>185910.24666798505</v>
      </c>
      <c r="D24">
        <f>'[4]Emission Projections'!I$183*'[4]Emission Shares'!D24*'[4]Carbon Prices POLES'!C$8</f>
        <v>222078.45287367114</v>
      </c>
      <c r="E24">
        <f>'[4]Emission Projections'!J$183*'[4]Emission Shares'!E24*'[4]Carbon Prices POLES'!D$8</f>
        <v>265283.06478340807</v>
      </c>
      <c r="F24">
        <f>'[4]Emission Projections'!K$183*'[4]Emission Shares'!F24*'[4]Carbon Prices POLES'!E$8</f>
        <v>316893.64779738238</v>
      </c>
      <c r="G24">
        <f>'[4]Emission Projections'!L$183*'[4]Emission Shares'!G24*'[4]Carbon Prices POLES'!F$8</f>
        <v>378543.46425052255</v>
      </c>
      <c r="H24">
        <f>'[4]Emission Projections'!M$183*'[4]Emission Shares'!H24*'[4]Carbon Prices POLES'!G$8</f>
        <v>452188.72872680821</v>
      </c>
      <c r="I24">
        <f>'[4]Emission Projections'!N$183*'[4]Emission Shares'!I24*'[4]Carbon Prices POLES'!H$8</f>
        <v>540159.48177051812</v>
      </c>
      <c r="J24">
        <f>'[4]Emission Projections'!O$183*'[4]Emission Shares'!J24*'[4]Carbon Prices POLES'!I$8</f>
        <v>645246.94784810732</v>
      </c>
      <c r="K24">
        <f>'[4]Emission Projections'!P$183*'[4]Emission Shares'!K24*'[4]Carbon Prices POLES'!J$8</f>
        <v>770776.1717760741</v>
      </c>
      <c r="L24">
        <f>'[4]Emission Projections'!Q$183*'[4]Emission Shares'!L24*'[4]Carbon Prices POLES'!K$8</f>
        <v>920729.82333404815</v>
      </c>
      <c r="M24">
        <f>'[4]Emission Projections'!R$183*'[4]Emission Shares'!M24*'[4]Carbon Prices POLES'!L$8</f>
        <v>1099852.8380840237</v>
      </c>
      <c r="N24">
        <f>'[4]Emission Projections'!S$183*'[4]Emission Shares'!N24*'[4]Carbon Prices POLES'!M$8</f>
        <v>1313827.9201233725</v>
      </c>
      <c r="O24">
        <f>'[4]Emission Projections'!T$183*'[4]Emission Shares'!O24*'[4]Carbon Prices POLES'!N$8</f>
        <v>1569426.2123431172</v>
      </c>
      <c r="P24">
        <f>'[4]Emission Projections'!U$183*'[4]Emission Shares'!P24*'[4]Carbon Prices POLES'!O$8</f>
        <v>1874756.1479125845</v>
      </c>
      <c r="Q24">
        <f>'[4]Emission Projections'!V$183*'[4]Emission Shares'!Q24*'[4]Carbon Prices POLES'!P$8</f>
        <v>2239480.2941873763</v>
      </c>
      <c r="R24">
        <f>'[4]Emission Projections'!W$183*'[4]Emission Shares'!R24*'[4]Carbon Prices POLES'!Q$8</f>
        <v>2675168.2937973593</v>
      </c>
      <c r="S24">
        <f>'[4]Emission Projections'!X$183*'[4]Emission Shares'!S24*'[4]Carbon Prices POLES'!R$8</f>
        <v>3195608.8058437039</v>
      </c>
      <c r="T24">
        <f>'[4]Emission Projections'!Y$183*'[4]Emission Shares'!T24*'[4]Carbon Prices POLES'!S$8</f>
        <v>3817310.1930352282</v>
      </c>
      <c r="U24">
        <f>'[4]Emission Projections'!Z$183*'[4]Emission Shares'!U24*'[4]Carbon Prices POLES'!T$8</f>
        <v>4559949.0766466763</v>
      </c>
      <c r="V24">
        <f>'[4]Emission Projections'!AA$183*'[4]Emission Shares'!V24*'[4]Carbon Prices POLES'!U$8</f>
        <v>5447072.9484810457</v>
      </c>
      <c r="W24" s="20">
        <f t="shared" si="0"/>
        <v>1554566.2019182388</v>
      </c>
      <c r="X24" t="s">
        <v>526</v>
      </c>
      <c r="Y24">
        <f t="shared" si="1"/>
        <v>0</v>
      </c>
      <c r="Z24">
        <f t="shared" si="2"/>
        <v>0</v>
      </c>
      <c r="AA24">
        <f t="shared" si="3"/>
        <v>0</v>
      </c>
      <c r="AB24">
        <f t="shared" si="4"/>
        <v>0</v>
      </c>
      <c r="AC24">
        <f t="shared" si="5"/>
        <v>1</v>
      </c>
    </row>
    <row r="25" spans="1:29" x14ac:dyDescent="0.25">
      <c r="A25" t="s">
        <v>76</v>
      </c>
      <c r="B25">
        <f>'[4]Emission Projections'!G$183*'[4]Emission Shares'!B25*'[4]Carbon Prices POLES'!A$8</f>
        <v>26164.045000000002</v>
      </c>
      <c r="C25">
        <f>'[4]Emission Projections'!H$183*'[4]Emission Shares'!C25*'[4]Carbon Prices POLES'!B$8</f>
        <v>31260.144806311357</v>
      </c>
      <c r="D25">
        <f>'[4]Emission Projections'!I$183*'[4]Emission Shares'!D25*'[4]Carbon Prices POLES'!C$8</f>
        <v>37341.701067174981</v>
      </c>
      <c r="E25">
        <f>'[4]Emission Projections'!J$183*'[4]Emission Shares'!E25*'[4]Carbon Prices POLES'!D$8</f>
        <v>44606.403792719349</v>
      </c>
      <c r="F25">
        <f>'[4]Emission Projections'!K$183*'[4]Emission Shares'!F25*'[4]Carbon Prices POLES'!E$8</f>
        <v>53284.53646795309</v>
      </c>
      <c r="G25">
        <f>'[4]Emission Projections'!L$183*'[4]Emission Shares'!G25*'[4]Carbon Prices POLES'!F$8</f>
        <v>63650.737710389963</v>
      </c>
      <c r="H25">
        <f>'[4]Emission Projections'!M$183*'[4]Emission Shares'!H25*'[4]Carbon Prices POLES'!G$8</f>
        <v>76033.926404509737</v>
      </c>
      <c r="I25">
        <f>'[4]Emission Projections'!N$183*'[4]Emission Shares'!I25*'[4]Carbon Prices POLES'!H$8</f>
        <v>90825.892788445955</v>
      </c>
      <c r="J25">
        <f>'[4]Emission Projections'!O$183*'[4]Emission Shares'!J25*'[4]Carbon Prices POLES'!I$8</f>
        <v>108495.98028914552</v>
      </c>
      <c r="K25">
        <f>'[4]Emission Projections'!P$183*'[4]Emission Shares'!K25*'[4]Carbon Prices POLES'!J$8</f>
        <v>129603.25635394765</v>
      </c>
      <c r="L25">
        <f>'[4]Emission Projections'!Q$183*'[4]Emission Shares'!L25*'[4]Carbon Prices POLES'!K$8</f>
        <v>154817.44011445649</v>
      </c>
      <c r="M25">
        <f>'[4]Emission Projections'!R$183*'[4]Emission Shares'!M25*'[4]Carbon Prices POLES'!L$8</f>
        <v>184936.29619354248</v>
      </c>
      <c r="N25">
        <f>'[4]Emission Projections'!S$183*'[4]Emission Shares'!N25*'[4]Carbon Prices POLES'!M$8</f>
        <v>220915.46543837892</v>
      </c>
      <c r="O25">
        <f>'[4]Emission Projections'!T$183*'[4]Emission Shares'!O25*'[4]Carbon Prices POLES'!N$8</f>
        <v>263893.32275865239</v>
      </c>
      <c r="P25">
        <f>'[4]Emission Projections'!U$183*'[4]Emission Shares'!P25*'[4]Carbon Prices POLES'!O$8</f>
        <v>315233.49875152973</v>
      </c>
      <c r="Q25">
        <f>'[4]Emission Projections'!V$183*'[4]Emission Shares'!Q25*'[4]Carbon Prices POLES'!P$8</f>
        <v>376560.40407617856</v>
      </c>
      <c r="R25">
        <f>'[4]Emission Projections'!W$183*'[4]Emission Shares'!R25*'[4]Carbon Prices POLES'!Q$8</f>
        <v>449819.841440522</v>
      </c>
      <c r="S25">
        <f>'[4]Emission Projections'!X$183*'[4]Emission Shares'!S25*'[4]Carbon Prices POLES'!R$8</f>
        <v>537329.77288785321</v>
      </c>
      <c r="T25">
        <f>'[4]Emission Projections'!Y$183*'[4]Emission Shares'!T25*'[4]Carbon Prices POLES'!S$8</f>
        <v>641866.71903494326</v>
      </c>
      <c r="U25">
        <f>'[4]Emission Projections'!Z$183*'[4]Emission Shares'!U25*'[4]Carbon Prices POLES'!T$8</f>
        <v>766738.30882679578</v>
      </c>
      <c r="V25">
        <f>'[4]Emission Projections'!AA$183*'[4]Emission Shares'!V25*'[4]Carbon Prices POLES'!U$8</f>
        <v>915904.71098746208</v>
      </c>
      <c r="W25" s="20">
        <f t="shared" si="0"/>
        <v>261394.40024718634</v>
      </c>
      <c r="X25" t="s">
        <v>387</v>
      </c>
      <c r="Y25">
        <f t="shared" si="1"/>
        <v>0</v>
      </c>
      <c r="Z25">
        <f t="shared" si="2"/>
        <v>0</v>
      </c>
      <c r="AA25">
        <f t="shared" si="3"/>
        <v>1</v>
      </c>
      <c r="AB25">
        <f t="shared" si="4"/>
        <v>0</v>
      </c>
      <c r="AC25">
        <f t="shared" si="5"/>
        <v>0</v>
      </c>
    </row>
    <row r="26" spans="1:29" x14ac:dyDescent="0.25">
      <c r="A26" t="s">
        <v>78</v>
      </c>
      <c r="B26">
        <f>'[4]Emission Projections'!G$183*'[4]Emission Shares'!B26*'[4]Carbon Prices POLES'!A$8</f>
        <v>2098770.7800000003</v>
      </c>
      <c r="C26">
        <f>'[4]Emission Projections'!H$183*'[4]Emission Shares'!C26*'[4]Carbon Prices POLES'!B$8</f>
        <v>2507087.241294682</v>
      </c>
      <c r="D26">
        <f>'[4]Emission Projections'!I$183*'[4]Emission Shares'!D26*'[4]Carbon Prices POLES'!C$8</f>
        <v>2994834.65330945</v>
      </c>
      <c r="E26">
        <f>'[4]Emission Projections'!J$183*'[4]Emission Shares'!E26*'[4]Carbon Prices POLES'!D$8</f>
        <v>3577472.0771355592</v>
      </c>
      <c r="F26">
        <f>'[4]Emission Projections'!K$183*'[4]Emission Shares'!F26*'[4]Carbon Prices POLES'!E$8</f>
        <v>4273460.0995877367</v>
      </c>
      <c r="G26">
        <f>'[4]Emission Projections'!L$183*'[4]Emission Shares'!G26*'[4]Carbon Prices POLES'!F$8</f>
        <v>5104850.8611693298</v>
      </c>
      <c r="H26">
        <f>'[4]Emission Projections'!M$183*'[4]Emission Shares'!H26*'[4]Carbon Prices POLES'!G$8</f>
        <v>6097986.5108854836</v>
      </c>
      <c r="I26">
        <f>'[4]Emission Projections'!N$183*'[4]Emission Shares'!I26*'[4]Carbon Prices POLES'!H$8</f>
        <v>7284334.2318354882</v>
      </c>
      <c r="J26">
        <f>'[4]Emission Projections'!O$183*'[4]Emission Shares'!J26*'[4]Carbon Prices POLES'!I$8</f>
        <v>8701482.7845749687</v>
      </c>
      <c r="K26">
        <f>'[4]Emission Projections'!P$183*'[4]Emission Shares'!K26*'[4]Carbon Prices POLES'!J$8</f>
        <v>10394334.064679604</v>
      </c>
      <c r="L26">
        <f>'[4]Emission Projections'!Q$183*'[4]Emission Shares'!L26*'[4]Carbon Prices POLES'!K$8</f>
        <v>12416525.11291733</v>
      </c>
      <c r="M26">
        <f>'[4]Emission Projections'!R$183*'[4]Emission Shares'!M26*'[4]Carbon Prices POLES'!L$8</f>
        <v>14832128.40186869</v>
      </c>
      <c r="N26">
        <f>'[4]Emission Projections'!S$183*'[4]Emission Shares'!N26*'[4]Carbon Prices POLES'!M$8</f>
        <v>17717680.962811306</v>
      </c>
      <c r="O26">
        <f>'[4]Emission Projections'!T$183*'[4]Emission Shares'!O26*'[4]Carbon Prices POLES'!N$8</f>
        <v>21164610.600518346</v>
      </c>
      <c r="P26">
        <f>'[4]Emission Projections'!U$183*'[4]Emission Shares'!P26*'[4]Carbon Prices POLES'!O$8</f>
        <v>25282131.340836607</v>
      </c>
      <c r="Q26">
        <f>'[4]Emission Projections'!V$183*'[4]Emission Shares'!Q26*'[4]Carbon Prices POLES'!P$8</f>
        <v>30200705.504776772</v>
      </c>
      <c r="R26">
        <f>'[4]Emission Projections'!W$183*'[4]Emission Shares'!R26*'[4]Carbon Prices POLES'!Q$8</f>
        <v>36076175.345984221</v>
      </c>
      <c r="S26">
        <f>'[4]Emission Projections'!X$183*'[4]Emission Shares'!S26*'[4]Carbon Prices POLES'!R$8</f>
        <v>43094703.238650776</v>
      </c>
      <c r="T26">
        <f>'[4]Emission Projections'!Y$183*'[4]Emission Shares'!T26*'[4]Carbon Prices POLES'!S$8</f>
        <v>51478667.28698869</v>
      </c>
      <c r="U26">
        <f>'[4]Emission Projections'!Z$183*'[4]Emission Shares'!U26*'[4]Carbon Prices POLES'!T$8</f>
        <v>61493710.699678577</v>
      </c>
      <c r="V26">
        <f>'[4]Emission Projections'!AA$183*'[4]Emission Shares'!V26*'[4]Carbon Prices POLES'!U$8</f>
        <v>73457154.874723867</v>
      </c>
      <c r="W26" s="20">
        <f t="shared" si="0"/>
        <v>20964228.889248926</v>
      </c>
      <c r="X26" t="s">
        <v>525</v>
      </c>
      <c r="Y26">
        <f t="shared" si="1"/>
        <v>0</v>
      </c>
      <c r="Z26">
        <f t="shared" si="2"/>
        <v>1</v>
      </c>
      <c r="AA26">
        <f t="shared" si="3"/>
        <v>0</v>
      </c>
      <c r="AB26">
        <f t="shared" si="4"/>
        <v>0</v>
      </c>
      <c r="AC26">
        <f t="shared" si="5"/>
        <v>0</v>
      </c>
    </row>
    <row r="27" spans="1:29" x14ac:dyDescent="0.25">
      <c r="A27" t="s">
        <v>80</v>
      </c>
      <c r="B27">
        <f>'[4]Emission Projections'!G$183*'[4]Emission Shares'!B27*'[4]Carbon Prices POLES'!A$8</f>
        <v>45800.829999999994</v>
      </c>
      <c r="C27">
        <f>'[4]Emission Projections'!H$183*'[4]Emission Shares'!C27*'[4]Carbon Prices POLES'!B$8</f>
        <v>54717.216074717544</v>
      </c>
      <c r="D27">
        <f>'[4]Emission Projections'!I$183*'[4]Emission Shares'!D27*'[4]Carbon Prices POLES'!C$8</f>
        <v>65362.285520846337</v>
      </c>
      <c r="E27">
        <f>'[4]Emission Projections'!J$183*'[4]Emission Shares'!E27*'[4]Carbon Prices POLES'!D$8</f>
        <v>78078.32124316573</v>
      </c>
      <c r="F27">
        <f>'[4]Emission Projections'!K$183*'[4]Emission Shares'!F27*'[4]Carbon Prices POLES'!E$8</f>
        <v>93268.329798955572</v>
      </c>
      <c r="G27">
        <f>'[4]Emission Projections'!L$183*'[4]Emission Shares'!G27*'[4]Carbon Prices POLES'!F$8</f>
        <v>111413.2757096882</v>
      </c>
      <c r="H27">
        <f>'[4]Emission Projections'!M$183*'[4]Emission Shares'!H27*'[4]Carbon Prices POLES'!G$8</f>
        <v>133088.54394039951</v>
      </c>
      <c r="I27">
        <f>'[4]Emission Projections'!N$183*'[4]Emission Shares'!I27*'[4]Carbon Prices POLES'!H$8</f>
        <v>158980.34015500947</v>
      </c>
      <c r="J27">
        <f>'[4]Emission Projections'!O$183*'[4]Emission Shares'!J27*'[4]Carbon Prices POLES'!I$8</f>
        <v>189909.70097388691</v>
      </c>
      <c r="K27">
        <f>'[4]Emission Projections'!P$183*'[4]Emission Shares'!K27*'[4]Carbon Prices POLES'!J$8</f>
        <v>226855.80804853991</v>
      </c>
      <c r="L27">
        <f>'[4]Emission Projections'!Q$183*'[4]Emission Shares'!L27*'[4]Carbon Prices POLES'!K$8</f>
        <v>270990.22685803025</v>
      </c>
      <c r="M27">
        <f>'[4]Emission Projections'!R$183*'[4]Emission Shares'!M27*'[4]Carbon Prices POLES'!L$8</f>
        <v>323710.20129528717</v>
      </c>
      <c r="N27">
        <f>'[4]Emission Projections'!S$183*'[4]Emission Shares'!N27*'[4]Carbon Prices POLES'!M$8</f>
        <v>386687.47863537946</v>
      </c>
      <c r="O27">
        <f>'[4]Emission Projections'!T$183*'[4]Emission Shares'!O27*'[4]Carbon Prices POLES'!N$8</f>
        <v>461915.85688881739</v>
      </c>
      <c r="P27">
        <f>'[4]Emission Projections'!U$183*'[4]Emission Shares'!P27*'[4]Carbon Prices POLES'!O$8</f>
        <v>551780.81012870674</v>
      </c>
      <c r="Q27">
        <f>'[4]Emission Projections'!V$183*'[4]Emission Shares'!Q27*'[4]Carbon Prices POLES'!P$8</f>
        <v>659127.38952335389</v>
      </c>
      <c r="R27">
        <f>'[4]Emission Projections'!W$183*'[4]Emission Shares'!R27*'[4]Carbon Prices POLES'!Q$8</f>
        <v>787359.5107770802</v>
      </c>
      <c r="S27">
        <f>'[4]Emission Projections'!X$183*'[4]Emission Shares'!S27*'[4]Carbon Prices POLES'!R$8</f>
        <v>940536.92108150653</v>
      </c>
      <c r="T27">
        <f>'[4]Emission Projections'!Y$183*'[4]Emission Shares'!T27*'[4]Carbon Prices POLES'!S$8</f>
        <v>1123516.7860448607</v>
      </c>
      <c r="U27">
        <f>'[4]Emission Projections'!Z$183*'[4]Emission Shares'!U27*'[4]Carbon Prices POLES'!T$8</f>
        <v>1342092.1637620232</v>
      </c>
      <c r="V27">
        <f>'[4]Emission Projections'!AA$183*'[4]Emission Shares'!V27*'[4]Carbon Prices POLES'!U$8</f>
        <v>1603192.1859874616</v>
      </c>
      <c r="W27" s="20">
        <f t="shared" si="0"/>
        <v>457542.10392608173</v>
      </c>
      <c r="X27" t="s">
        <v>387</v>
      </c>
      <c r="Y27">
        <f t="shared" si="1"/>
        <v>0</v>
      </c>
      <c r="Z27">
        <f t="shared" si="2"/>
        <v>0</v>
      </c>
      <c r="AA27">
        <f t="shared" si="3"/>
        <v>1</v>
      </c>
      <c r="AB27">
        <f t="shared" si="4"/>
        <v>0</v>
      </c>
      <c r="AC27">
        <f t="shared" si="5"/>
        <v>0</v>
      </c>
    </row>
    <row r="28" spans="1:29" x14ac:dyDescent="0.25">
      <c r="A28" t="s">
        <v>82</v>
      </c>
      <c r="B28">
        <f>'[4]Emission Projections'!G$183*'[4]Emission Shares'!B28*'[4]Carbon Prices POLES'!A$8</f>
        <v>223393.64</v>
      </c>
      <c r="C28">
        <f>'[4]Emission Projections'!H$183*'[4]Emission Shares'!C28*'[4]Carbon Prices POLES'!B$8</f>
        <v>266860.13967268099</v>
      </c>
      <c r="D28">
        <f>'[4]Emission Projections'!I$183*'[4]Emission Shares'!D28*'[4]Carbon Prices POLES'!C$8</f>
        <v>318776.94040006649</v>
      </c>
      <c r="E28">
        <f>'[4]Emission Projections'!J$183*'[4]Emission Shares'!E28*'[4]Carbon Prices POLES'!D$8</f>
        <v>380793.9955927917</v>
      </c>
      <c r="F28">
        <f>'[4]Emission Projections'!K$183*'[4]Emission Shares'!F28*'[4]Carbon Prices POLES'!E$8</f>
        <v>454876.93458672444</v>
      </c>
      <c r="G28">
        <f>'[4]Emission Projections'!L$183*'[4]Emission Shares'!G28*'[4]Carbon Prices POLES'!F$8</f>
        <v>543371.04636574793</v>
      </c>
      <c r="H28">
        <f>'[4]Emission Projections'!M$183*'[4]Emission Shares'!H28*'[4]Carbon Prices POLES'!G$8</f>
        <v>649083.09512517299</v>
      </c>
      <c r="I28">
        <f>'[4]Emission Projections'!N$183*'[4]Emission Shares'!I28*'[4]Carbon Prices POLES'!H$8</f>
        <v>775359.14327081584</v>
      </c>
      <c r="J28">
        <f>'[4]Emission Projections'!O$183*'[4]Emission Shares'!J28*'[4]Carbon Prices POLES'!I$8</f>
        <v>926204.10158368561</v>
      </c>
      <c r="K28">
        <f>'[4]Emission Projections'!P$183*'[4]Emission Shares'!K28*'[4]Carbon Prices POLES'!J$8</f>
        <v>1106392.8207613337</v>
      </c>
      <c r="L28">
        <f>'[4]Emission Projections'!Q$183*'[4]Emission Shares'!L28*'[4]Carbon Prices POLES'!K$8</f>
        <v>1321639.8324883422</v>
      </c>
      <c r="M28">
        <f>'[4]Emission Projections'!R$183*'[4]Emission Shares'!M28*'[4]Carbon Prices POLES'!L$8</f>
        <v>1578758.8635331818</v>
      </c>
      <c r="N28">
        <f>'[4]Emission Projections'!S$183*'[4]Emission Shares'!N28*'[4]Carbon Prices POLES'!M$8</f>
        <v>1885903.88723459</v>
      </c>
      <c r="O28">
        <f>'[4]Emission Projections'!T$183*'[4]Emission Shares'!O28*'[4]Carbon Prices POLES'!N$8</f>
        <v>2252798.0948315305</v>
      </c>
      <c r="P28">
        <f>'[4]Emission Projections'!U$183*'[4]Emission Shares'!P28*'[4]Carbon Prices POLES'!O$8</f>
        <v>2691076.2812926467</v>
      </c>
      <c r="Q28">
        <f>'[4]Emission Projections'!V$183*'[4]Emission Shares'!Q28*'[4]Carbon Prices POLES'!P$8</f>
        <v>3214613.4204364526</v>
      </c>
      <c r="R28">
        <f>'[4]Emission Projections'!W$183*'[4]Emission Shares'!R28*'[4]Carbon Prices POLES'!Q$8</f>
        <v>3840011.0742529342</v>
      </c>
      <c r="S28">
        <f>'[4]Emission Projections'!X$183*'[4]Emission Shares'!S28*'[4]Carbon Prices POLES'!R$8</f>
        <v>4587068.7682374893</v>
      </c>
      <c r="T28">
        <f>'[4]Emission Projections'!Y$183*'[4]Emission Shares'!T28*'[4]Carbon Prices POLES'!S$8</f>
        <v>5479475.1301674936</v>
      </c>
      <c r="U28">
        <f>'[4]Emission Projections'!Z$183*'[4]Emission Shares'!U28*'[4]Carbon Prices POLES'!T$8</f>
        <v>6545483.9485800117</v>
      </c>
      <c r="V28">
        <f>'[4]Emission Projections'!AA$183*'[4]Emission Shares'!V28*'[4]Carbon Prices POLES'!U$8</f>
        <v>7818888.5484810453</v>
      </c>
      <c r="W28" s="20">
        <f t="shared" si="0"/>
        <v>2231468.0812807018</v>
      </c>
      <c r="X28" t="s">
        <v>526</v>
      </c>
      <c r="Y28">
        <f t="shared" si="1"/>
        <v>0</v>
      </c>
      <c r="Z28">
        <f t="shared" si="2"/>
        <v>0</v>
      </c>
      <c r="AA28">
        <f t="shared" si="3"/>
        <v>0</v>
      </c>
      <c r="AB28">
        <f t="shared" si="4"/>
        <v>0</v>
      </c>
      <c r="AC28">
        <f t="shared" si="5"/>
        <v>1</v>
      </c>
    </row>
    <row r="29" spans="1:29" x14ac:dyDescent="0.25">
      <c r="A29" t="s">
        <v>84</v>
      </c>
      <c r="B29">
        <f>'[4]Emission Projections'!G$183*'[4]Emission Shares'!B29*'[4]Carbon Prices POLES'!A$8</f>
        <v>8415.7649999999994</v>
      </c>
      <c r="C29">
        <f>'[4]Emission Projections'!H$183*'[4]Emission Shares'!C29*'[4]Carbon Prices POLES'!B$8</f>
        <v>10058.982352700532</v>
      </c>
      <c r="D29">
        <f>'[4]Emission Projections'!I$183*'[4]Emission Shares'!D29*'[4]Carbon Prices POLES'!C$8</f>
        <v>12015.906715023822</v>
      </c>
      <c r="E29">
        <f>'[4]Emission Projections'!J$183*'[4]Emission Shares'!E29*'[4]Carbon Prices POLES'!D$8</f>
        <v>14353.5409616903</v>
      </c>
      <c r="F29">
        <f>'[4]Emission Projections'!K$183*'[4]Emission Shares'!F29*'[4]Carbon Prices POLES'!E$8</f>
        <v>17146.056594554007</v>
      </c>
      <c r="G29">
        <f>'[4]Emission Projections'!L$183*'[4]Emission Shares'!G29*'[4]Carbon Prices POLES'!F$8</f>
        <v>20481.609061164294</v>
      </c>
      <c r="H29">
        <f>'[4]Emission Projections'!M$183*'[4]Emission Shares'!H29*'[4]Carbon Prices POLES'!G$8</f>
        <v>24466.354252557056</v>
      </c>
      <c r="I29">
        <f>'[4]Emission Projections'!N$183*'[4]Emission Shares'!I29*'[4]Carbon Prices POLES'!H$8</f>
        <v>29225.981443129895</v>
      </c>
      <c r="J29">
        <f>'[4]Emission Projections'!O$183*'[4]Emission Shares'!J29*'[4]Carbon Prices POLES'!I$8</f>
        <v>34911.963834589325</v>
      </c>
      <c r="K29">
        <f>'[4]Emission Projections'!P$183*'[4]Emission Shares'!K29*'[4]Carbon Prices POLES'!J$8</f>
        <v>41703.657810189165</v>
      </c>
      <c r="L29">
        <f>'[4]Emission Projections'!Q$183*'[4]Emission Shares'!L29*'[4]Carbon Prices POLES'!K$8</f>
        <v>49817.199621665262</v>
      </c>
      <c r="M29">
        <f>'[4]Emission Projections'!R$183*'[4]Emission Shares'!M29*'[4]Carbon Prices POLES'!L$8</f>
        <v>59508.527623524875</v>
      </c>
      <c r="N29">
        <f>'[4]Emission Projections'!S$183*'[4]Emission Shares'!N29*'[4]Carbon Prices POLES'!M$8</f>
        <v>71086.045480679022</v>
      </c>
      <c r="O29">
        <f>'[4]Emission Projections'!T$183*'[4]Emission Shares'!O29*'[4]Carbon Prices POLES'!N$8</f>
        <v>84914.972583115668</v>
      </c>
      <c r="P29">
        <f>'[4]Emission Projections'!U$183*'[4]Emission Shares'!P29*'[4]Carbon Prices POLES'!O$8</f>
        <v>101435.3685805611</v>
      </c>
      <c r="Q29">
        <f>'[4]Emission Projections'!V$183*'[4]Emission Shares'!Q29*'[4]Carbon Prices POLES'!P$8</f>
        <v>121168.39482046819</v>
      </c>
      <c r="R29">
        <f>'[4]Emission Projections'!W$183*'[4]Emission Shares'!R29*'[4]Carbon Prices POLES'!Q$8</f>
        <v>144741.97036882397</v>
      </c>
      <c r="S29">
        <f>'[4]Emission Projections'!X$183*'[4]Emission Shares'!S29*'[4]Carbon Prices POLES'!R$8</f>
        <v>172899.78273710018</v>
      </c>
      <c r="T29">
        <f>'[4]Emission Projections'!Y$183*'[4]Emission Shares'!T29*'[4]Carbon Prices POLES'!S$8</f>
        <v>206537.80692887396</v>
      </c>
      <c r="U29">
        <f>'[4]Emission Projections'!Z$183*'[4]Emission Shares'!U29*'[4]Carbon Prices POLES'!T$8</f>
        <v>246717.27093949387</v>
      </c>
      <c r="V29">
        <f>'[4]Emission Projections'!AA$183*'[4]Emission Shares'!V29*'[4]Carbon Prices POLES'!U$8</f>
        <v>294714.91098746215</v>
      </c>
      <c r="W29" s="20">
        <f t="shared" si="0"/>
        <v>84110.574699874589</v>
      </c>
      <c r="X29" t="s">
        <v>387</v>
      </c>
      <c r="Y29">
        <f t="shared" si="1"/>
        <v>0</v>
      </c>
      <c r="Z29">
        <f t="shared" si="2"/>
        <v>0</v>
      </c>
      <c r="AA29">
        <f t="shared" si="3"/>
        <v>1</v>
      </c>
      <c r="AB29">
        <f t="shared" si="4"/>
        <v>0</v>
      </c>
      <c r="AC29">
        <f t="shared" si="5"/>
        <v>0</v>
      </c>
    </row>
    <row r="30" spans="1:29" x14ac:dyDescent="0.25">
      <c r="A30" t="s">
        <v>86</v>
      </c>
      <c r="B30">
        <f>'[4]Emission Projections'!G$183*'[4]Emission Shares'!B30*'[4]Carbon Prices POLES'!A$8</f>
        <v>1540.14</v>
      </c>
      <c r="C30">
        <f>'[4]Emission Projections'!H$183*'[4]Emission Shares'!C30*'[4]Carbon Prices POLES'!B$8</f>
        <v>1845.722104659149</v>
      </c>
      <c r="D30">
        <f>'[4]Emission Projections'!I$183*'[4]Emission Shares'!D30*'[4]Carbon Prices POLES'!C$8</f>
        <v>2204.7777046346855</v>
      </c>
      <c r="E30">
        <f>'[4]Emission Projections'!J$183*'[4]Emission Shares'!E30*'[4]Carbon Prices POLES'!D$8</f>
        <v>2633.6819104135516</v>
      </c>
      <c r="F30">
        <f>'[4]Emission Projections'!K$183*'[4]Emission Shares'!F30*'[4]Carbon Prices POLES'!E$8</f>
        <v>3146.1289576483728</v>
      </c>
      <c r="G30">
        <f>'[4]Emission Projections'!L$183*'[4]Emission Shares'!G30*'[4]Carbon Prices POLES'!F$8</f>
        <v>3758.0313303175712</v>
      </c>
      <c r="H30">
        <f>'[4]Emission Projections'!M$183*'[4]Emission Shares'!H30*'[4]Carbon Prices POLES'!G$8</f>
        <v>4489.2472722034863</v>
      </c>
      <c r="I30">
        <f>'[4]Emission Projections'!N$183*'[4]Emission Shares'!I30*'[4]Carbon Prices POLES'!H$8</f>
        <v>5362.3794240250181</v>
      </c>
      <c r="J30">
        <f>'[4]Emission Projections'!O$183*'[4]Emission Shares'!J30*'[4]Carbon Prices POLES'!I$8</f>
        <v>6405.7591130412129</v>
      </c>
      <c r="K30">
        <f>'[4]Emission Projections'!P$183*'[4]Emission Shares'!K30*'[4]Carbon Prices POLES'!J$8</f>
        <v>7651.6439115223975</v>
      </c>
      <c r="L30">
        <f>'[4]Emission Projections'!Q$183*'[4]Emission Shares'!L30*'[4]Carbon Prices POLES'!K$8</f>
        <v>9140.4535629909733</v>
      </c>
      <c r="M30">
        <f>'[4]Emission Projections'!R$183*'[4]Emission Shares'!M30*'[4]Carbon Prices POLES'!L$8</f>
        <v>10918.224716751523</v>
      </c>
      <c r="N30">
        <f>'[4]Emission Projections'!S$183*'[4]Emission Shares'!N30*'[4]Carbon Prices POLES'!M$8</f>
        <v>13042.623492933717</v>
      </c>
      <c r="O30">
        <f>'[4]Emission Projections'!T$183*'[4]Emission Shares'!O30*'[4]Carbon Prices POLES'!N$8</f>
        <v>15579.35138908027</v>
      </c>
      <c r="P30">
        <f>'[4]Emission Projections'!U$183*'[4]Emission Shares'!P30*'[4]Carbon Prices POLES'!O$8</f>
        <v>18610.679723006106</v>
      </c>
      <c r="Q30">
        <f>'[4]Emission Projections'!V$183*'[4]Emission Shares'!Q30*'[4]Carbon Prices POLES'!P$8</f>
        <v>22230.37470591097</v>
      </c>
      <c r="R30">
        <f>'[4]Emission Projections'!W$183*'[4]Emission Shares'!R30*'[4]Carbon Prices POLES'!Q$8</f>
        <v>26555.81163753599</v>
      </c>
      <c r="S30">
        <f>'[4]Emission Projections'!X$183*'[4]Emission Shares'!S30*'[4]Carbon Prices POLES'!R$8</f>
        <v>31720.809279938618</v>
      </c>
      <c r="T30">
        <f>'[4]Emission Projections'!Y$183*'[4]Emission Shares'!T30*'[4]Carbon Prices POLES'!S$8</f>
        <v>37892.825482824381</v>
      </c>
      <c r="U30">
        <f>'[4]Emission Projections'!Z$183*'[4]Emission Shares'!U30*'[4]Carbon Prices POLES'!T$8</f>
        <v>45262.839939764344</v>
      </c>
      <c r="V30">
        <f>'[4]Emission Projections'!AA$183*'[4]Emission Shares'!V30*'[4]Carbon Prices POLES'!U$8</f>
        <v>54068.035987462274</v>
      </c>
      <c r="W30" s="20">
        <f t="shared" si="0"/>
        <v>15431.406745079268</v>
      </c>
      <c r="X30" t="s">
        <v>387</v>
      </c>
      <c r="Y30">
        <f t="shared" si="1"/>
        <v>0</v>
      </c>
      <c r="Z30">
        <f t="shared" si="2"/>
        <v>0</v>
      </c>
      <c r="AA30">
        <f t="shared" si="3"/>
        <v>1</v>
      </c>
      <c r="AB30">
        <f t="shared" si="4"/>
        <v>0</v>
      </c>
      <c r="AC30">
        <f t="shared" si="5"/>
        <v>0</v>
      </c>
    </row>
    <row r="31" spans="1:29" x14ac:dyDescent="0.25">
      <c r="A31" t="s">
        <v>88</v>
      </c>
      <c r="B31">
        <f>'[4]Emission Projections'!G$183*'[4]Emission Shares'!B31*'[4]Carbon Prices POLES'!A$8</f>
        <v>1778.4950000000001</v>
      </c>
      <c r="C31">
        <f>'[4]Emission Projections'!H$183*'[4]Emission Shares'!C31*'[4]Carbon Prices POLES'!B$8</f>
        <v>2130.4484599245834</v>
      </c>
      <c r="D31">
        <f>'[4]Emission Projections'!I$183*'[4]Emission Shares'!D31*'[4]Carbon Prices POLES'!C$8</f>
        <v>2544.8968436615087</v>
      </c>
      <c r="E31">
        <f>'[4]Emission Projections'!J$183*'[4]Emission Shares'!E31*'[4]Carbon Prices POLES'!D$8</f>
        <v>3039.9703575244789</v>
      </c>
      <c r="F31">
        <f>'[4]Emission Projections'!K$183*'[4]Emission Shares'!F31*'[4]Carbon Prices POLES'!E$8</f>
        <v>3631.459782394435</v>
      </c>
      <c r="G31">
        <f>'[4]Emission Projections'!L$183*'[4]Emission Shares'!G31*'[4]Carbon Prices POLES'!F$8</f>
        <v>4337.7820249869246</v>
      </c>
      <c r="H31">
        <f>'[4]Emission Projections'!M$183*'[4]Emission Shares'!H31*'[4]Carbon Prices POLES'!G$8</f>
        <v>5181.7869808557434</v>
      </c>
      <c r="I31">
        <f>'[4]Emission Projections'!N$183*'[4]Emission Shares'!I31*'[4]Carbon Prices POLES'!H$8</f>
        <v>6189.6509606873196</v>
      </c>
      <c r="J31">
        <f>'[4]Emission Projections'!O$183*'[4]Emission Shares'!J31*'[4]Carbon Prices POLES'!I$8</f>
        <v>7393.9742100548801</v>
      </c>
      <c r="K31">
        <f>'[4]Emission Projections'!P$183*'[4]Emission Shares'!K31*'[4]Carbon Prices POLES'!J$8</f>
        <v>8832.113726676178</v>
      </c>
      <c r="L31">
        <f>'[4]Emission Projections'!Q$183*'[4]Emission Shares'!L31*'[4]Carbon Prices POLES'!K$8</f>
        <v>10550.580759691682</v>
      </c>
      <c r="M31">
        <f>'[4]Emission Projections'!R$183*'[4]Emission Shares'!M31*'[4]Carbon Prices POLES'!L$8</f>
        <v>12602.688550852999</v>
      </c>
      <c r="N31">
        <f>'[4]Emission Projections'!S$183*'[4]Emission Shares'!N31*'[4]Carbon Prices POLES'!M$8</f>
        <v>15054.795455175554</v>
      </c>
      <c r="O31">
        <f>'[4]Emission Projections'!T$183*'[4]Emission Shares'!O31*'[4]Carbon Prices POLES'!N$8</f>
        <v>17982.986257140161</v>
      </c>
      <c r="P31">
        <f>'[4]Emission Projections'!U$183*'[4]Emission Shares'!P31*'[4]Carbon Prices POLES'!O$8</f>
        <v>21481.935603401344</v>
      </c>
      <c r="Q31">
        <f>'[4]Emission Projections'!V$183*'[4]Emission Shares'!Q31*'[4]Carbon Prices POLES'!P$8</f>
        <v>25660.226069882287</v>
      </c>
      <c r="R31">
        <f>'[4]Emission Projections'!W$183*'[4]Emission Shares'!R31*'[4]Carbon Prices POLES'!Q$8</f>
        <v>30652.931806887307</v>
      </c>
      <c r="S31">
        <f>'[4]Emission Projections'!X$183*'[4]Emission Shares'!S31*'[4]Carbon Prices POLES'!R$8</f>
        <v>36615.013693120214</v>
      </c>
      <c r="T31">
        <f>'[4]Emission Projections'!Y$183*'[4]Emission Shares'!T31*'[4]Carbon Prices POLES'!S$8</f>
        <v>43739.184839620764</v>
      </c>
      <c r="U31">
        <f>'[4]Emission Projections'!Z$183*'[4]Emission Shares'!U31*'[4]Carbon Prices POLES'!T$8</f>
        <v>52246.593547754972</v>
      </c>
      <c r="V31">
        <f>'[4]Emission Projections'!AA$183*'[4]Emission Shares'!V31*'[4]Carbon Prices POLES'!U$8</f>
        <v>62410.460987462269</v>
      </c>
      <c r="W31" s="20">
        <f t="shared" si="0"/>
        <v>17812.284567512172</v>
      </c>
      <c r="X31" t="s">
        <v>387</v>
      </c>
      <c r="Y31">
        <f t="shared" si="1"/>
        <v>0</v>
      </c>
      <c r="Z31">
        <f t="shared" si="2"/>
        <v>0</v>
      </c>
      <c r="AA31">
        <f t="shared" si="3"/>
        <v>1</v>
      </c>
      <c r="AB31">
        <f t="shared" si="4"/>
        <v>0</v>
      </c>
      <c r="AC31">
        <f t="shared" si="5"/>
        <v>0</v>
      </c>
    </row>
    <row r="32" spans="1:29" x14ac:dyDescent="0.25">
      <c r="A32" t="s">
        <v>90</v>
      </c>
      <c r="B32">
        <f>'[4]Emission Projections'!G$183*'[4]Emission Shares'!B32*'[4]Carbon Prices POLES'!A$8</f>
        <v>20901.900000000001</v>
      </c>
      <c r="C32">
        <f>'[4]Emission Projections'!H$183*'[4]Emission Shares'!C32*'[4]Carbon Prices POLES'!B$8</f>
        <v>24974.24794755489</v>
      </c>
      <c r="D32">
        <f>'[4]Emission Projections'!I$183*'[4]Emission Shares'!D32*'[4]Carbon Prices POLES'!C$8</f>
        <v>29832.881295016869</v>
      </c>
      <c r="E32">
        <f>'[4]Emission Projections'!J$183*'[4]Emission Shares'!E32*'[4]Carbon Prices POLES'!D$8</f>
        <v>35636.741330183548</v>
      </c>
      <c r="F32">
        <f>'[4]Emission Projections'!K$183*'[4]Emission Shares'!F32*'[4]Carbon Prices POLES'!E$8</f>
        <v>42569.899588325556</v>
      </c>
      <c r="G32">
        <f>'[4]Emission Projections'!L$183*'[4]Emission Shares'!G32*'[4]Carbon Prices POLES'!F$8</f>
        <v>50851.47623912181</v>
      </c>
      <c r="H32">
        <f>'[4]Emission Projections'!M$183*'[4]Emission Shares'!H32*'[4]Carbon Prices POLES'!G$8</f>
        <v>60744.672002408472</v>
      </c>
      <c r="I32">
        <f>'[4]Emission Projections'!N$183*'[4]Emission Shares'!I32*'[4]Carbon Prices POLES'!H$8</f>
        <v>72561.985933854405</v>
      </c>
      <c r="J32">
        <f>'[4]Emission Projections'!O$183*'[4]Emission Shares'!J32*'[4]Carbon Prices POLES'!I$8</f>
        <v>86678.975958091993</v>
      </c>
      <c r="K32">
        <f>'[4]Emission Projections'!P$183*'[4]Emission Shares'!K32*'[4]Carbon Prices POLES'!J$8</f>
        <v>103541.57574097239</v>
      </c>
      <c r="L32">
        <f>'[4]Emission Projections'!Q$183*'[4]Emission Shares'!L32*'[4]Carbon Prices POLES'!K$8</f>
        <v>123685.6645942005</v>
      </c>
      <c r="M32">
        <f>'[4]Emission Projections'!R$183*'[4]Emission Shares'!M32*'[4]Carbon Prices POLES'!L$8</f>
        <v>147747.58605059615</v>
      </c>
      <c r="N32">
        <f>'[4]Emission Projections'!S$183*'[4]Emission Shares'!N32*'[4]Carbon Prices POLES'!M$8</f>
        <v>176491.98052995795</v>
      </c>
      <c r="O32">
        <f>'[4]Emission Projections'!T$183*'[4]Emission Shares'!O32*'[4]Carbon Prices POLES'!N$8</f>
        <v>210826.90445258483</v>
      </c>
      <c r="P32">
        <f>'[4]Emission Projections'!U$183*'[4]Emission Shares'!P32*'[4]Carbon Prices POLES'!O$8</f>
        <v>251843.41549740851</v>
      </c>
      <c r="Q32">
        <f>'[4]Emission Projections'!V$183*'[4]Emission Shares'!Q32*'[4]Carbon Prices POLES'!P$8</f>
        <v>300837.30138141598</v>
      </c>
      <c r="R32">
        <f>'[4]Emission Projections'!W$183*'[4]Emission Shares'!R32*'[4]Carbon Prices POLES'!Q$8</f>
        <v>359365.38196909882</v>
      </c>
      <c r="S32">
        <f>'[4]Emission Projections'!X$183*'[4]Emission Shares'!S32*'[4]Carbon Prices POLES'!R$8</f>
        <v>429276.73305402289</v>
      </c>
      <c r="T32">
        <f>'[4]Emission Projections'!Y$183*'[4]Emission Shares'!T32*'[4]Carbon Prices POLES'!S$8</f>
        <v>512792.76713850151</v>
      </c>
      <c r="U32">
        <f>'[4]Emission Projections'!Z$183*'[4]Emission Shares'!U32*'[4]Carbon Prices POLES'!T$8</f>
        <v>612552.09540453134</v>
      </c>
      <c r="V32">
        <f>'[4]Emission Projections'!AA$183*'[4]Emission Shares'!V32*'[4]Carbon Prices POLES'!U$8</f>
        <v>731721.59892675851</v>
      </c>
      <c r="W32" s="20">
        <f t="shared" si="0"/>
        <v>208830.27547783844</v>
      </c>
      <c r="X32" t="s">
        <v>524</v>
      </c>
      <c r="Y32">
        <f t="shared" si="1"/>
        <v>1</v>
      </c>
      <c r="Z32">
        <f t="shared" si="2"/>
        <v>0</v>
      </c>
      <c r="AA32">
        <f t="shared" si="3"/>
        <v>0</v>
      </c>
      <c r="AB32">
        <f t="shared" si="4"/>
        <v>0</v>
      </c>
      <c r="AC32">
        <f t="shared" si="5"/>
        <v>0</v>
      </c>
    </row>
    <row r="33" spans="1:29" x14ac:dyDescent="0.25">
      <c r="A33" t="s">
        <v>92</v>
      </c>
      <c r="B33">
        <f>'[4]Emission Projections'!G$183*'[4]Emission Shares'!B33*'[4]Carbon Prices POLES'!A$8</f>
        <v>36174.955000000002</v>
      </c>
      <c r="C33">
        <f>'[4]Emission Projections'!H$183*'[4]Emission Shares'!C33*'[4]Carbon Prices POLES'!B$8</f>
        <v>43218.651727459612</v>
      </c>
      <c r="D33">
        <f>'[4]Emission Projections'!I$183*'[4]Emission Shares'!D33*'[4]Carbon Prices POLES'!C$8</f>
        <v>51626.704906301558</v>
      </c>
      <c r="E33">
        <f>'[4]Emission Projections'!J$183*'[4]Emission Shares'!E33*'[4]Carbon Prices POLES'!D$8</f>
        <v>61670.518571378292</v>
      </c>
      <c r="F33">
        <f>'[4]Emission Projections'!K$183*'[4]Emission Shares'!F33*'[4]Carbon Prices POLES'!E$8</f>
        <v>73668.431107287688</v>
      </c>
      <c r="G33">
        <f>'[4]Emission Projections'!L$183*'[4]Emission Shares'!G33*'[4]Carbon Prices POLES'!F$8</f>
        <v>88000.266886502795</v>
      </c>
      <c r="H33">
        <f>'[4]Emission Projections'!M$183*'[4]Emission Shares'!H33*'[4]Carbon Prices POLES'!G$8</f>
        <v>105120.59416790452</v>
      </c>
      <c r="I33">
        <f>'[4]Emission Projections'!N$183*'[4]Emission Shares'!I33*'[4]Carbon Prices POLES'!H$8</f>
        <v>125571.29732826265</v>
      </c>
      <c r="J33">
        <f>'[4]Emission Projections'!O$183*'[4]Emission Shares'!J33*'[4]Carbon Prices POLES'!I$8</f>
        <v>150001.01436371956</v>
      </c>
      <c r="K33">
        <f>'[4]Emission Projections'!P$183*'[4]Emission Shares'!K33*'[4]Carbon Prices POLES'!J$8</f>
        <v>179182.98859040646</v>
      </c>
      <c r="L33">
        <f>'[4]Emission Projections'!Q$183*'[4]Emission Shares'!L33*'[4]Carbon Prices POLES'!K$8</f>
        <v>214042.78237588628</v>
      </c>
      <c r="M33">
        <f>'[4]Emission Projections'!R$183*'[4]Emission Shares'!M33*'[4]Carbon Prices POLES'!L$8</f>
        <v>255683.77722580449</v>
      </c>
      <c r="N33">
        <f>'[4]Emission Projections'!S$183*'[4]Emission Shares'!N33*'[4]Carbon Prices POLES'!M$8</f>
        <v>305426.68785253604</v>
      </c>
      <c r="O33">
        <f>'[4]Emission Projections'!T$183*'[4]Emission Shares'!O33*'[4]Carbon Prices POLES'!N$8</f>
        <v>364845.98721716792</v>
      </c>
      <c r="P33">
        <f>'[4]Emission Projections'!U$183*'[4]Emission Shares'!P33*'[4]Carbon Prices POLES'!O$8</f>
        <v>435826.24572812975</v>
      </c>
      <c r="Q33">
        <f>'[4]Emission Projections'!V$183*'[4]Emission Shares'!Q33*'[4]Carbon Prices POLES'!P$8</f>
        <v>520614.16136297386</v>
      </c>
      <c r="R33">
        <f>'[4]Emission Projections'!W$183*'[4]Emission Shares'!R33*'[4]Carbon Prices POLES'!Q$8</f>
        <v>621898.88855327724</v>
      </c>
      <c r="S33">
        <f>'[4]Emission Projections'!X$183*'[4]Emission Shares'!S33*'[4]Carbon Prices POLES'!R$8</f>
        <v>742886.35824148031</v>
      </c>
      <c r="T33">
        <f>'[4]Emission Projections'!Y$183*'[4]Emission Shares'!T33*'[4]Carbon Prices POLES'!S$8</f>
        <v>887413.81202039146</v>
      </c>
      <c r="U33">
        <f>'[4]Emission Projections'!Z$183*'[4]Emission Shares'!U33*'[4]Carbon Prices POLES'!T$8</f>
        <v>1060055.960362402</v>
      </c>
      <c r="V33">
        <f>'[4]Emission Projections'!AA$183*'[4]Emission Shares'!V33*'[4]Carbon Prices POLES'!U$8</f>
        <v>1266286.5609874618</v>
      </c>
      <c r="W33" s="20">
        <f t="shared" si="0"/>
        <v>361391.26878936827</v>
      </c>
      <c r="X33" t="s">
        <v>387</v>
      </c>
      <c r="Y33">
        <f t="shared" si="1"/>
        <v>0</v>
      </c>
      <c r="Z33">
        <f t="shared" si="2"/>
        <v>0</v>
      </c>
      <c r="AA33">
        <f t="shared" si="3"/>
        <v>1</v>
      </c>
      <c r="AB33">
        <f t="shared" si="4"/>
        <v>0</v>
      </c>
      <c r="AC33">
        <f t="shared" si="5"/>
        <v>0</v>
      </c>
    </row>
    <row r="34" spans="1:29" x14ac:dyDescent="0.25">
      <c r="A34" t="s">
        <v>94</v>
      </c>
      <c r="B34">
        <f>'[4]Emission Projections'!G$183*'[4]Emission Shares'!B34*'[4]Carbon Prices POLES'!A$8</f>
        <v>2495686.8599999994</v>
      </c>
      <c r="C34">
        <f>'[4]Emission Projections'!H$183*'[4]Emission Shares'!C34*'[4]Carbon Prices POLES'!B$8</f>
        <v>2981222.1522843447</v>
      </c>
      <c r="D34">
        <f>'[4]Emission Projections'!I$183*'[4]Emission Shares'!D34*'[4]Carbon Prices POLES'!C$8</f>
        <v>3561211.0928148148</v>
      </c>
      <c r="E34">
        <f>'[4]Emission Projections'!J$183*'[4]Emission Shares'!E34*'[4]Carbon Prices POLES'!D$8</f>
        <v>4254035.3654595781</v>
      </c>
      <c r="F34">
        <f>'[4]Emission Projections'!K$183*'[4]Emission Shares'!F34*'[4]Carbon Prices POLES'!E$8</f>
        <v>5081647.6211713729</v>
      </c>
      <c r="G34">
        <f>'[4]Emission Projections'!L$183*'[4]Emission Shares'!G34*'[4]Carbon Prices POLES'!F$8</f>
        <v>6070267.8565884782</v>
      </c>
      <c r="H34">
        <f>'[4]Emission Projections'!M$183*'[4]Emission Shares'!H34*'[4]Carbon Prices POLES'!G$8</f>
        <v>7251223.6898220628</v>
      </c>
      <c r="I34">
        <f>'[4]Emission Projections'!N$183*'[4]Emission Shares'!I34*'[4]Carbon Prices POLES'!H$8</f>
        <v>8661928.9459660109</v>
      </c>
      <c r="J34">
        <f>'[4]Emission Projections'!O$183*'[4]Emission Shares'!J34*'[4]Carbon Prices POLES'!I$8</f>
        <v>10347086.073297014</v>
      </c>
      <c r="K34">
        <f>'[4]Emission Projections'!P$183*'[4]Emission Shares'!K34*'[4]Carbon Prices POLES'!J$8</f>
        <v>12360082.826189207</v>
      </c>
      <c r="L34">
        <f>'[4]Emission Projections'!Q$183*'[4]Emission Shares'!L34*'[4]Carbon Prices POLES'!K$8</f>
        <v>14764706.678868588</v>
      </c>
      <c r="M34">
        <f>'[4]Emission Projections'!R$183*'[4]Emission Shares'!M34*'[4]Carbon Prices POLES'!L$8</f>
        <v>17637139.398062065</v>
      </c>
      <c r="N34">
        <f>'[4]Emission Projections'!S$183*'[4]Emission Shares'!N34*'[4]Carbon Prices POLES'!M$8</f>
        <v>21068401.575863119</v>
      </c>
      <c r="O34">
        <f>'[4]Emission Projections'!T$183*'[4]Emission Shares'!O34*'[4]Carbon Prices POLES'!N$8</f>
        <v>25167200.905413248</v>
      </c>
      <c r="P34">
        <f>'[4]Emission Projections'!U$183*'[4]Emission Shares'!P34*'[4]Carbon Prices POLES'!O$8</f>
        <v>30063417.916626837</v>
      </c>
      <c r="Q34">
        <f>'[4]Emission Projections'!V$183*'[4]Emission Shares'!Q34*'[4]Carbon Prices POLES'!P$8</f>
        <v>35912173.17560187</v>
      </c>
      <c r="R34">
        <f>'[4]Emission Projections'!W$183*'[4]Emission Shares'!R34*'[4]Carbon Prices POLES'!Q$8</f>
        <v>42898797.902242757</v>
      </c>
      <c r="S34">
        <f>'[4]Emission Projections'!X$183*'[4]Emission Shares'!S34*'[4]Carbon Prices POLES'!R$8</f>
        <v>51244641.497835889</v>
      </c>
      <c r="T34">
        <f>'[4]Emission Projections'!Y$183*'[4]Emission Shares'!T34*'[4]Carbon Prices POLES'!S$8</f>
        <v>61214159.85355451</v>
      </c>
      <c r="U34">
        <f>'[4]Emission Projections'!Z$183*'[4]Emission Shares'!U34*'[4]Carbon Prices POLES'!T$8</f>
        <v>73123207.564241216</v>
      </c>
      <c r="V34">
        <f>'[4]Emission Projections'!AA$183*'[4]Emission Shares'!V34*'[4]Carbon Prices POLES'!U$8</f>
        <v>87349137.56876789</v>
      </c>
      <c r="W34" s="20">
        <f t="shared" si="0"/>
        <v>24928922.69146052</v>
      </c>
      <c r="X34" t="s">
        <v>527</v>
      </c>
      <c r="Y34">
        <f t="shared" si="1"/>
        <v>0</v>
      </c>
      <c r="Z34">
        <f t="shared" si="2"/>
        <v>0</v>
      </c>
      <c r="AA34">
        <f t="shared" si="3"/>
        <v>0</v>
      </c>
      <c r="AB34">
        <f t="shared" si="4"/>
        <v>1</v>
      </c>
      <c r="AC34">
        <f t="shared" si="5"/>
        <v>0</v>
      </c>
    </row>
    <row r="35" spans="1:29" x14ac:dyDescent="0.25">
      <c r="A35" t="s">
        <v>96</v>
      </c>
      <c r="B35">
        <f>'[4]Emission Projections'!G$183*'[4]Emission Shares'!B35*'[4]Carbon Prices POLES'!A$8</f>
        <v>2951.9349999999995</v>
      </c>
      <c r="C35">
        <f>'[4]Emission Projections'!H$183*'[4]Emission Shares'!C35*'[4]Carbon Prices POLES'!B$8</f>
        <v>3532.2035003715041</v>
      </c>
      <c r="D35">
        <f>'[4]Emission Projections'!I$183*'[4]Emission Shares'!D35*'[4]Carbon Prices POLES'!C$8</f>
        <v>4219.3898679805052</v>
      </c>
      <c r="E35">
        <f>'[4]Emission Projections'!J$183*'[4]Emission Shares'!E35*'[4]Carbon Prices POLES'!D$8</f>
        <v>5040.2676041159457</v>
      </c>
      <c r="F35">
        <f>'[4]Emission Projections'!K$183*'[4]Emission Shares'!F35*'[4]Carbon Prices POLES'!E$8</f>
        <v>6020.8238763429335</v>
      </c>
      <c r="G35">
        <f>'[4]Emission Projections'!L$183*'[4]Emission Shares'!G35*'[4]Carbon Prices POLES'!F$8</f>
        <v>7192.1953562728104</v>
      </c>
      <c r="H35">
        <f>'[4]Emission Projections'!M$183*'[4]Emission Shares'!H35*'[4]Carbon Prices POLES'!G$8</f>
        <v>8591.3972767501473</v>
      </c>
      <c r="I35">
        <f>'[4]Emission Projections'!N$183*'[4]Emission Shares'!I35*'[4]Carbon Prices POLES'!H$8</f>
        <v>10262.882507965076</v>
      </c>
      <c r="J35">
        <f>'[4]Emission Projections'!O$183*'[4]Emission Shares'!J35*'[4]Carbon Prices POLES'!I$8</f>
        <v>12259.469625636142</v>
      </c>
      <c r="K35">
        <f>'[4]Emission Projections'!P$183*'[4]Emission Shares'!K35*'[4]Carbon Prices POLES'!J$8</f>
        <v>14644.590773199141</v>
      </c>
      <c r="L35">
        <f>'[4]Emission Projections'!Q$183*'[4]Emission Shares'!L35*'[4]Carbon Prices POLES'!K$8</f>
        <v>17493.614973644482</v>
      </c>
      <c r="M35">
        <f>'[4]Emission Projections'!R$183*'[4]Emission Shares'!M35*'[4]Carbon Prices POLES'!L$8</f>
        <v>20897.056896577651</v>
      </c>
      <c r="N35">
        <f>'[4]Emission Projections'!S$183*'[4]Emission Shares'!N35*'[4]Carbon Prices POLES'!M$8</f>
        <v>24962.463736099904</v>
      </c>
      <c r="O35">
        <f>'[4]Emission Projections'!T$183*'[4]Emission Shares'!O35*'[4]Carbon Prices POLES'!N$8</f>
        <v>29818.995647399359</v>
      </c>
      <c r="P35">
        <f>'[4]Emission Projections'!U$183*'[4]Emission Shares'!P35*'[4]Carbon Prices POLES'!O$8</f>
        <v>35620.11619516783</v>
      </c>
      <c r="Q35">
        <f>'[4]Emission Projections'!V$183*'[4]Emission Shares'!Q35*'[4]Carbon Prices POLES'!P$8</f>
        <v>42550.130817590187</v>
      </c>
      <c r="R35">
        <f>'[4]Emission Projections'!W$183*'[4]Emission Shares'!R35*'[4]Carbon Prices POLES'!Q$8</f>
        <v>50828.023057999148</v>
      </c>
      <c r="S35">
        <f>'[4]Emission Projections'!X$183*'[4]Emission Shares'!S35*'[4]Carbon Prices POLES'!R$8</f>
        <v>60716.788070064831</v>
      </c>
      <c r="T35">
        <f>'[4]Emission Projections'!Y$183*'[4]Emission Shares'!T35*'[4]Carbon Prices POLES'!S$8</f>
        <v>72528.902579117406</v>
      </c>
      <c r="U35">
        <f>'[4]Emission Projections'!Z$183*'[4]Emission Shares'!U35*'[4]Carbon Prices POLES'!T$8</f>
        <v>86639.648249019156</v>
      </c>
      <c r="V35">
        <f>'[4]Emission Projections'!AA$183*'[4]Emission Shares'!V35*'[4]Carbon Prices POLES'!U$8</f>
        <v>103495.29972387673</v>
      </c>
      <c r="W35" s="20">
        <f t="shared" si="0"/>
        <v>29536.485492151947</v>
      </c>
      <c r="X35" t="s">
        <v>525</v>
      </c>
      <c r="Y35">
        <f t="shared" si="1"/>
        <v>0</v>
      </c>
      <c r="Z35">
        <f t="shared" si="2"/>
        <v>1</v>
      </c>
      <c r="AA35">
        <f t="shared" si="3"/>
        <v>0</v>
      </c>
      <c r="AB35">
        <f t="shared" si="4"/>
        <v>0</v>
      </c>
      <c r="AC35">
        <f t="shared" si="5"/>
        <v>0</v>
      </c>
    </row>
    <row r="36" spans="1:29" x14ac:dyDescent="0.25">
      <c r="A36" t="s">
        <v>98</v>
      </c>
      <c r="B36">
        <f>'[4]Emission Projections'!G$183*'[4]Emission Shares'!B36*'[4]Carbon Prices POLES'!A$8</f>
        <v>1320.12</v>
      </c>
      <c r="C36">
        <f>'[4]Emission Projections'!H$183*'[4]Emission Shares'!C36*'[4]Carbon Prices POLES'!B$8</f>
        <v>1582.8977767218244</v>
      </c>
      <c r="D36">
        <f>'[4]Emission Projections'!I$183*'[4]Emission Shares'!D36*'[4]Carbon Prices POLES'!C$8</f>
        <v>1890.8215763022329</v>
      </c>
      <c r="E36">
        <f>'[4]Emission Projections'!J$183*'[4]Emission Shares'!E36*'[4]Carbon Prices POLES'!D$8</f>
        <v>2258.6464207726958</v>
      </c>
      <c r="F36">
        <f>'[4]Emission Projections'!K$183*'[4]Emission Shares'!F36*'[4]Carbon Prices POLES'!E$8</f>
        <v>2698.1312732673923</v>
      </c>
      <c r="G36">
        <f>'[4]Emission Projections'!L$183*'[4]Emission Shares'!G36*'[4]Carbon Prices POLES'!F$8</f>
        <v>3222.876842930476</v>
      </c>
      <c r="H36">
        <f>'[4]Emission Projections'!M$183*'[4]Emission Shares'!H36*'[4]Carbon Prices POLES'!G$8</f>
        <v>3849.9798488321721</v>
      </c>
      <c r="I36">
        <f>'[4]Emission Projections'!N$183*'[4]Emission Shares'!I36*'[4]Carbon Prices POLES'!H$8</f>
        <v>4598.7441594136617</v>
      </c>
      <c r="J36">
        <f>'[4]Emission Projections'!O$183*'[4]Emission Shares'!J36*'[4]Carbon Prices POLES'!I$8</f>
        <v>5493.5605619516728</v>
      </c>
      <c r="K36">
        <f>'[4]Emission Projections'!P$183*'[4]Emission Shares'!K36*'[4]Carbon Prices POLES'!J$8</f>
        <v>6561.9794667650604</v>
      </c>
      <c r="L36">
        <f>'[4]Emission Projections'!Q$183*'[4]Emission Shares'!L36*'[4]Carbon Prices POLES'!K$8</f>
        <v>7838.7976891133958</v>
      </c>
      <c r="M36">
        <f>'[4]Emission Projections'!R$183*'[4]Emission Shares'!M36*'[4]Carbon Prices POLES'!L$8</f>
        <v>9363.3350237347768</v>
      </c>
      <c r="N36">
        <f>'[4]Emission Projections'!S$183*'[4]Emission Shares'!N36*'[4]Carbon Prices POLES'!M$8</f>
        <v>11185.233989325867</v>
      </c>
      <c r="O36">
        <f>'[4]Emission Projections'!T$183*'[4]Emission Shares'!O36*'[4]Carbon Prices POLES'!N$8</f>
        <v>13360.611510871135</v>
      </c>
      <c r="P36">
        <f>'[4]Emission Projections'!U$183*'[4]Emission Shares'!P36*'[4]Carbon Prices POLES'!O$8</f>
        <v>15960.289679564345</v>
      </c>
      <c r="Q36">
        <f>'[4]Emission Projections'!V$183*'[4]Emission Shares'!Q36*'[4]Carbon Prices POLES'!P$8</f>
        <v>19064.358062245137</v>
      </c>
      <c r="R36">
        <f>'[4]Emission Projections'!W$183*'[4]Emission Shares'!R36*'[4]Carbon Prices POLES'!Q$8</f>
        <v>22773.854558134775</v>
      </c>
      <c r="S36">
        <f>'[4]Emission Projections'!X$183*'[4]Emission Shares'!S36*'[4]Carbon Prices POLES'!R$8</f>
        <v>27203.082129309445</v>
      </c>
      <c r="T36">
        <f>'[4]Emission Projections'!Y$183*'[4]Emission Shares'!T36*'[4]Carbon Prices POLES'!S$8</f>
        <v>32496.186076550795</v>
      </c>
      <c r="U36">
        <f>'[4]Emission Projections'!Z$183*'[4]Emission Shares'!U36*'[4]Carbon Prices POLES'!T$8</f>
        <v>38816.298147772999</v>
      </c>
      <c r="V36">
        <f>'[4]Emission Projections'!AA$183*'[4]Emission Shares'!V36*'[4]Carbon Prices POLES'!U$8</f>
        <v>46367.335987462269</v>
      </c>
      <c r="W36" s="20">
        <f t="shared" si="0"/>
        <v>13233.673370525818</v>
      </c>
      <c r="X36" t="s">
        <v>387</v>
      </c>
      <c r="Y36">
        <f t="shared" si="1"/>
        <v>0</v>
      </c>
      <c r="Z36">
        <f t="shared" si="2"/>
        <v>0</v>
      </c>
      <c r="AA36">
        <f t="shared" si="3"/>
        <v>1</v>
      </c>
      <c r="AB36">
        <f t="shared" si="4"/>
        <v>0</v>
      </c>
      <c r="AC36">
        <f t="shared" si="5"/>
        <v>0</v>
      </c>
    </row>
    <row r="37" spans="1:29" x14ac:dyDescent="0.25">
      <c r="A37" t="s">
        <v>100</v>
      </c>
      <c r="B37">
        <f>'[4]Emission Projections'!G$183*'[4]Emission Shares'!B37*'[4]Carbon Prices POLES'!A$8</f>
        <v>2346.88</v>
      </c>
      <c r="C37">
        <f>'[4]Emission Projections'!H$183*'[4]Emission Shares'!C37*'[4]Carbon Prices POLES'!B$8</f>
        <v>2809.4113070960043</v>
      </c>
      <c r="D37">
        <f>'[4]Emission Projections'!I$183*'[4]Emission Shares'!D37*'[4]Carbon Prices POLES'!C$8</f>
        <v>3355.9501751870107</v>
      </c>
      <c r="E37">
        <f>'[4]Emission Projections'!J$183*'[4]Emission Shares'!E37*'[4]Carbon Prices POLES'!D$8</f>
        <v>4008.8120390966897</v>
      </c>
      <c r="F37">
        <f>'[4]Emission Projections'!K$183*'[4]Emission Shares'!F37*'[4]Carbon Prices POLES'!E$8</f>
        <v>4788.7871337119668</v>
      </c>
      <c r="G37">
        <f>'[4]Emission Projections'!L$183*'[4]Emission Shares'!G37*'[4]Carbon Prices POLES'!F$8</f>
        <v>5720.2644507369196</v>
      </c>
      <c r="H37">
        <f>'[4]Emission Projections'!M$183*'[4]Emission Shares'!H37*'[4]Carbon Prices POLES'!G$8</f>
        <v>6833.2278245649713</v>
      </c>
      <c r="I37">
        <f>'[4]Emission Projections'!N$183*'[4]Emission Shares'!I37*'[4]Carbon Prices POLES'!H$8</f>
        <v>8162.3753942666563</v>
      </c>
      <c r="J37">
        <f>'[4]Emission Projections'!O$183*'[4]Emission Shares'!J37*'[4]Carbon Prices POLES'!I$8</f>
        <v>9750.4871337028562</v>
      </c>
      <c r="K37">
        <f>'[4]Emission Projections'!P$183*'[4]Emission Shares'!K37*'[4]Carbon Prices POLES'!J$8</f>
        <v>11647.080208965965</v>
      </c>
      <c r="L37">
        <f>'[4]Emission Projections'!Q$183*'[4]Emission Shares'!L37*'[4]Carbon Prices POLES'!K$8</f>
        <v>13913.191767208757</v>
      </c>
      <c r="M37">
        <f>'[4]Emission Projections'!R$183*'[4]Emission Shares'!M37*'[4]Carbon Prices POLES'!L$8</f>
        <v>16619.486924479595</v>
      </c>
      <c r="N37">
        <f>'[4]Emission Projections'!S$183*'[4]Emission Shares'!N37*'[4]Carbon Prices POLES'!M$8</f>
        <v>19853.051672829162</v>
      </c>
      <c r="O37">
        <f>'[4]Emission Projections'!T$183*'[4]Emission Shares'!O37*'[4]Carbon Prices POLES'!N$8</f>
        <v>23714.730942513754</v>
      </c>
      <c r="P37">
        <f>'[4]Emission Projections'!U$183*'[4]Emission Shares'!P37*'[4]Carbon Prices POLES'!O$8</f>
        <v>28328.77654895922</v>
      </c>
      <c r="Q37">
        <f>'[4]Emission Projections'!V$183*'[4]Emission Shares'!Q37*'[4]Carbon Prices POLES'!P$8</f>
        <v>33839.102399352349</v>
      </c>
      <c r="R37">
        <f>'[4]Emission Projections'!W$183*'[4]Emission Shares'!R37*'[4]Carbon Prices POLES'!Q$8</f>
        <v>40422.987595340441</v>
      </c>
      <c r="S37">
        <f>'[4]Emission Projections'!X$183*'[4]Emission Shares'!S37*'[4]Carbon Prices POLES'!R$8</f>
        <v>48285.808832245566</v>
      </c>
      <c r="T37">
        <f>'[4]Emission Projections'!Y$183*'[4]Emission Shares'!T37*'[4]Carbon Prices POLES'!S$8</f>
        <v>57680.503305827529</v>
      </c>
      <c r="U37">
        <f>'[4]Emission Projections'!Z$183*'[4]Emission Shares'!U37*'[4]Carbon Prices POLES'!T$8</f>
        <v>68900.159843732603</v>
      </c>
      <c r="V37">
        <f>'[4]Emission Projections'!AA$183*'[4]Emission Shares'!V37*'[4]Carbon Prices POLES'!U$8</f>
        <v>82303.935987462261</v>
      </c>
      <c r="W37" s="20">
        <f t="shared" si="0"/>
        <v>23489.762451775256</v>
      </c>
      <c r="X37" t="s">
        <v>387</v>
      </c>
      <c r="Y37">
        <f t="shared" si="1"/>
        <v>0</v>
      </c>
      <c r="Z37">
        <f t="shared" si="2"/>
        <v>0</v>
      </c>
      <c r="AA37">
        <f t="shared" si="3"/>
        <v>1</v>
      </c>
      <c r="AB37">
        <f t="shared" si="4"/>
        <v>0</v>
      </c>
      <c r="AC37">
        <f t="shared" si="5"/>
        <v>0</v>
      </c>
    </row>
    <row r="38" spans="1:29" x14ac:dyDescent="0.25">
      <c r="A38" t="s">
        <v>104</v>
      </c>
      <c r="B38">
        <f>'[4]Emission Projections'!G$183*'[4]Emission Shares'!B38*'[4]Carbon Prices POLES'!A$8</f>
        <v>361291.17499999999</v>
      </c>
      <c r="C38">
        <f>'[4]Emission Projections'!H$183*'[4]Emission Shares'!C38*'[4]Carbon Prices POLES'!B$8</f>
        <v>431585.42560096033</v>
      </c>
      <c r="D38">
        <f>'[4]Emission Projections'!I$183*'[4]Emission Shares'!D38*'[4]Carbon Prices POLES'!C$8</f>
        <v>515549.27087876794</v>
      </c>
      <c r="E38">
        <f>'[4]Emission Projections'!J$183*'[4]Emission Shares'!E38*'[4]Carbon Prices POLES'!D$8</f>
        <v>615848.06839919009</v>
      </c>
      <c r="F38">
        <f>'[4]Emission Projections'!K$183*'[4]Emission Shares'!F38*'[4]Carbon Prices POLES'!E$8</f>
        <v>735659.7191714996</v>
      </c>
      <c r="G38">
        <f>'[4]Emission Projections'!L$183*'[4]Emission Shares'!G38*'[4]Carbon Prices POLES'!F$8</f>
        <v>878780.47048072168</v>
      </c>
      <c r="H38">
        <f>'[4]Emission Projections'!M$183*'[4]Emission Shares'!H38*'[4]Carbon Prices POLES'!G$8</f>
        <v>1049744.9408074971</v>
      </c>
      <c r="I38">
        <f>'[4]Emission Projections'!N$183*'[4]Emission Shares'!I38*'[4]Carbon Prices POLES'!H$8</f>
        <v>1253970.1834716601</v>
      </c>
      <c r="J38">
        <f>'[4]Emission Projections'!O$183*'[4]Emission Shares'!J38*'[4]Carbon Prices POLES'!I$8</f>
        <v>1497926.8431667995</v>
      </c>
      <c r="K38">
        <f>'[4]Emission Projections'!P$183*'[4]Emission Shares'!K38*'[4]Carbon Prices POLES'!J$8</f>
        <v>1789344.7498013144</v>
      </c>
      <c r="L38">
        <f>'[4]Emission Projections'!Q$183*'[4]Emission Shares'!L38*'[4]Carbon Prices POLES'!K$8</f>
        <v>2137457.1482289252</v>
      </c>
      <c r="M38">
        <f>'[4]Emission Projections'!R$183*'[4]Emission Shares'!M38*'[4]Carbon Prices POLES'!L$8</f>
        <v>2553294.0702565201</v>
      </c>
      <c r="N38">
        <f>'[4]Emission Projections'!S$183*'[4]Emission Shares'!N38*'[4]Carbon Prices POLES'!M$8</f>
        <v>3050030.8352787509</v>
      </c>
      <c r="O38">
        <f>'[4]Emission Projections'!T$183*'[4]Emission Shares'!O38*'[4]Carbon Prices POLES'!N$8</f>
        <v>3643406.6772906734</v>
      </c>
      <c r="P38">
        <f>'[4]Emission Projections'!U$183*'[4]Emission Shares'!P38*'[4]Carbon Prices POLES'!O$8</f>
        <v>4352222.0336139798</v>
      </c>
      <c r="Q38">
        <f>'[4]Emission Projections'!V$183*'[4]Emission Shares'!Q38*'[4]Carbon Prices POLES'!P$8</f>
        <v>5198935.9044680065</v>
      </c>
      <c r="R38">
        <f>'[4]Emission Projections'!W$183*'[4]Emission Shares'!R38*'[4]Carbon Prices POLES'!Q$8</f>
        <v>6210375.4530427773</v>
      </c>
      <c r="S38">
        <f>'[4]Emission Projections'!X$183*'[4]Emission Shares'!S38*'[4]Carbon Prices POLES'!R$8</f>
        <v>7418588.4073947733</v>
      </c>
      <c r="T38">
        <f>'[4]Emission Projections'!Y$183*'[4]Emission Shares'!T38*'[4]Carbon Prices POLES'!S$8</f>
        <v>8861855.6155966986</v>
      </c>
      <c r="U38">
        <f>'[4]Emission Projections'!Z$183*'[4]Emission Shares'!U38*'[4]Carbon Prices POLES'!T$8</f>
        <v>10585907.380138924</v>
      </c>
      <c r="V38">
        <f>'[4]Emission Projections'!AA$183*'[4]Emission Shares'!V38*'[4]Carbon Prices POLES'!U$8</f>
        <v>12645368.699723873</v>
      </c>
      <c r="W38" s="20">
        <f t="shared" si="0"/>
        <v>3608911.5748482058</v>
      </c>
      <c r="X38" t="s">
        <v>525</v>
      </c>
      <c r="Y38">
        <f t="shared" si="1"/>
        <v>0</v>
      </c>
      <c r="Z38">
        <f t="shared" si="2"/>
        <v>1</v>
      </c>
      <c r="AA38">
        <f t="shared" si="3"/>
        <v>0</v>
      </c>
      <c r="AB38">
        <f t="shared" si="4"/>
        <v>0</v>
      </c>
      <c r="AC38">
        <f t="shared" si="5"/>
        <v>0</v>
      </c>
    </row>
    <row r="39" spans="1:29" x14ac:dyDescent="0.25">
      <c r="A39" t="s">
        <v>106</v>
      </c>
      <c r="B39">
        <f>'[4]Emission Projections'!G$183*'[4]Emission Shares'!B39*'[4]Carbon Prices POLES'!A$8</f>
        <v>41434459.75999999</v>
      </c>
      <c r="C39">
        <f>'[4]Emission Projections'!H$183*'[4]Emission Shares'!C39*'[4]Carbon Prices POLES'!B$8</f>
        <v>49495433.806387663</v>
      </c>
      <c r="D39">
        <f>'[4]Emission Projections'!I$183*'[4]Emission Shares'!D39*'[4]Carbon Prices POLES'!C$8</f>
        <v>59124643.744841978</v>
      </c>
      <c r="E39">
        <f>'[4]Emission Projections'!J$183*'[4]Emission Shares'!E39*'[4]Carbon Prices POLES'!D$8</f>
        <v>70627191.826299801</v>
      </c>
      <c r="F39">
        <f>'[4]Emission Projections'!K$183*'[4]Emission Shares'!F39*'[4]Carbon Prices POLES'!E$8</f>
        <v>84367531.372444183</v>
      </c>
      <c r="G39">
        <f>'[4]Emission Projections'!L$183*'[4]Emission Shares'!G39*'[4]Carbon Prices POLES'!F$8</f>
        <v>100781018.40399161</v>
      </c>
      <c r="H39">
        <f>'[4]Emission Projections'!M$183*'[4]Emission Shares'!H39*'[4]Carbon Prices POLES'!G$8</f>
        <v>120387707.79263249</v>
      </c>
      <c r="I39">
        <f>'[4]Emission Projections'!N$183*'[4]Emission Shares'!I39*'[4]Carbon Prices POLES'!H$8</f>
        <v>143808827.84775916</v>
      </c>
      <c r="J39">
        <f>'[4]Emission Projections'!O$183*'[4]Emission Shares'!J39*'[4]Carbon Prices POLES'!I$8</f>
        <v>171786467.51952145</v>
      </c>
      <c r="K39">
        <f>'[4]Emission Projections'!P$183*'[4]Emission Shares'!K39*'[4]Carbon Prices POLES'!J$8</f>
        <v>205207084.57611698</v>
      </c>
      <c r="L39">
        <f>'[4]Emission Projections'!Q$183*'[4]Emission Shares'!L39*'[4]Carbon Prices POLES'!K$8</f>
        <v>245129598.06636634</v>
      </c>
      <c r="M39">
        <f>'[4]Emission Projections'!R$183*'[4]Emission Shares'!M39*'[4]Carbon Prices POLES'!L$8</f>
        <v>292818933.24038517</v>
      </c>
      <c r="N39">
        <f>'[4]Emission Projections'!S$183*'[4]Emission Shares'!N39*'[4]Carbon Prices POLES'!M$8</f>
        <v>349786107.8164556</v>
      </c>
      <c r="O39">
        <f>'[4]Emission Projections'!T$183*'[4]Emission Shares'!O39*'[4]Carbon Prices POLES'!N$8</f>
        <v>417836098.80020416</v>
      </c>
      <c r="P39">
        <f>'[4]Emission Projections'!U$183*'[4]Emission Shares'!P39*'[4]Carbon Prices POLES'!O$8</f>
        <v>499125043.19571382</v>
      </c>
      <c r="Q39">
        <f>'[4]Emission Projections'!V$183*'[4]Emission Shares'!Q39*'[4]Carbon Prices POLES'!P$8</f>
        <v>596228541.41090727</v>
      </c>
      <c r="R39">
        <f>'[4]Emission Projections'!W$183*'[4]Emission Shares'!R39*'[4]Carbon Prices POLES'!Q$8</f>
        <v>712223279.26170182</v>
      </c>
      <c r="S39">
        <f>'[4]Emission Projections'!X$183*'[4]Emission Shares'!S39*'[4]Carbon Prices POLES'!R$8</f>
        <v>850784493.29643023</v>
      </c>
      <c r="T39">
        <f>'[4]Emission Projections'!Y$183*'[4]Emission Shares'!T39*'[4]Carbon Prices POLES'!S$8</f>
        <v>1016302440.5321926</v>
      </c>
      <c r="U39">
        <f>'[4]Emission Projections'!Z$183*'[4]Emission Shares'!U39*'[4]Carbon Prices POLES'!T$8</f>
        <v>1214021476.2820315</v>
      </c>
      <c r="V39">
        <f>'[4]Emission Projections'!AA$183*'[4]Emission Shares'!V39*'[4]Carbon Prices POLES'!U$8</f>
        <v>1450206246.6989262</v>
      </c>
      <c r="W39" s="20">
        <f t="shared" si="0"/>
        <v>413880125.01196718</v>
      </c>
      <c r="X39" t="s">
        <v>524</v>
      </c>
      <c r="Y39">
        <f t="shared" si="1"/>
        <v>1</v>
      </c>
      <c r="Z39">
        <f t="shared" si="2"/>
        <v>0</v>
      </c>
      <c r="AA39">
        <f t="shared" si="3"/>
        <v>0</v>
      </c>
      <c r="AB39">
        <f t="shared" si="4"/>
        <v>0</v>
      </c>
      <c r="AC39">
        <f t="shared" si="5"/>
        <v>0</v>
      </c>
    </row>
    <row r="40" spans="1:29" x14ac:dyDescent="0.25">
      <c r="A40" t="s">
        <v>108</v>
      </c>
      <c r="B40">
        <f>'[4]Emission Projections'!G$183*'[4]Emission Shares'!B40*'[4]Carbon Prices POLES'!A$8</f>
        <v>378397.73</v>
      </c>
      <c r="C40">
        <f>'[4]Emission Projections'!H$183*'[4]Emission Shares'!C40*'[4]Carbon Prices POLES'!B$8</f>
        <v>452020.01709808729</v>
      </c>
      <c r="D40">
        <f>'[4]Emission Projections'!I$183*'[4]Emission Shares'!D40*'[4]Carbon Prices POLES'!C$8</f>
        <v>539959.35985661612</v>
      </c>
      <c r="E40">
        <f>'[4]Emission Projections'!J$183*'[4]Emission Shares'!E40*'[4]Carbon Prices POLES'!D$8</f>
        <v>645007.07771876664</v>
      </c>
      <c r="F40">
        <f>'[4]Emission Projections'!K$183*'[4]Emission Shares'!F40*'[4]Carbon Prices POLES'!E$8</f>
        <v>770491.5391321209</v>
      </c>
      <c r="G40">
        <f>'[4]Emission Projections'!L$183*'[4]Emission Shares'!G40*'[4]Carbon Prices POLES'!F$8</f>
        <v>920388.73187506839</v>
      </c>
      <c r="H40">
        <f>'[4]Emission Projections'!M$183*'[4]Emission Shares'!H40*'[4]Carbon Prices POLES'!G$8</f>
        <v>1099447.9829746168</v>
      </c>
      <c r="I40">
        <f>'[4]Emission Projections'!N$183*'[4]Emission Shares'!I40*'[4]Carbon Prices POLES'!H$8</f>
        <v>1313342.8252951931</v>
      </c>
      <c r="J40">
        <f>'[4]Emission Projections'!O$183*'[4]Emission Shares'!J40*'[4]Carbon Prices POLES'!I$8</f>
        <v>1568850.2805140112</v>
      </c>
      <c r="K40">
        <f>'[4]Emission Projections'!P$183*'[4]Emission Shares'!K40*'[4]Carbon Prices POLES'!J$8</f>
        <v>1874066.1603811975</v>
      </c>
      <c r="L40">
        <f>'[4]Emission Projections'!Q$183*'[4]Emission Shares'!L40*'[4]Carbon Prices POLES'!K$8</f>
        <v>2238660.8924229071</v>
      </c>
      <c r="M40">
        <f>'[4]Emission Projections'!R$183*'[4]Emission Shares'!M40*'[4]Carbon Prices POLES'!L$8</f>
        <v>2674186.7438885719</v>
      </c>
      <c r="N40">
        <f>'[4]Emission Projections'!S$183*'[4]Emission Shares'!N40*'[4]Carbon Prices POLES'!M$8</f>
        <v>3194442.8691842612</v>
      </c>
      <c r="O40">
        <f>'[4]Emission Projections'!T$183*'[4]Emission Shares'!O40*'[4]Carbon Prices POLES'!N$8</f>
        <v>3815913.7028214335</v>
      </c>
      <c r="P40">
        <f>'[4]Emission Projections'!U$183*'[4]Emission Shares'!P40*'[4]Carbon Prices POLES'!O$8</f>
        <v>4558289.8594915774</v>
      </c>
      <c r="Q40">
        <f>'[4]Emission Projections'!V$183*'[4]Emission Shares'!Q40*'[4]Carbon Prices POLES'!P$8</f>
        <v>5445093.6985130254</v>
      </c>
      <c r="R40">
        <f>'[4]Emission Projections'!W$183*'[4]Emission Shares'!R40*'[4]Carbon Prices POLES'!Q$8</f>
        <v>6504422.6159662222</v>
      </c>
      <c r="S40">
        <f>'[4]Emission Projections'!X$183*'[4]Emission Shares'!S40*'[4]Carbon Prices POLES'!R$8</f>
        <v>7769841.6933561908</v>
      </c>
      <c r="T40">
        <f>'[4]Emission Projections'!Y$183*'[4]Emission Shares'!T40*'[4]Carbon Prices POLES'!S$8</f>
        <v>9281444.3294344693</v>
      </c>
      <c r="U40">
        <f>'[4]Emission Projections'!Z$183*'[4]Emission Shares'!U40*'[4]Carbon Prices POLES'!T$8</f>
        <v>11087126.004466252</v>
      </c>
      <c r="V40">
        <f>'[4]Emission Projections'!AA$183*'[4]Emission Shares'!V40*'[4]Carbon Prices POLES'!U$8</f>
        <v>13244098.124723872</v>
      </c>
      <c r="W40" s="20">
        <f t="shared" si="0"/>
        <v>3779785.3447197364</v>
      </c>
      <c r="X40" t="s">
        <v>525</v>
      </c>
      <c r="Y40">
        <f t="shared" si="1"/>
        <v>0</v>
      </c>
      <c r="Z40">
        <f t="shared" si="2"/>
        <v>1</v>
      </c>
      <c r="AA40">
        <f t="shared" si="3"/>
        <v>0</v>
      </c>
      <c r="AB40">
        <f t="shared" si="4"/>
        <v>0</v>
      </c>
      <c r="AC40">
        <f t="shared" si="5"/>
        <v>0</v>
      </c>
    </row>
    <row r="41" spans="1:29" x14ac:dyDescent="0.25">
      <c r="A41" t="s">
        <v>110</v>
      </c>
      <c r="B41">
        <f>'[4]Emission Projections'!G$183*'[4]Emission Shares'!B41*'[4]Carbon Prices POLES'!A$8</f>
        <v>696.73</v>
      </c>
      <c r="C41">
        <f>'[4]Emission Projections'!H$183*'[4]Emission Shares'!C41*'[4]Carbon Prices POLES'!B$8</f>
        <v>838.22884756607243</v>
      </c>
      <c r="D41">
        <f>'[4]Emission Projections'!I$183*'[4]Emission Shares'!D41*'[4]Carbon Prices POLES'!C$8</f>
        <v>1001.279212693618</v>
      </c>
      <c r="E41">
        <f>'[4]Emission Projections'!J$183*'[4]Emission Shares'!E41*'[4]Carbon Prices POLES'!D$8</f>
        <v>1196.0458667902703</v>
      </c>
      <c r="F41">
        <f>'[4]Emission Projections'!K$183*'[4]Emission Shares'!F41*'[4]Carbon Prices POLES'!E$8</f>
        <v>1428.8045008546148</v>
      </c>
      <c r="G41">
        <f>'[4]Emission Projections'!L$183*'[4]Emission Shares'!G41*'[4]Carbon Prices POLES'!F$8</f>
        <v>1706.6057953337067</v>
      </c>
      <c r="H41">
        <f>'[4]Emission Projections'!M$183*'[4]Emission Shares'!H41*'[4]Carbon Prices POLES'!G$8</f>
        <v>2038.722149280115</v>
      </c>
      <c r="I41">
        <f>'[4]Emission Projections'!N$183*'[4]Emission Shares'!I41*'[4]Carbon Prices POLES'!H$8</f>
        <v>2435.1109096814853</v>
      </c>
      <c r="J41">
        <f>'[4]Emission Projections'!O$183*'[4]Emission Shares'!J41*'[4]Carbon Prices POLES'!I$8</f>
        <v>2908.9980005313114</v>
      </c>
      <c r="K41">
        <f>'[4]Emission Projections'!P$183*'[4]Emission Shares'!K41*'[4]Carbon Prices POLES'!J$8</f>
        <v>3474.5968732859405</v>
      </c>
      <c r="L41">
        <f>'[4]Emission Projections'!Q$183*'[4]Emission Shares'!L41*'[4]Carbon Prices POLES'!K$8</f>
        <v>4150.7727131269257</v>
      </c>
      <c r="M41">
        <f>'[4]Emission Projections'!R$183*'[4]Emission Shares'!M41*'[4]Carbon Prices POLES'!L$8</f>
        <v>4957.8142268539914</v>
      </c>
      <c r="N41">
        <f>'[4]Emission Projections'!S$183*'[4]Emission Shares'!N41*'[4]Carbon Prices POLES'!M$8</f>
        <v>5922.6303957702921</v>
      </c>
      <c r="O41">
        <f>'[4]Emission Projections'!T$183*'[4]Emission Shares'!O41*'[4]Carbon Prices POLES'!N$8</f>
        <v>7074.1818559452595</v>
      </c>
      <c r="P41">
        <f>'[4]Emission Projections'!U$183*'[4]Emission Shares'!P41*'[4]Carbon Prices POLES'!O$8</f>
        <v>8450.8512231460227</v>
      </c>
      <c r="Q41">
        <f>'[4]Emission Projections'!V$183*'[4]Emission Shares'!Q41*'[4]Carbon Prices POLES'!P$8</f>
        <v>10093.977571858617</v>
      </c>
      <c r="R41">
        <f>'[4]Emission Projections'!W$183*'[4]Emission Shares'!R41*'[4]Carbon Prices POLES'!Q$8</f>
        <v>12058.309499831334</v>
      </c>
      <c r="S41">
        <f>'[4]Emission Projections'!X$183*'[4]Emission Shares'!S41*'[4]Carbon Prices POLES'!R$8</f>
        <v>14402.855202526798</v>
      </c>
      <c r="T41">
        <f>'[4]Emission Projections'!Y$183*'[4]Emission Shares'!T41*'[4]Carbon Prices POLES'!S$8</f>
        <v>17205.707758775632</v>
      </c>
      <c r="U41">
        <f>'[4]Emission Projections'!Z$183*'[4]Emission Shares'!U41*'[4]Carbon Prices POLES'!T$8</f>
        <v>20551.096403797525</v>
      </c>
      <c r="V41">
        <f>'[4]Emission Projections'!AA$183*'[4]Emission Shares'!V41*'[4]Carbon Prices POLES'!U$8</f>
        <v>24548.685987462279</v>
      </c>
      <c r="W41" s="20">
        <f t="shared" si="0"/>
        <v>7006.7621426243722</v>
      </c>
      <c r="X41" t="s">
        <v>387</v>
      </c>
      <c r="Y41">
        <f t="shared" si="1"/>
        <v>0</v>
      </c>
      <c r="Z41">
        <f t="shared" si="2"/>
        <v>0</v>
      </c>
      <c r="AA41">
        <f t="shared" si="3"/>
        <v>1</v>
      </c>
      <c r="AB41">
        <f t="shared" si="4"/>
        <v>0</v>
      </c>
      <c r="AC41">
        <f t="shared" si="5"/>
        <v>0</v>
      </c>
    </row>
    <row r="42" spans="1:29" x14ac:dyDescent="0.25">
      <c r="A42" t="s">
        <v>112</v>
      </c>
      <c r="B42">
        <f>'[4]Emission Projections'!G$183*'[4]Emission Shares'!B42*'[4]Carbon Prices POLES'!A$8</f>
        <v>15199.715</v>
      </c>
      <c r="C42">
        <f>'[4]Emission Projections'!H$183*'[4]Emission Shares'!C42*'[4]Carbon Prices POLES'!B$8</f>
        <v>18162.732464101366</v>
      </c>
      <c r="D42">
        <f>'[4]Emission Projections'!I$183*'[4]Emission Shares'!D42*'[4]Carbon Prices POLES'!C$8</f>
        <v>21696.220671941104</v>
      </c>
      <c r="E42">
        <f>'[4]Emission Projections'!J$183*'[4]Emission Shares'!E42*'[4]Carbon Prices POLES'!D$8</f>
        <v>25917.13522561669</v>
      </c>
      <c r="F42">
        <f>'[4]Emission Projections'!K$183*'[4]Emission Shares'!F42*'[4]Carbon Prices POLES'!E$8</f>
        <v>30959.318529634238</v>
      </c>
      <c r="G42">
        <f>'[4]Emission Projections'!L$183*'[4]Emission Shares'!G42*'[4]Carbon Prices POLES'!F$8</f>
        <v>36982.205755599731</v>
      </c>
      <c r="H42">
        <f>'[4]Emission Projections'!M$183*'[4]Emission Shares'!H42*'[4]Carbon Prices POLES'!G$8</f>
        <v>44177.099806505903</v>
      </c>
      <c r="I42">
        <f>'[4]Emission Projections'!N$183*'[4]Emission Shares'!I42*'[4]Carbon Prices POLES'!H$8</f>
        <v>52771.402101980042</v>
      </c>
      <c r="J42">
        <f>'[4]Emission Projections'!O$183*'[4]Emission Shares'!J42*'[4]Carbon Prices POLES'!I$8</f>
        <v>63038.085826516799</v>
      </c>
      <c r="K42">
        <f>'[4]Emission Projections'!P$183*'[4]Emission Shares'!K42*'[4]Carbon Prices POLES'!J$8</f>
        <v>75301.644856873711</v>
      </c>
      <c r="L42">
        <f>'[4]Emission Projections'!Q$183*'[4]Emission Shares'!L42*'[4]Carbon Prices POLES'!K$8</f>
        <v>89951.589066223896</v>
      </c>
      <c r="M42">
        <f>'[4]Emission Projections'!R$183*'[4]Emission Shares'!M42*'[4]Carbon Prices POLES'!L$8</f>
        <v>107450.95982487458</v>
      </c>
      <c r="N42">
        <f>'[4]Emission Projections'!S$183*'[4]Emission Shares'!N42*'[4]Carbon Prices POLES'!M$8</f>
        <v>128355.55517525438</v>
      </c>
      <c r="O42">
        <f>'[4]Emission Projections'!T$183*'[4]Emission Shares'!O42*'[4]Carbon Prices POLES'!N$8</f>
        <v>153326.11882789724</v>
      </c>
      <c r="P42">
        <f>'[4]Emission Projections'!U$183*'[4]Emission Shares'!P42*'[4]Carbon Prices POLES'!O$8</f>
        <v>183155.72825334867</v>
      </c>
      <c r="Q42">
        <f>'[4]Emission Projections'!V$183*'[4]Emission Shares'!Q42*'[4]Carbon Prices POLES'!P$8</f>
        <v>218787.24133349798</v>
      </c>
      <c r="R42">
        <f>'[4]Emission Projections'!W$183*'[4]Emission Shares'!R42*'[4]Carbon Prices POLES'!Q$8</f>
        <v>261352.31365036141</v>
      </c>
      <c r="S42">
        <f>'[4]Emission Projections'!X$183*'[4]Emission Shares'!S42*'[4]Carbon Prices POLES'!R$8</f>
        <v>312196.36988149956</v>
      </c>
      <c r="T42">
        <f>'[4]Emission Projections'!Y$183*'[4]Emission Shares'!T42*'[4]Carbon Prices POLES'!S$8</f>
        <v>372934.18862230954</v>
      </c>
      <c r="U42">
        <f>'[4]Emission Projections'!Z$183*'[4]Emission Shares'!U42*'[4]Carbon Prices POLES'!T$8</f>
        <v>445485.64285922702</v>
      </c>
      <c r="V42">
        <f>'[4]Emission Projections'!AA$183*'[4]Emission Shares'!V42*'[4]Carbon Prices POLES'!U$8</f>
        <v>532153.16098746215</v>
      </c>
      <c r="W42" s="20">
        <f t="shared" si="0"/>
        <v>151874.02041527265</v>
      </c>
      <c r="X42" t="s">
        <v>387</v>
      </c>
      <c r="Y42">
        <f t="shared" si="1"/>
        <v>0</v>
      </c>
      <c r="Z42">
        <f t="shared" si="2"/>
        <v>0</v>
      </c>
      <c r="AA42">
        <f t="shared" si="3"/>
        <v>1</v>
      </c>
      <c r="AB42">
        <f t="shared" si="4"/>
        <v>0</v>
      </c>
      <c r="AC42">
        <f t="shared" si="5"/>
        <v>0</v>
      </c>
    </row>
    <row r="43" spans="1:29" x14ac:dyDescent="0.25">
      <c r="A43" t="s">
        <v>114</v>
      </c>
      <c r="B43">
        <f>'[4]Emission Projections'!G$183*'[4]Emission Shares'!B43*'[4]Carbon Prices POLES'!A$8</f>
        <v>10139.255000000001</v>
      </c>
      <c r="C43">
        <f>'[4]Emission Projections'!H$183*'[4]Emission Shares'!C43*'[4]Carbon Prices POLES'!B$8</f>
        <v>12117.772921542908</v>
      </c>
      <c r="D43">
        <f>'[4]Emission Projections'!I$183*'[4]Emission Shares'!D43*'[4]Carbon Prices POLES'!C$8</f>
        <v>14475.229720294699</v>
      </c>
      <c r="E43">
        <f>'[4]Emission Projections'!J$183*'[4]Emission Shares'!E43*'[4]Carbon Prices POLES'!D$8</f>
        <v>17291.318963877009</v>
      </c>
      <c r="F43">
        <f>'[4]Emission Projections'!K$183*'[4]Emission Shares'!F43*'[4]Carbon Prices POLES'!E$8</f>
        <v>20655.371788871689</v>
      </c>
      <c r="G43">
        <f>'[4]Emission Projections'!L$183*'[4]Emission Shares'!G43*'[4]Carbon Prices POLES'!F$8</f>
        <v>24673.652545696539</v>
      </c>
      <c r="H43">
        <f>'[4]Emission Projections'!M$183*'[4]Emission Shares'!H43*'[4]Carbon Prices POLES'!G$8</f>
        <v>29473.949068965685</v>
      </c>
      <c r="I43">
        <f>'[4]Emission Projections'!N$183*'[4]Emission Shares'!I43*'[4]Carbon Prices POLES'!H$8</f>
        <v>35207.791015918854</v>
      </c>
      <c r="J43">
        <f>'[4]Emission Projections'!O$183*'[4]Emission Shares'!J43*'[4]Carbon Prices POLES'!I$8</f>
        <v>42057.519151457382</v>
      </c>
      <c r="K43">
        <f>'[4]Emission Projections'!P$183*'[4]Emission Shares'!K43*'[4]Carbon Prices POLES'!J$8</f>
        <v>50239.362627454961</v>
      </c>
      <c r="L43">
        <f>'[4]Emission Projections'!Q$183*'[4]Emission Shares'!L43*'[4]Carbon Prices POLES'!K$8</f>
        <v>60013.503967039622</v>
      </c>
      <c r="M43">
        <f>'[4]Emission Projections'!R$183*'[4]Emission Shares'!M43*'[4]Carbon Prices POLES'!L$8</f>
        <v>71688.496885489396</v>
      </c>
      <c r="N43">
        <f>'[4]Emission Projections'!S$183*'[4]Emission Shares'!N43*'[4]Carbon Prices POLES'!M$8</f>
        <v>85635.596592273825</v>
      </c>
      <c r="O43">
        <f>'[4]Emission Projections'!T$183*'[4]Emission Shares'!O43*'[4]Carbon Prices POLES'!N$8</f>
        <v>102295.10162908721</v>
      </c>
      <c r="P43">
        <f>'[4]Emission Projections'!U$183*'[4]Emission Shares'!P43*'[4]Carbon Prices POLES'!O$8</f>
        <v>122196.75725418823</v>
      </c>
      <c r="Q43">
        <f>'[4]Emission Projections'!V$183*'[4]Emission Shares'!Q43*'[4]Carbon Prices POLES'!P$8</f>
        <v>145968.85852918387</v>
      </c>
      <c r="R43">
        <f>'[4]Emission Projections'!W$183*'[4]Emission Shares'!R43*'[4]Carbon Prices POLES'!Q$8</f>
        <v>174367.30082413348</v>
      </c>
      <c r="S43">
        <f>'[4]Emission Projections'!X$183*'[4]Emission Shares'!S43*'[4]Carbon Prices POLES'!R$8</f>
        <v>208288.64541702869</v>
      </c>
      <c r="T43">
        <f>'[4]Emission Projections'!Y$183*'[4]Emission Shares'!T43*'[4]Carbon Prices POLES'!S$8</f>
        <v>248811.48227801707</v>
      </c>
      <c r="U43">
        <f>'[4]Emission Projections'!Z$183*'[4]Emission Shares'!U43*'[4]Carbon Prices POLES'!T$8</f>
        <v>297215.18164342607</v>
      </c>
      <c r="V43">
        <f>'[4]Emission Projections'!AA$183*'[4]Emission Shares'!V43*'[4]Carbon Prices POLES'!U$8</f>
        <v>355037.06098746217</v>
      </c>
      <c r="W43" s="20">
        <f t="shared" si="0"/>
        <v>101326.15280054332</v>
      </c>
      <c r="X43" t="s">
        <v>387</v>
      </c>
      <c r="Y43">
        <f t="shared" si="1"/>
        <v>0</v>
      </c>
      <c r="Z43">
        <f t="shared" si="2"/>
        <v>0</v>
      </c>
      <c r="AA43">
        <f t="shared" si="3"/>
        <v>1</v>
      </c>
      <c r="AB43">
        <f t="shared" si="4"/>
        <v>0</v>
      </c>
      <c r="AC43">
        <f t="shared" si="5"/>
        <v>0</v>
      </c>
    </row>
    <row r="44" spans="1:29" x14ac:dyDescent="0.25">
      <c r="A44" t="s">
        <v>116</v>
      </c>
      <c r="B44">
        <f>'[4]Emission Projections'!G$183*'[4]Emission Shares'!B44*'[4]Carbon Prices POLES'!A$8</f>
        <v>38851.864999999991</v>
      </c>
      <c r="C44">
        <f>'[4]Emission Projections'!H$183*'[4]Emission Shares'!C44*'[4]Carbon Prices POLES'!B$8</f>
        <v>46416.373008811584</v>
      </c>
      <c r="D44">
        <f>'[4]Emission Projections'!I$183*'[4]Emission Shares'!D44*'[4]Carbon Prices POLES'!C$8</f>
        <v>55446.564807558978</v>
      </c>
      <c r="E44">
        <f>'[4]Emission Projections'!J$183*'[4]Emission Shares'!E44*'[4]Carbon Prices POLES'!D$8</f>
        <v>66233.558330515603</v>
      </c>
      <c r="F44">
        <f>'[4]Emission Projections'!K$183*'[4]Emission Shares'!F44*'[4]Carbon Prices POLES'!E$8</f>
        <v>79119.1127111729</v>
      </c>
      <c r="G44">
        <f>'[4]Emission Projections'!L$183*'[4]Emission Shares'!G44*'[4]Carbon Prices POLES'!F$8</f>
        <v>94511.569214933828</v>
      </c>
      <c r="H44">
        <f>'[4]Emission Projections'!M$183*'[4]Emission Shares'!H44*'[4]Carbon Prices POLES'!G$8</f>
        <v>112898.53185683623</v>
      </c>
      <c r="I44">
        <f>'[4]Emission Projections'!N$183*'[4]Emission Shares'!I44*'[4]Carbon Prices POLES'!H$8</f>
        <v>134862.70318371803</v>
      </c>
      <c r="J44">
        <f>'[4]Emission Projections'!O$183*'[4]Emission Shares'!J44*'[4]Carbon Prices POLES'!I$8</f>
        <v>161099.86654507933</v>
      </c>
      <c r="K44">
        <f>'[4]Emission Projections'!P$183*'[4]Emission Shares'!K44*'[4]Carbon Prices POLES'!J$8</f>
        <v>192441.50600943787</v>
      </c>
      <c r="L44">
        <f>'[4]Emission Projections'!Q$183*'[4]Emission Shares'!L44*'[4]Carbon Prices POLES'!K$8</f>
        <v>229880.46506133588</v>
      </c>
      <c r="M44">
        <f>'[4]Emission Projections'!R$183*'[4]Emission Shares'!M44*'[4]Carbon Prices POLES'!L$8</f>
        <v>274603.22514047695</v>
      </c>
      <c r="N44">
        <f>'[4]Emission Projections'!S$183*'[4]Emission Shares'!N44*'[4]Carbon Prices POLES'!M$8</f>
        <v>328026.51774144737</v>
      </c>
      <c r="O44">
        <f>'[4]Emission Projections'!T$183*'[4]Emission Shares'!O44*'[4]Carbon Prices POLES'!N$8</f>
        <v>391843.3857751895</v>
      </c>
      <c r="P44">
        <f>'[4]Emission Projections'!U$183*'[4]Emission Shares'!P44*'[4]Carbon Prices POLES'!O$8</f>
        <v>468075.42495008162</v>
      </c>
      <c r="Q44">
        <f>'[4]Emission Projections'!V$183*'[4]Emission Shares'!Q44*'[4]Carbon Prices POLES'!P$8</f>
        <v>559138.51317573164</v>
      </c>
      <c r="R44">
        <f>'[4]Emission Projections'!W$183*'[4]Emission Shares'!R44*'[4]Carbon Prices POLES'!Q$8</f>
        <v>667917.3531802973</v>
      </c>
      <c r="S44">
        <f>'[4]Emission Projections'!X$183*'[4]Emission Shares'!S44*'[4]Carbon Prices POLES'!R$8</f>
        <v>797859.26814772433</v>
      </c>
      <c r="T44">
        <f>'[4]Emission Projections'!Y$183*'[4]Emission Shares'!T44*'[4]Carbon Prices POLES'!S$8</f>
        <v>953080.56570275757</v>
      </c>
      <c r="U44">
        <f>'[4]Emission Projections'!Z$183*'[4]Emission Shares'!U44*'[4]Carbon Prices POLES'!T$8</f>
        <v>1138500.3839756071</v>
      </c>
      <c r="V44">
        <f>'[4]Emission Projections'!AA$183*'[4]Emission Shares'!V44*'[4]Carbon Prices POLES'!U$8</f>
        <v>1359992.849723876</v>
      </c>
      <c r="W44" s="20">
        <f t="shared" si="0"/>
        <v>388133.31444012327</v>
      </c>
      <c r="X44" t="s">
        <v>525</v>
      </c>
      <c r="Y44">
        <f t="shared" si="1"/>
        <v>0</v>
      </c>
      <c r="Z44">
        <f t="shared" si="2"/>
        <v>1</v>
      </c>
      <c r="AA44">
        <f t="shared" si="3"/>
        <v>0</v>
      </c>
      <c r="AB44">
        <f t="shared" si="4"/>
        <v>0</v>
      </c>
      <c r="AC44">
        <f t="shared" si="5"/>
        <v>0</v>
      </c>
    </row>
    <row r="45" spans="1:29" x14ac:dyDescent="0.25">
      <c r="A45" t="s">
        <v>118</v>
      </c>
      <c r="B45">
        <f>'[4]Emission Projections'!G$183*'[4]Emission Shares'!B45*'[4]Carbon Prices POLES'!A$8</f>
        <v>29024.305</v>
      </c>
      <c r="C45">
        <f>'[4]Emission Projections'!H$183*'[4]Emission Shares'!C45*'[4]Carbon Prices POLES'!B$8</f>
        <v>34676.861069496568</v>
      </c>
      <c r="D45">
        <f>'[4]Emission Projections'!I$183*'[4]Emission Shares'!D45*'[4]Carbon Prices POLES'!C$8</f>
        <v>41423.130735496859</v>
      </c>
      <c r="E45">
        <f>'[4]Emission Projections'!J$183*'[4]Emission Shares'!E45*'[4]Carbon Prices POLES'!D$8</f>
        <v>49481.865158050474</v>
      </c>
      <c r="F45">
        <f>'[4]Emission Projections'!K$183*'[4]Emission Shares'!F45*'[4]Carbon Prices POLES'!E$8</f>
        <v>59108.506364905836</v>
      </c>
      <c r="G45">
        <f>'[4]Emission Projections'!L$183*'[4]Emission Shares'!G45*'[4]Carbon Prices POLES'!F$8</f>
        <v>70607.746046422195</v>
      </c>
      <c r="H45">
        <f>'[4]Emission Projections'!M$183*'[4]Emission Shares'!H45*'[4]Carbon Prices POLES'!G$8</f>
        <v>84344.402908336808</v>
      </c>
      <c r="I45">
        <f>'[4]Emission Projections'!N$183*'[4]Emission Shares'!I45*'[4]Carbon Prices POLES'!H$8</f>
        <v>100753.15122839357</v>
      </c>
      <c r="J45">
        <f>'[4]Emission Projections'!O$183*'[4]Emission Shares'!J45*'[4]Carbon Prices POLES'!I$8</f>
        <v>120354.56145330952</v>
      </c>
      <c r="K45">
        <f>'[4]Emission Projections'!P$183*'[4]Emission Shares'!K45*'[4]Carbon Prices POLES'!J$8</f>
        <v>143768.89413579303</v>
      </c>
      <c r="L45">
        <f>'[4]Emission Projections'!Q$183*'[4]Emission Shares'!L45*'[4]Carbon Prices POLES'!K$8</f>
        <v>171738.96647486501</v>
      </c>
      <c r="M45">
        <f>'[4]Emission Projections'!R$183*'[4]Emission Shares'!M45*'[4]Carbon Prices POLES'!L$8</f>
        <v>205149.86220276018</v>
      </c>
      <c r="N45">
        <f>'[4]Emission Projections'!S$183*'[4]Emission Shares'!N45*'[4]Carbon Prices POLES'!M$8</f>
        <v>245061.52898528095</v>
      </c>
      <c r="O45">
        <f>'[4]Emission Projections'!T$183*'[4]Emission Shares'!O45*'[4]Carbon Prices POLES'!N$8</f>
        <v>292736.94117537112</v>
      </c>
      <c r="P45">
        <f>'[4]Emission Projections'!U$183*'[4]Emission Shares'!P45*'[4]Carbon Prices POLES'!O$8</f>
        <v>349688.56931627257</v>
      </c>
      <c r="Q45">
        <f>'[4]Emission Projections'!V$183*'[4]Emission Shares'!Q45*'[4]Carbon Prices POLES'!P$8</f>
        <v>417718.62044383434</v>
      </c>
      <c r="R45">
        <f>'[4]Emission Projections'!W$183*'[4]Emission Shares'!R45*'[4]Carbon Prices POLES'!Q$8</f>
        <v>498985.28347273776</v>
      </c>
      <c r="S45">
        <f>'[4]Emission Projections'!X$183*'[4]Emission Shares'!S45*'[4]Carbon Prices POLES'!R$8</f>
        <v>596060.22584603226</v>
      </c>
      <c r="T45">
        <f>'[4]Emission Projections'!Y$183*'[4]Emission Shares'!T45*'[4]Carbon Prices POLES'!S$8</f>
        <v>712023.03131649992</v>
      </c>
      <c r="U45">
        <f>'[4]Emission Projections'!Z$183*'[4]Emission Shares'!U45*'[4]Carbon Prices POLES'!T$8</f>
        <v>850543.35212268319</v>
      </c>
      <c r="V45">
        <f>'[4]Emission Projections'!AA$183*'[4]Emission Shares'!V45*'[4]Carbon Prices POLES'!U$8</f>
        <v>1016013.8109874619</v>
      </c>
      <c r="W45" s="20">
        <f t="shared" si="0"/>
        <v>289964.93411638116</v>
      </c>
      <c r="X45" t="s">
        <v>387</v>
      </c>
      <c r="Y45">
        <f t="shared" si="1"/>
        <v>0</v>
      </c>
      <c r="Z45">
        <f t="shared" si="2"/>
        <v>0</v>
      </c>
      <c r="AA45">
        <f t="shared" si="3"/>
        <v>1</v>
      </c>
      <c r="AB45">
        <f t="shared" si="4"/>
        <v>0</v>
      </c>
      <c r="AC45">
        <f t="shared" si="5"/>
        <v>0</v>
      </c>
    </row>
    <row r="46" spans="1:29" x14ac:dyDescent="0.25">
      <c r="A46" t="s">
        <v>120</v>
      </c>
      <c r="B46">
        <f>'[4]Emission Projections'!G$183*'[4]Emission Shares'!B46*'[4]Carbon Prices POLES'!A$8</f>
        <v>104417.825</v>
      </c>
      <c r="C46">
        <f>'[4]Emission Projections'!H$183*'[4]Emission Shares'!C46*'[4]Carbon Prices POLES'!B$8</f>
        <v>124737.88434057283</v>
      </c>
      <c r="D46">
        <f>'[4]Emission Projections'!I$183*'[4]Emission Shares'!D46*'[4]Carbon Prices POLES'!C$8</f>
        <v>149005.16400429286</v>
      </c>
      <c r="E46">
        <f>'[4]Emission Projections'!J$183*'[4]Emission Shares'!E46*'[4]Carbon Prices POLES'!D$8</f>
        <v>177993.55456949887</v>
      </c>
      <c r="F46">
        <f>'[4]Emission Projections'!K$183*'[4]Emission Shares'!F46*'[4]Carbon Prices POLES'!E$8</f>
        <v>212622.18675770922</v>
      </c>
      <c r="G46">
        <f>'[4]Emission Projections'!L$183*'[4]Emission Shares'!G46*'[4]Carbon Prices POLES'!F$8</f>
        <v>253986.25731117616</v>
      </c>
      <c r="H46">
        <f>'[4]Emission Projections'!M$183*'[4]Emission Shares'!H46*'[4]Carbon Prices POLES'!G$8</f>
        <v>303399.23593713483</v>
      </c>
      <c r="I46">
        <f>'[4]Emission Projections'!N$183*'[4]Emission Shares'!I46*'[4]Carbon Prices POLES'!H$8</f>
        <v>362423.37393222499</v>
      </c>
      <c r="J46">
        <f>'[4]Emission Projections'!O$183*'[4]Emission Shares'!J46*'[4]Carbon Prices POLES'!I$8</f>
        <v>432932.73508201697</v>
      </c>
      <c r="K46">
        <f>'[4]Emission Projections'!P$183*'[4]Emission Shares'!K46*'[4]Carbon Prices POLES'!J$8</f>
        <v>517156.77225880395</v>
      </c>
      <c r="L46">
        <f>'[4]Emission Projections'!Q$183*'[4]Emission Shares'!L46*'[4]Carbon Prices POLES'!K$8</f>
        <v>617769.41868904221</v>
      </c>
      <c r="M46">
        <f>'[4]Emission Projections'!R$183*'[4]Emission Shares'!M46*'[4]Carbon Prices POLES'!L$8</f>
        <v>737952.26203437569</v>
      </c>
      <c r="N46">
        <f>'[4]Emission Projections'!S$183*'[4]Emission Shares'!N46*'[4]Carbon Prices POLES'!M$8</f>
        <v>881520.51315864536</v>
      </c>
      <c r="O46">
        <f>'[4]Emission Projections'!T$183*'[4]Emission Shares'!O46*'[4]Carbon Prices POLES'!N$8</f>
        <v>1053014.5056899416</v>
      </c>
      <c r="P46">
        <f>'[4]Emission Projections'!U$183*'[4]Emission Shares'!P46*'[4]Carbon Prices POLES'!O$8</f>
        <v>1257877.865301515</v>
      </c>
      <c r="Q46">
        <f>'[4]Emission Projections'!V$183*'[4]Emission Shares'!Q46*'[4]Carbon Prices POLES'!P$8</f>
        <v>1502589.9203741543</v>
      </c>
      <c r="R46">
        <f>'[4]Emission Projections'!W$183*'[4]Emission Shares'!R46*'[4]Carbon Prices POLES'!Q$8</f>
        <v>1794917.7835667268</v>
      </c>
      <c r="S46">
        <f>'[4]Emission Projections'!X$183*'[4]Emission Shares'!S46*'[4]Carbon Prices POLES'!R$8</f>
        <v>2144107.8115347652</v>
      </c>
      <c r="T46">
        <f>'[4]Emission Projections'!Y$183*'[4]Emission Shares'!T46*'[4]Carbon Prices POLES'!S$8</f>
        <v>2561242.3712250516</v>
      </c>
      <c r="U46">
        <f>'[4]Emission Projections'!Z$183*'[4]Emission Shares'!U46*'[4]Carbon Prices POLES'!T$8</f>
        <v>3059516.474560691</v>
      </c>
      <c r="V46">
        <f>'[4]Emission Projections'!AA$183*'[4]Emission Shares'!V46*'[4]Carbon Prices POLES'!U$8</f>
        <v>3654735.0234810454</v>
      </c>
      <c r="W46" s="20">
        <f t="shared" si="0"/>
        <v>1043043.7589909231</v>
      </c>
      <c r="X46" t="s">
        <v>526</v>
      </c>
      <c r="Y46">
        <f t="shared" si="1"/>
        <v>0</v>
      </c>
      <c r="Z46">
        <f t="shared" si="2"/>
        <v>0</v>
      </c>
      <c r="AA46">
        <f t="shared" si="3"/>
        <v>0</v>
      </c>
      <c r="AB46">
        <f t="shared" si="4"/>
        <v>0</v>
      </c>
      <c r="AC46">
        <f t="shared" si="5"/>
        <v>1</v>
      </c>
    </row>
    <row r="47" spans="1:29" x14ac:dyDescent="0.25">
      <c r="A47" t="s">
        <v>122</v>
      </c>
      <c r="B47">
        <f>'[4]Emission Projections'!G$183*'[4]Emission Shares'!B47*'[4]Carbon Prices POLES'!A$8</f>
        <v>191820.77000000002</v>
      </c>
      <c r="C47">
        <f>'[4]Emission Projections'!H$183*'[4]Emission Shares'!C47*'[4]Carbon Prices POLES'!B$8</f>
        <v>229144.98700723631</v>
      </c>
      <c r="D47">
        <f>'[4]Emission Projections'!I$183*'[4]Emission Shares'!D47*'[4]Carbon Prices POLES'!C$8</f>
        <v>273724.56303069647</v>
      </c>
      <c r="E47">
        <f>'[4]Emission Projections'!J$183*'[4]Emission Shares'!E47*'[4]Carbon Prices POLES'!D$8</f>
        <v>326976.98250332073</v>
      </c>
      <c r="F47">
        <f>'[4]Emission Projections'!K$183*'[4]Emission Shares'!F47*'[4]Carbon Prices POLES'!E$8</f>
        <v>390589.50277704955</v>
      </c>
      <c r="G47">
        <f>'[4]Emission Projections'!L$183*'[4]Emission Shares'!G47*'[4]Carbon Prices POLES'!F$8</f>
        <v>466577.7265708117</v>
      </c>
      <c r="H47">
        <f>'[4]Emission Projections'!M$183*'[4]Emission Shares'!H47*'[4]Carbon Prices POLES'!G$8</f>
        <v>557349.20795574237</v>
      </c>
      <c r="I47">
        <f>'[4]Emission Projections'!N$183*'[4]Emission Shares'!I47*'[4]Carbon Prices POLES'!H$8</f>
        <v>665780.12090476335</v>
      </c>
      <c r="J47">
        <f>'[4]Emission Projections'!O$183*'[4]Emission Shares'!J47*'[4]Carbon Prices POLES'!I$8</f>
        <v>795305.90919008176</v>
      </c>
      <c r="K47">
        <f>'[4]Emission Projections'!P$183*'[4]Emission Shares'!K47*'[4]Carbon Prices POLES'!J$8</f>
        <v>950030.71122697624</v>
      </c>
      <c r="L47">
        <f>'[4]Emission Projections'!Q$183*'[4]Emission Shares'!L47*'[4]Carbon Prices POLES'!K$8</f>
        <v>1134856.7113747215</v>
      </c>
      <c r="M47">
        <f>'[4]Emission Projections'!R$183*'[4]Emission Shares'!M47*'[4]Carbon Prices POLES'!L$8</f>
        <v>1355640.2842103706</v>
      </c>
      <c r="N47">
        <f>'[4]Emission Projections'!S$183*'[4]Emission Shares'!N47*'[4]Carbon Prices POLES'!M$8</f>
        <v>1619376.570124805</v>
      </c>
      <c r="O47">
        <f>'[4]Emission Projections'!T$183*'[4]Emission Shares'!O47*'[4]Carbon Prices POLES'!N$8</f>
        <v>1934422.2861000891</v>
      </c>
      <c r="P47">
        <f>'[4]Emission Projections'!U$183*'[4]Emission Shares'!P47*'[4]Carbon Prices POLES'!O$8</f>
        <v>2310759.1026529656</v>
      </c>
      <c r="Q47">
        <f>'[4]Emission Projections'!V$183*'[4]Emission Shares'!Q47*'[4]Carbon Prices POLES'!P$8</f>
        <v>2760311.5846844004</v>
      </c>
      <c r="R47">
        <f>'[4]Emission Projections'!W$183*'[4]Emission Shares'!R47*'[4]Carbon Prices POLES'!Q$8</f>
        <v>3297323.0126339924</v>
      </c>
      <c r="S47">
        <f>'[4]Emission Projections'!X$183*'[4]Emission Shares'!S47*'[4]Carbon Prices POLES'!R$8</f>
        <v>3938809.0696226545</v>
      </c>
      <c r="T47">
        <f>'[4]Emission Projections'!Y$183*'[4]Emission Shares'!T47*'[4]Carbon Prices POLES'!S$8</f>
        <v>4705094.1129144682</v>
      </c>
      <c r="U47">
        <f>'[4]Emission Projections'!Z$183*'[4]Emission Shares'!U47*'[4]Carbon Prices POLES'!T$8</f>
        <v>5620458.56485759</v>
      </c>
      <c r="V47">
        <f>'[4]Emission Projections'!AA$183*'[4]Emission Shares'!V47*'[4]Carbon Prices POLES'!U$8</f>
        <v>6713904.5247238753</v>
      </c>
      <c r="W47" s="20">
        <f t="shared" si="0"/>
        <v>1916107.4430984103</v>
      </c>
      <c r="X47" t="s">
        <v>525</v>
      </c>
      <c r="Y47">
        <f t="shared" si="1"/>
        <v>0</v>
      </c>
      <c r="Z47">
        <f t="shared" si="2"/>
        <v>1</v>
      </c>
      <c r="AA47">
        <f t="shared" si="3"/>
        <v>0</v>
      </c>
      <c r="AB47">
        <f t="shared" si="4"/>
        <v>0</v>
      </c>
      <c r="AC47">
        <f t="shared" si="5"/>
        <v>0</v>
      </c>
    </row>
    <row r="48" spans="1:29" x14ac:dyDescent="0.25">
      <c r="A48" t="s">
        <v>126</v>
      </c>
      <c r="B48">
        <f>'[4]Emission Projections'!G$183*'[4]Emission Shares'!B48*'[4]Carbon Prices POLES'!A$8</f>
        <v>38540.169999999991</v>
      </c>
      <c r="C48">
        <f>'[4]Emission Projections'!H$183*'[4]Emission Shares'!C48*'[4]Carbon Prices POLES'!B$8</f>
        <v>46043.861934963788</v>
      </c>
      <c r="D48">
        <f>'[4]Emission Projections'!I$183*'[4]Emission Shares'!D48*'[4]Carbon Prices POLES'!C$8</f>
        <v>55001.377619376115</v>
      </c>
      <c r="E48">
        <f>'[4]Emission Projections'!J$183*'[4]Emission Shares'!E48*'[4]Carbon Prices POLES'!D$8</f>
        <v>65701.523065440182</v>
      </c>
      <c r="F48">
        <f>'[4]Emission Projections'!K$183*'[4]Emission Shares'!F48*'[4]Carbon Prices POLES'!E$8</f>
        <v>78484.148285315488</v>
      </c>
      <c r="G48">
        <f>'[4]Emission Projections'!L$183*'[4]Emission Shares'!G48*'[4]Carbon Prices POLES'!F$8</f>
        <v>93751.733863964459</v>
      </c>
      <c r="H48">
        <f>'[4]Emission Projections'!M$183*'[4]Emission Shares'!H48*'[4]Carbon Prices POLES'!G$8</f>
        <v>111991.65018178959</v>
      </c>
      <c r="I48">
        <f>'[4]Emission Projections'!N$183*'[4]Emission Shares'!I48*'[4]Carbon Prices POLES'!H$8</f>
        <v>133777.58333048935</v>
      </c>
      <c r="J48">
        <f>'[4]Emission Projections'!O$183*'[4]Emission Shares'!J48*'[4]Carbon Prices POLES'!I$8</f>
        <v>159804.68782088504</v>
      </c>
      <c r="K48">
        <f>'[4]Emission Projections'!P$183*'[4]Emission Shares'!K48*'[4]Carbon Prices POLES'!J$8</f>
        <v>190891.9178800665</v>
      </c>
      <c r="L48">
        <f>'[4]Emission Projections'!Q$183*'[4]Emission Shares'!L48*'[4]Carbon Prices POLES'!K$8</f>
        <v>228030.82204945225</v>
      </c>
      <c r="M48">
        <f>'[4]Emission Projections'!R$183*'[4]Emission Shares'!M48*'[4]Carbon Prices POLES'!L$8</f>
        <v>272390.45473320113</v>
      </c>
      <c r="N48">
        <f>'[4]Emission Projections'!S$183*'[4]Emission Shares'!N48*'[4]Carbon Prices POLES'!M$8</f>
        <v>325385.16448792291</v>
      </c>
      <c r="O48">
        <f>'[4]Emission Projections'!T$183*'[4]Emission Shares'!O48*'[4]Carbon Prices POLES'!N$8</f>
        <v>388683.73555336136</v>
      </c>
      <c r="P48">
        <f>'[4]Emission Projections'!U$183*'[4]Emission Shares'!P48*'[4]Carbon Prices POLES'!O$8</f>
        <v>464303.64314317558</v>
      </c>
      <c r="Q48">
        <f>'[4]Emission Projections'!V$183*'[4]Emission Shares'!Q48*'[4]Carbon Prices POLES'!P$8</f>
        <v>554626.96858248964</v>
      </c>
      <c r="R48">
        <f>'[4]Emission Projections'!W$183*'[4]Emission Shares'!R48*'[4]Carbon Prices POLES'!Q$8</f>
        <v>662531.56566990213</v>
      </c>
      <c r="S48">
        <f>'[4]Emission Projections'!X$183*'[4]Emission Shares'!S48*'[4]Carbon Prices POLES'!R$8</f>
        <v>791417.63413443428</v>
      </c>
      <c r="T48">
        <f>'[4]Emission Projections'!Y$183*'[4]Emission Shares'!T48*'[4]Carbon Prices POLES'!S$8</f>
        <v>945390.4041921536</v>
      </c>
      <c r="U48">
        <f>'[4]Emission Projections'!Z$183*'[4]Emission Shares'!U48*'[4]Carbon Prices POLES'!T$8</f>
        <v>1129303.2549138868</v>
      </c>
      <c r="V48">
        <f>'[4]Emission Projections'!AA$183*'[4]Emission Shares'!V48*'[4]Carbon Prices POLES'!U$8</f>
        <v>1349003.4187679184</v>
      </c>
      <c r="W48" s="20">
        <f t="shared" si="0"/>
        <v>385002.65334334236</v>
      </c>
      <c r="X48" t="s">
        <v>527</v>
      </c>
      <c r="Y48">
        <f t="shared" si="1"/>
        <v>0</v>
      </c>
      <c r="Z48">
        <f t="shared" si="2"/>
        <v>0</v>
      </c>
      <c r="AA48">
        <f t="shared" si="3"/>
        <v>0</v>
      </c>
      <c r="AB48">
        <f t="shared" si="4"/>
        <v>1</v>
      </c>
      <c r="AC48">
        <f t="shared" si="5"/>
        <v>0</v>
      </c>
    </row>
    <row r="49" spans="1:29" x14ac:dyDescent="0.25">
      <c r="A49" t="s">
        <v>128</v>
      </c>
      <c r="B49">
        <f>'[4]Emission Projections'!G$183*'[4]Emission Shares'!B49*'[4]Carbon Prices POLES'!A$8</f>
        <v>558759.125</v>
      </c>
      <c r="C49">
        <f>'[4]Emission Projections'!H$183*'[4]Emission Shares'!C49*'[4]Carbon Prices POLES'!B$8</f>
        <v>667470.08331543894</v>
      </c>
      <c r="D49">
        <f>'[4]Emission Projections'!I$183*'[4]Emission Shares'!D49*'[4]Carbon Prices POLES'!C$8</f>
        <v>797324.48005076533</v>
      </c>
      <c r="E49">
        <f>'[4]Emission Projections'!J$183*'[4]Emission Shares'!E49*'[4]Carbon Prices POLES'!D$8</f>
        <v>952441.68536377396</v>
      </c>
      <c r="F49">
        <f>'[4]Emission Projections'!K$183*'[4]Emission Shares'!F49*'[4]Carbon Prices POLES'!E$8</f>
        <v>1137737.3398637783</v>
      </c>
      <c r="G49">
        <f>'[4]Emission Projections'!L$183*'[4]Emission Shares'!G49*'[4]Carbon Prices POLES'!F$8</f>
        <v>1359079.9230834686</v>
      </c>
      <c r="H49">
        <f>'[4]Emission Projections'!M$183*'[4]Emission Shares'!H49*'[4]Carbon Prices POLES'!G$8</f>
        <v>1623486.2004579811</v>
      </c>
      <c r="I49">
        <f>'[4]Emission Projections'!N$183*'[4]Emission Shares'!I49*'[4]Carbon Prices POLES'!H$8</f>
        <v>1939329.5302319897</v>
      </c>
      <c r="J49">
        <f>'[4]Emission Projections'!O$183*'[4]Emission Shares'!J49*'[4]Carbon Prices POLES'!I$8</f>
        <v>2316622.1453261771</v>
      </c>
      <c r="K49">
        <f>'[4]Emission Projections'!P$183*'[4]Emission Shares'!K49*'[4]Carbon Prices POLES'!J$8</f>
        <v>2767312.692138392</v>
      </c>
      <c r="L49">
        <f>'[4]Emission Projections'!Q$183*'[4]Emission Shares'!L49*'[4]Carbon Prices POLES'!K$8</f>
        <v>3305687.6645101607</v>
      </c>
      <c r="M49">
        <f>'[4]Emission Projections'!R$183*'[4]Emission Shares'!M49*'[4]Carbon Prices POLES'!L$8</f>
        <v>3948797.559730215</v>
      </c>
      <c r="N49">
        <f>'[4]Emission Projections'!S$183*'[4]Emission Shares'!N49*'[4]Carbon Prices POLES'!M$8</f>
        <v>4717027.8633100493</v>
      </c>
      <c r="O49">
        <f>'[4]Emission Projections'!T$183*'[4]Emission Shares'!O49*'[4]Carbon Prices POLES'!N$8</f>
        <v>5634709.2825890044</v>
      </c>
      <c r="P49">
        <f>'[4]Emission Projections'!U$183*'[4]Emission Shares'!P49*'[4]Carbon Prices POLES'!O$8</f>
        <v>6730930.035024263</v>
      </c>
      <c r="Q49">
        <f>'[4]Emission Projections'!V$183*'[4]Emission Shares'!Q49*'[4]Carbon Prices POLES'!P$8</f>
        <v>8040409.4878100408</v>
      </c>
      <c r="R49">
        <f>'[4]Emission Projections'!W$183*'[4]Emission Shares'!R49*'[4]Carbon Prices POLES'!Q$8</f>
        <v>9604653.9168241248</v>
      </c>
      <c r="S49">
        <f>'[4]Emission Projections'!X$183*'[4]Emission Shares'!S49*'[4]Carbon Prices POLES'!R$8</f>
        <v>11473207.004534554</v>
      </c>
      <c r="T49">
        <f>'[4]Emission Projections'!Y$183*'[4]Emission Shares'!T49*'[4]Carbon Prices POLES'!S$8</f>
        <v>13705294.560375525</v>
      </c>
      <c r="U49">
        <f>'[4]Emission Projections'!Z$183*'[4]Emission Shares'!U49*'[4]Carbon Prices POLES'!T$8</f>
        <v>16371614.110261422</v>
      </c>
      <c r="V49">
        <f>'[4]Emission Projections'!AA$183*'[4]Emission Shares'!V49*'[4]Carbon Prices POLES'!U$8</f>
        <v>19556666.843767911</v>
      </c>
      <c r="W49" s="20">
        <f t="shared" si="0"/>
        <v>5581360.0730270967</v>
      </c>
      <c r="X49" t="s">
        <v>527</v>
      </c>
      <c r="Y49">
        <f t="shared" si="1"/>
        <v>0</v>
      </c>
      <c r="Z49">
        <f t="shared" si="2"/>
        <v>0</v>
      </c>
      <c r="AA49">
        <f t="shared" si="3"/>
        <v>0</v>
      </c>
      <c r="AB49">
        <f t="shared" si="4"/>
        <v>1</v>
      </c>
      <c r="AC49">
        <f t="shared" si="5"/>
        <v>0</v>
      </c>
    </row>
    <row r="50" spans="1:29" x14ac:dyDescent="0.25">
      <c r="A50" t="s">
        <v>130</v>
      </c>
      <c r="B50">
        <f>'[4]Emission Projections'!G$183*'[4]Emission Shares'!B50*'[4]Carbon Prices POLES'!A$8</f>
        <v>231516.04500000001</v>
      </c>
      <c r="C50">
        <f>'[4]Emission Projections'!H$183*'[4]Emission Shares'!C50*'[4]Carbon Prices POLES'!B$8</f>
        <v>276562.69956332532</v>
      </c>
      <c r="D50">
        <f>'[4]Emission Projections'!I$183*'[4]Emission Shares'!D50*'[4]Carbon Prices POLES'!C$8</f>
        <v>330367.06517763122</v>
      </c>
      <c r="E50">
        <f>'[4]Emission Projections'!J$183*'[4]Emission Shares'!E50*'[4]Carbon Prices POLES'!D$8</f>
        <v>394638.9004379409</v>
      </c>
      <c r="F50">
        <f>'[4]Emission Projections'!K$183*'[4]Emission Shares'!F50*'[4]Carbon Prices POLES'!E$8</f>
        <v>471415.45062780037</v>
      </c>
      <c r="G50">
        <f>'[4]Emission Projections'!L$183*'[4]Emission Shares'!G50*'[4]Carbon Prices POLES'!F$8</f>
        <v>563126.8155097292</v>
      </c>
      <c r="H50">
        <f>'[4]Emission Projections'!M$183*'[4]Emission Shares'!H50*'[4]Carbon Prices POLES'!G$8</f>
        <v>672682.45276371308</v>
      </c>
      <c r="I50">
        <f>'[4]Emission Projections'!N$183*'[4]Emission Shares'!I50*'[4]Carbon Prices POLES'!H$8</f>
        <v>803549.34666669962</v>
      </c>
      <c r="J50">
        <f>'[4]Emission Projections'!O$183*'[4]Emission Shares'!J50*'[4]Carbon Prices POLES'!I$8</f>
        <v>959878.83367233549</v>
      </c>
      <c r="K50">
        <f>'[4]Emission Projections'!P$183*'[4]Emission Shares'!K50*'[4]Carbon Prices POLES'!J$8</f>
        <v>1146618.4413026471</v>
      </c>
      <c r="L50">
        <f>'[4]Emission Projections'!Q$183*'[4]Emission Shares'!L50*'[4]Carbon Prices POLES'!K$8</f>
        <v>1369691.4947629108</v>
      </c>
      <c r="M50">
        <f>'[4]Emission Projections'!R$183*'[4]Emission Shares'!M50*'[4]Carbon Prices POLES'!L$8</f>
        <v>1636158.2896499734</v>
      </c>
      <c r="N50">
        <f>'[4]Emission Projections'!S$183*'[4]Emission Shares'!N50*'[4]Carbon Prices POLES'!M$8</f>
        <v>1954470.5416106412</v>
      </c>
      <c r="O50">
        <f>'[4]Emission Projections'!T$183*'[4]Emission Shares'!O50*'[4]Carbon Prices POLES'!N$8</f>
        <v>2334703.5037326217</v>
      </c>
      <c r="P50">
        <f>'[4]Emission Projections'!U$183*'[4]Emission Shares'!P50*'[4]Carbon Prices POLES'!O$8</f>
        <v>2788916.5770785525</v>
      </c>
      <c r="Q50">
        <f>'[4]Emission Projections'!V$183*'[4]Emission Shares'!Q50*'[4]Carbon Prices POLES'!P$8</f>
        <v>3331487.3997977292</v>
      </c>
      <c r="R50">
        <f>'[4]Emission Projections'!W$183*'[4]Emission Shares'!R50*'[4]Carbon Prices POLES'!Q$8</f>
        <v>3979623.0873947176</v>
      </c>
      <c r="S50">
        <f>'[4]Emission Projections'!X$183*'[4]Emission Shares'!S50*'[4]Carbon Prices POLES'!R$8</f>
        <v>4753840.8224987686</v>
      </c>
      <c r="T50">
        <f>'[4]Emission Projections'!Y$183*'[4]Emission Shares'!T50*'[4]Carbon Prices POLES'!S$8</f>
        <v>5678692.8834446128</v>
      </c>
      <c r="U50">
        <f>'[4]Emission Projections'!Z$183*'[4]Emission Shares'!U50*'[4]Carbon Prices POLES'!T$8</f>
        <v>6783457.6183062959</v>
      </c>
      <c r="V50">
        <f>'[4]Emission Projections'!AA$183*'[4]Emission Shares'!V50*'[4]Carbon Prices POLES'!U$8</f>
        <v>8103159.043767917</v>
      </c>
      <c r="W50" s="20">
        <f t="shared" si="0"/>
        <v>2312597.9672745978</v>
      </c>
      <c r="X50" t="s">
        <v>527</v>
      </c>
      <c r="Y50">
        <f t="shared" si="1"/>
        <v>0</v>
      </c>
      <c r="Z50">
        <f t="shared" si="2"/>
        <v>0</v>
      </c>
      <c r="AA50">
        <f t="shared" si="3"/>
        <v>0</v>
      </c>
      <c r="AB50">
        <f t="shared" si="4"/>
        <v>1</v>
      </c>
      <c r="AC50">
        <f t="shared" si="5"/>
        <v>0</v>
      </c>
    </row>
    <row r="51" spans="1:29" x14ac:dyDescent="0.25">
      <c r="A51" t="s">
        <v>132</v>
      </c>
      <c r="B51">
        <f>'[4]Emission Projections'!G$183*'[4]Emission Shares'!B51*'[4]Carbon Prices POLES'!A$8</f>
        <v>2695.2449999999999</v>
      </c>
      <c r="C51">
        <f>'[4]Emission Projections'!H$183*'[4]Emission Shares'!C51*'[4]Carbon Prices POLES'!B$8</f>
        <v>3225.5498263301015</v>
      </c>
      <c r="D51">
        <f>'[4]Emission Projections'!I$183*'[4]Emission Shares'!D51*'[4]Carbon Prices POLES'!C$8</f>
        <v>3853.0473783800599</v>
      </c>
      <c r="E51">
        <f>'[4]Emission Projections'!J$183*'[4]Emission Shares'!E51*'[4]Carbon Prices POLES'!D$8</f>
        <v>4602.6182310280446</v>
      </c>
      <c r="F51">
        <f>'[4]Emission Projections'!K$183*'[4]Emission Shares'!F51*'[4]Carbon Prices POLES'!E$8</f>
        <v>5498.1168006485195</v>
      </c>
      <c r="G51">
        <f>'[4]Emission Projections'!L$183*'[4]Emission Shares'!G51*'[4]Carbon Prices POLES'!F$8</f>
        <v>6567.592389099821</v>
      </c>
      <c r="H51">
        <f>'[4]Emission Projections'!M$183*'[4]Emission Shares'!H51*'[4]Carbon Prices POLES'!G$8</f>
        <v>7845.4012449028842</v>
      </c>
      <c r="I51">
        <f>'[4]Emission Projections'!N$183*'[4]Emission Shares'!I51*'[4]Carbon Prices POLES'!H$8</f>
        <v>9371.4645632346364</v>
      </c>
      <c r="J51">
        <f>'[4]Emission Projections'!O$183*'[4]Emission Shares'!J51*'[4]Carbon Prices POLES'!I$8</f>
        <v>11194.801506261296</v>
      </c>
      <c r="K51">
        <f>'[4]Emission Projections'!P$183*'[4]Emission Shares'!K51*'[4]Carbon Prices POLES'!J$8</f>
        <v>13372.382246498411</v>
      </c>
      <c r="L51">
        <f>'[4]Emission Projections'!Q$183*'[4]Emission Shares'!L51*'[4]Carbon Prices POLES'!K$8</f>
        <v>15974.146900848253</v>
      </c>
      <c r="M51">
        <f>'[4]Emission Projections'!R$183*'[4]Emission Shares'!M51*'[4]Carbon Prices POLES'!L$8</f>
        <v>19081.395605089445</v>
      </c>
      <c r="N51">
        <f>'[4]Emission Projections'!S$183*'[4]Emission Shares'!N51*'[4]Carbon Prices POLES'!M$8</f>
        <v>22793.918386874924</v>
      </c>
      <c r="O51">
        <f>'[4]Emission Projections'!T$183*'[4]Emission Shares'!O51*'[4]Carbon Prices POLES'!N$8</f>
        <v>27227.73574967821</v>
      </c>
      <c r="P51">
        <f>'[4]Emission Projections'!U$183*'[4]Emission Shares'!P51*'[4]Carbon Prices POLES'!O$8</f>
        <v>32525.227451075341</v>
      </c>
      <c r="Q51">
        <f>'[4]Emission Projections'!V$183*'[4]Emission Shares'!Q51*'[4]Carbon Prices POLES'!P$8</f>
        <v>38851.962085156578</v>
      </c>
      <c r="R51">
        <f>'[4]Emission Projections'!W$183*'[4]Emission Shares'!R51*'[4]Carbon Prices POLES'!Q$8</f>
        <v>46411.08630439236</v>
      </c>
      <c r="S51">
        <f>'[4]Emission Projections'!X$183*'[4]Emission Shares'!S51*'[4]Carbon Prices POLES'!R$8</f>
        <v>55438.87682074176</v>
      </c>
      <c r="T51">
        <f>'[4]Emission Projections'!Y$183*'[4]Emission Shares'!T51*'[4]Carbon Prices POLES'!S$8</f>
        <v>66225.182365760702</v>
      </c>
      <c r="U51">
        <f>'[4]Emission Projections'!Z$183*'[4]Emission Shares'!U51*'[4]Carbon Prices POLES'!T$8</f>
        <v>79107.184347718896</v>
      </c>
      <c r="V51">
        <f>'[4]Emission Projections'!AA$183*'[4]Emission Shares'!V51*'[4]Carbon Prices POLES'!U$8</f>
        <v>94496.710987462255</v>
      </c>
      <c r="W51" s="20">
        <f t="shared" si="0"/>
        <v>26969.506961484876</v>
      </c>
      <c r="X51" t="s">
        <v>387</v>
      </c>
      <c r="Y51">
        <f t="shared" si="1"/>
        <v>0</v>
      </c>
      <c r="Z51">
        <f t="shared" si="2"/>
        <v>0</v>
      </c>
      <c r="AA51">
        <f t="shared" si="3"/>
        <v>1</v>
      </c>
      <c r="AB51">
        <f t="shared" si="4"/>
        <v>0</v>
      </c>
      <c r="AC51">
        <f t="shared" si="5"/>
        <v>0</v>
      </c>
    </row>
    <row r="52" spans="1:29" x14ac:dyDescent="0.25">
      <c r="A52" t="s">
        <v>136</v>
      </c>
      <c r="B52">
        <f>'[4]Emission Projections'!G$183*'[4]Emission Shares'!B52*'[4]Carbon Prices POLES'!A$8</f>
        <v>104821.19500000001</v>
      </c>
      <c r="C52">
        <f>'[4]Emission Projections'!H$183*'[4]Emission Shares'!C52*'[4]Carbon Prices POLES'!B$8</f>
        <v>125219.86733535264</v>
      </c>
      <c r="D52">
        <f>'[4]Emission Projections'!I$183*'[4]Emission Shares'!D52*'[4]Carbon Prices POLES'!C$8</f>
        <v>149581.07728590595</v>
      </c>
      <c r="E52">
        <f>'[4]Emission Projections'!J$183*'[4]Emission Shares'!E52*'[4]Carbon Prices POLES'!D$8</f>
        <v>178681.69930783226</v>
      </c>
      <c r="F52">
        <f>'[4]Emission Projections'!K$183*'[4]Emission Shares'!F52*'[4]Carbon Prices POLES'!E$8</f>
        <v>213443.75174473683</v>
      </c>
      <c r="G52">
        <f>'[4]Emission Projections'!L$183*'[4]Emission Shares'!G52*'[4]Carbon Prices POLES'!F$8</f>
        <v>254968.72301649788</v>
      </c>
      <c r="H52">
        <f>'[4]Emission Projections'!M$183*'[4]Emission Shares'!H52*'[4]Carbon Prices POLES'!G$8</f>
        <v>304572.2142976686</v>
      </c>
      <c r="I52">
        <f>'[4]Emission Projections'!N$183*'[4]Emission Shares'!I52*'[4]Carbon Prices POLES'!H$8</f>
        <v>363826.01002302294</v>
      </c>
      <c r="J52">
        <f>'[4]Emission Projections'!O$183*'[4]Emission Shares'!J52*'[4]Carbon Prices POLES'!I$8</f>
        <v>434607.398780093</v>
      </c>
      <c r="K52">
        <f>'[4]Emission Projections'!P$183*'[4]Emission Shares'!K52*'[4]Carbon Prices POLES'!J$8</f>
        <v>519159.22869584593</v>
      </c>
      <c r="L52">
        <f>'[4]Emission Projections'!Q$183*'[4]Emission Shares'!L52*'[4]Carbon Prices POLES'!K$8</f>
        <v>620160.28457896283</v>
      </c>
      <c r="M52">
        <f>'[4]Emission Projections'!R$183*'[4]Emission Shares'!M52*'[4]Carbon Prices POLES'!L$8</f>
        <v>740810.98476333171</v>
      </c>
      <c r="N52">
        <f>'[4]Emission Projections'!S$183*'[4]Emission Shares'!N52*'[4]Carbon Prices POLES'!M$8</f>
        <v>884933.80390653433</v>
      </c>
      <c r="O52">
        <f>'[4]Emission Projections'!T$183*'[4]Emission Shares'!O52*'[4]Carbon Prices POLES'!N$8</f>
        <v>1057095.5592582279</v>
      </c>
      <c r="P52">
        <f>'[4]Emission Projections'!U$183*'[4]Emission Shares'!P52*'[4]Carbon Prices POLES'!O$8</f>
        <v>1262750.7063087027</v>
      </c>
      <c r="Q52">
        <f>'[4]Emission Projections'!V$183*'[4]Emission Shares'!Q52*'[4]Carbon Prices POLES'!P$8</f>
        <v>1508415.83683487</v>
      </c>
      <c r="R52">
        <f>'[4]Emission Projections'!W$183*'[4]Emission Shares'!R52*'[4]Carbon Prices POLES'!Q$8</f>
        <v>1801874.1508207619</v>
      </c>
      <c r="S52">
        <f>'[4]Emission Projections'!X$183*'[4]Emission Shares'!S52*'[4]Carbon Prices POLES'!R$8</f>
        <v>2152424.4588113702</v>
      </c>
      <c r="T52">
        <f>'[4]Emission Projections'!Y$183*'[4]Emission Shares'!T52*'[4]Carbon Prices POLES'!S$8</f>
        <v>2571172.9476837879</v>
      </c>
      <c r="U52">
        <f>'[4]Emission Projections'!Z$183*'[4]Emission Shares'!U52*'[4]Carbon Prices POLES'!T$8</f>
        <v>3071388.497941012</v>
      </c>
      <c r="V52">
        <f>'[4]Emission Projections'!AA$183*'[4]Emission Shares'!V52*'[4]Carbon Prices POLES'!U$8</f>
        <v>3668919.3997238758</v>
      </c>
      <c r="W52" s="20">
        <f t="shared" si="0"/>
        <v>1047087.0379103998</v>
      </c>
      <c r="X52" t="s">
        <v>525</v>
      </c>
      <c r="Y52">
        <f t="shared" si="1"/>
        <v>0</v>
      </c>
      <c r="Z52">
        <f t="shared" si="2"/>
        <v>1</v>
      </c>
      <c r="AA52">
        <f t="shared" si="3"/>
        <v>0</v>
      </c>
      <c r="AB52">
        <f t="shared" si="4"/>
        <v>0</v>
      </c>
      <c r="AC52">
        <f t="shared" si="5"/>
        <v>0</v>
      </c>
    </row>
    <row r="53" spans="1:29" x14ac:dyDescent="0.25">
      <c r="A53" t="s">
        <v>138</v>
      </c>
      <c r="B53">
        <f>'[4]Emission Projections'!G$183*'[4]Emission Shares'!B53*'[4]Carbon Prices POLES'!A$8</f>
        <v>163181.49999999997</v>
      </c>
      <c r="C53">
        <f>'[4]Emission Projections'!H$183*'[4]Emission Shares'!C53*'[4]Carbon Prices POLES'!B$8</f>
        <v>194934.02032072793</v>
      </c>
      <c r="D53">
        <f>'[4]Emission Projections'!I$183*'[4]Emission Shares'!D53*'[4]Carbon Prices POLES'!C$8</f>
        <v>232857.94032608892</v>
      </c>
      <c r="E53">
        <f>'[4]Emission Projections'!J$183*'[4]Emission Shares'!E53*'[4]Carbon Prices POLES'!D$8</f>
        <v>278159.86293506925</v>
      </c>
      <c r="F53">
        <f>'[4]Emission Projections'!K$183*'[4]Emission Shares'!F53*'[4]Carbon Prices POLES'!E$8</f>
        <v>332275.13752679189</v>
      </c>
      <c r="G53">
        <f>'[4]Emission Projections'!L$183*'[4]Emission Shares'!G53*'[4]Carbon Prices POLES'!F$8</f>
        <v>396918.45079592481</v>
      </c>
      <c r="H53">
        <f>'[4]Emission Projections'!M$183*'[4]Emission Shares'!H53*'[4]Carbon Prices POLES'!G$8</f>
        <v>474137.89834690961</v>
      </c>
      <c r="I53">
        <f>'[4]Emission Projections'!N$183*'[4]Emission Shares'!I53*'[4]Carbon Prices POLES'!H$8</f>
        <v>566380.26396118512</v>
      </c>
      <c r="J53">
        <f>'[4]Emission Projections'!O$183*'[4]Emission Shares'!J53*'[4]Carbon Prices POLES'!I$8</f>
        <v>676568.06445659336</v>
      </c>
      <c r="K53">
        <f>'[4]Emission Projections'!P$183*'[4]Emission Shares'!K53*'[4]Carbon Prices POLES'!J$8</f>
        <v>808192.72266772925</v>
      </c>
      <c r="L53">
        <f>'[4]Emission Projections'!Q$183*'[4]Emission Shares'!L53*'[4]Carbon Prices POLES'!K$8</f>
        <v>965424.50512499025</v>
      </c>
      <c r="M53">
        <f>'[4]Emission Projections'!R$183*'[4]Emission Shares'!M53*'[4]Carbon Prices POLES'!L$8</f>
        <v>1153245.4758360239</v>
      </c>
      <c r="N53">
        <f>'[4]Emission Projections'!S$183*'[4]Emission Shares'!N53*'[4]Carbon Prices POLES'!M$8</f>
        <v>1377606.3697385162</v>
      </c>
      <c r="O53">
        <f>'[4]Emission Projections'!T$183*'[4]Emission Shares'!O53*'[4]Carbon Prices POLES'!N$8</f>
        <v>1645616.3119532003</v>
      </c>
      <c r="P53">
        <f>'[4]Emission Projections'!U$183*'[4]Emission Shares'!P53*'[4]Carbon Prices POLES'!O$8</f>
        <v>1965766.6653316296</v>
      </c>
      <c r="Q53">
        <f>'[4]Emission Projections'!V$183*'[4]Emission Shares'!Q53*'[4]Carbon Prices POLES'!P$8</f>
        <v>2348201.7515672315</v>
      </c>
      <c r="R53">
        <f>'[4]Emission Projections'!W$183*'[4]Emission Shares'!R53*'[4]Carbon Prices POLES'!Q$8</f>
        <v>2805038.2661319338</v>
      </c>
      <c r="S53">
        <f>'[4]Emission Projections'!X$183*'[4]Emission Shares'!S53*'[4]Carbon Prices POLES'!R$8</f>
        <v>3350751.5855157576</v>
      </c>
      <c r="T53">
        <f>'[4]Emission Projections'!Y$183*'[4]Emission Shares'!T53*'[4]Carbon Prices POLES'!S$8</f>
        <v>4002631.5501978565</v>
      </c>
      <c r="U53">
        <f>'[4]Emission Projections'!Z$183*'[4]Emission Shares'!U53*'[4]Carbon Prices POLES'!T$8</f>
        <v>4781333.7082667165</v>
      </c>
      <c r="V53">
        <f>'[4]Emission Projections'!AA$183*'[4]Emission Shares'!V53*'[4]Carbon Prices POLES'!U$8</f>
        <v>5711530.0747238752</v>
      </c>
      <c r="W53" s="20">
        <f t="shared" si="0"/>
        <v>1630035.8155107023</v>
      </c>
      <c r="X53" t="s">
        <v>525</v>
      </c>
      <c r="Y53">
        <f t="shared" si="1"/>
        <v>0</v>
      </c>
      <c r="Z53">
        <f t="shared" si="2"/>
        <v>1</v>
      </c>
      <c r="AA53">
        <f t="shared" si="3"/>
        <v>0</v>
      </c>
      <c r="AB53">
        <f t="shared" si="4"/>
        <v>0</v>
      </c>
      <c r="AC53">
        <f t="shared" si="5"/>
        <v>0</v>
      </c>
    </row>
    <row r="54" spans="1:29" x14ac:dyDescent="0.25">
      <c r="A54" t="s">
        <v>140</v>
      </c>
      <c r="B54">
        <f>'[4]Emission Projections'!G$183*'[4]Emission Shares'!B54*'[4]Carbon Prices POLES'!A$8</f>
        <v>1023881.4049999999</v>
      </c>
      <c r="C54">
        <f>'[4]Emission Projections'!H$183*'[4]Emission Shares'!C54*'[4]Carbon Prices POLES'!B$8</f>
        <v>1223080.8638927643</v>
      </c>
      <c r="D54">
        <f>'[4]Emission Projections'!I$183*'[4]Emission Shares'!D54*'[4]Carbon Prices POLES'!C$8</f>
        <v>1461028.0910120688</v>
      </c>
      <c r="E54">
        <f>'[4]Emission Projections'!J$183*'[4]Emission Shares'!E54*'[4]Carbon Prices POLES'!D$8</f>
        <v>1745267.3374841206</v>
      </c>
      <c r="F54">
        <f>'[4]Emission Projections'!K$183*'[4]Emission Shares'!F54*'[4]Carbon Prices POLES'!E$8</f>
        <v>2084804.7025742384</v>
      </c>
      <c r="G54">
        <f>'[4]Emission Projections'!L$183*'[4]Emission Shares'!G54*'[4]Carbon Prices POLES'!F$8</f>
        <v>2490397.9531817371</v>
      </c>
      <c r="H54">
        <f>'[4]Emission Projections'!M$183*'[4]Emission Shares'!H54*'[4]Carbon Prices POLES'!G$8</f>
        <v>2974898.6022522952</v>
      </c>
      <c r="I54">
        <f>'[4]Emission Projections'!N$183*'[4]Emission Shares'!I54*'[4]Carbon Prices POLES'!H$8</f>
        <v>3553657.2727127415</v>
      </c>
      <c r="J54">
        <f>'[4]Emission Projections'!O$183*'[4]Emission Shares'!J54*'[4]Carbon Prices POLES'!I$8</f>
        <v>4245012.3432965102</v>
      </c>
      <c r="K54">
        <f>'[4]Emission Projections'!P$183*'[4]Emission Shares'!K54*'[4]Carbon Prices POLES'!J$8</f>
        <v>5070868.2918468826</v>
      </c>
      <c r="L54">
        <f>'[4]Emission Projections'!Q$183*'[4]Emission Shares'!L54*'[4]Carbon Prices POLES'!K$8</f>
        <v>6057392.942857977</v>
      </c>
      <c r="M54">
        <f>'[4]Emission Projections'!R$183*'[4]Emission Shares'!M54*'[4]Carbon Prices POLES'!L$8</f>
        <v>7235842.7574601518</v>
      </c>
      <c r="N54">
        <f>'[4]Emission Projections'!S$183*'[4]Emission Shares'!N54*'[4]Carbon Prices POLES'!M$8</f>
        <v>8643557.7344654407</v>
      </c>
      <c r="O54">
        <f>'[4]Emission Projections'!T$183*'[4]Emission Shares'!O54*'[4]Carbon Prices POLES'!N$8</f>
        <v>10325139.090477664</v>
      </c>
      <c r="P54">
        <f>'[4]Emission Projections'!U$183*'[4]Emission Shares'!P54*'[4]Carbon Prices POLES'!O$8</f>
        <v>12333868.882412095</v>
      </c>
      <c r="Q54">
        <f>'[4]Emission Projections'!V$183*'[4]Emission Shares'!Q54*'[4]Carbon Prices POLES'!P$8</f>
        <v>14733390.544219499</v>
      </c>
      <c r="R54">
        <f>'[4]Emission Projections'!W$183*'[4]Emission Shares'!R54*'[4]Carbon Prices POLES'!Q$8</f>
        <v>17599734.544165228</v>
      </c>
      <c r="S54">
        <f>'[4]Emission Projections'!X$183*'[4]Emission Shares'!S54*'[4]Carbon Prices POLES'!R$8</f>
        <v>21023716.491940927</v>
      </c>
      <c r="T54">
        <f>'[4]Emission Projections'!Y$183*'[4]Emission Shares'!T54*'[4]Carbon Prices POLES'!S$8</f>
        <v>25113827.546683565</v>
      </c>
      <c r="U54">
        <f>'[4]Emission Projections'!Z$183*'[4]Emission Shares'!U54*'[4]Carbon Prices POLES'!T$8</f>
        <v>29999656.488243546</v>
      </c>
      <c r="V54">
        <f>'[4]Emission Projections'!AA$183*'[4]Emission Shares'!V54*'[4]Carbon Prices POLES'!U$8</f>
        <v>35836012.31098745</v>
      </c>
      <c r="W54" s="20">
        <f t="shared" si="0"/>
        <v>10227382.676055565</v>
      </c>
      <c r="X54" t="s">
        <v>387</v>
      </c>
      <c r="Y54">
        <f t="shared" si="1"/>
        <v>0</v>
      </c>
      <c r="Z54">
        <f t="shared" si="2"/>
        <v>0</v>
      </c>
      <c r="AA54">
        <f t="shared" si="3"/>
        <v>1</v>
      </c>
      <c r="AB54">
        <f t="shared" si="4"/>
        <v>0</v>
      </c>
      <c r="AC54">
        <f t="shared" si="5"/>
        <v>0</v>
      </c>
    </row>
    <row r="55" spans="1:29" x14ac:dyDescent="0.25">
      <c r="A55" t="s">
        <v>142</v>
      </c>
      <c r="B55">
        <f>'[4]Emission Projections'!G$183*'[4]Emission Shares'!B55*'[4]Carbon Prices POLES'!A$8</f>
        <v>31242.84</v>
      </c>
      <c r="C55">
        <f>'[4]Emission Projections'!H$183*'[4]Emission Shares'!C55*'[4]Carbon Prices POLES'!B$8</f>
        <v>37327.031667645788</v>
      </c>
      <c r="D55">
        <f>'[4]Emission Projections'!I$183*'[4]Emission Shares'!D55*'[4]Carbon Prices POLES'!C$8</f>
        <v>44588.915369395007</v>
      </c>
      <c r="E55">
        <f>'[4]Emission Projections'!J$183*'[4]Emission Shares'!E55*'[4]Carbon Prices POLES'!D$8</f>
        <v>53263.580980436003</v>
      </c>
      <c r="F55">
        <f>'[4]Emission Projections'!K$183*'[4]Emission Shares'!F55*'[4]Carbon Prices POLES'!E$8</f>
        <v>63625.859459663996</v>
      </c>
      <c r="G55">
        <f>'[4]Emission Projections'!L$183*'[4]Emission Shares'!G55*'[4]Carbon Prices POLES'!F$8</f>
        <v>76004.143192796793</v>
      </c>
      <c r="H55">
        <f>'[4]Emission Projections'!M$183*'[4]Emission Shares'!H55*'[4]Carbon Prices POLES'!G$8</f>
        <v>90790.533465244953</v>
      </c>
      <c r="I55">
        <f>'[4]Emission Projections'!N$183*'[4]Emission Shares'!I55*'[4]Carbon Prices POLES'!H$8</f>
        <v>108453.65028257528</v>
      </c>
      <c r="J55">
        <f>'[4]Emission Projections'!O$183*'[4]Emission Shares'!J55*'[4]Carbon Prices POLES'!I$8</f>
        <v>129552.99998656611</v>
      </c>
      <c r="K55">
        <f>'[4]Emission Projections'!P$183*'[4]Emission Shares'!K55*'[4]Carbon Prices POLES'!J$8</f>
        <v>154757.27729491334</v>
      </c>
      <c r="L55">
        <f>'[4]Emission Projections'!Q$183*'[4]Emission Shares'!L55*'[4]Carbon Prices POLES'!K$8</f>
        <v>184864.86608973632</v>
      </c>
      <c r="M55">
        <f>'[4]Emission Projections'!R$183*'[4]Emission Shares'!M55*'[4]Carbon Prices POLES'!L$8</f>
        <v>220829.9565903144</v>
      </c>
      <c r="N55">
        <f>'[4]Emission Projections'!S$183*'[4]Emission Shares'!N55*'[4]Carbon Prices POLES'!M$8</f>
        <v>263791.79740834254</v>
      </c>
      <c r="O55">
        <f>'[4]Emission Projections'!T$183*'[4]Emission Shares'!O55*'[4]Carbon Prices POLES'!N$8</f>
        <v>315111.96498712368</v>
      </c>
      <c r="P55">
        <f>'[4]Emission Projections'!U$183*'[4]Emission Shares'!P55*'[4]Carbon Prices POLES'!O$8</f>
        <v>376416.1026143874</v>
      </c>
      <c r="Q55">
        <f>'[4]Emission Projections'!V$183*'[4]Emission Shares'!Q55*'[4]Carbon Prices POLES'!P$8</f>
        <v>449647.10424895497</v>
      </c>
      <c r="R55">
        <f>'[4]Emission Projections'!W$183*'[4]Emission Shares'!R55*'[4]Carbon Prices POLES'!Q$8</f>
        <v>537124.67085100536</v>
      </c>
      <c r="S55">
        <f>'[4]Emission Projections'!X$183*'[4]Emission Shares'!S55*'[4]Carbon Prices POLES'!R$8</f>
        <v>641621.20418846561</v>
      </c>
      <c r="T55">
        <f>'[4]Emission Projections'!Y$183*'[4]Emission Shares'!T55*'[4]Carbon Prices POLES'!S$8</f>
        <v>766446.78623579605</v>
      </c>
      <c r="U55">
        <f>'[4]Emission Projections'!Z$183*'[4]Emission Shares'!U55*'[4]Carbon Prices POLES'!T$8</f>
        <v>915557.48033590626</v>
      </c>
      <c r="V55">
        <f>'[4]Emission Projections'!AA$183*'[4]Emission Shares'!V55*'[4]Carbon Prices POLES'!U$8</f>
        <v>1093676.9747238765</v>
      </c>
      <c r="W55" s="20">
        <f t="shared" si="0"/>
        <v>312128.36857014976</v>
      </c>
      <c r="X55" t="s">
        <v>525</v>
      </c>
      <c r="Y55">
        <f t="shared" si="1"/>
        <v>0</v>
      </c>
      <c r="Z55">
        <f t="shared" si="2"/>
        <v>1</v>
      </c>
      <c r="AA55">
        <f t="shared" si="3"/>
        <v>0</v>
      </c>
      <c r="AB55">
        <f t="shared" si="4"/>
        <v>0</v>
      </c>
      <c r="AC55">
        <f t="shared" si="5"/>
        <v>0</v>
      </c>
    </row>
    <row r="56" spans="1:29" x14ac:dyDescent="0.25">
      <c r="A56" t="s">
        <v>144</v>
      </c>
      <c r="B56">
        <f>'[4]Emission Projections'!G$183*'[4]Emission Shares'!B56*'[4]Carbon Prices POLES'!A$8</f>
        <v>23395.46</v>
      </c>
      <c r="C56">
        <f>'[4]Emission Projections'!H$183*'[4]Emission Shares'!C56*'[4]Carbon Prices POLES'!B$8</f>
        <v>27952.938679766692</v>
      </c>
      <c r="D56">
        <f>'[4]Emission Projections'!I$183*'[4]Emission Shares'!D56*'[4]Carbon Prices POLES'!C$8</f>
        <v>33391.086452324947</v>
      </c>
      <c r="E56">
        <f>'[4]Emission Projections'!J$183*'[4]Emission Shares'!E56*'[4]Carbon Prices POLES'!D$8</f>
        <v>39887.207214738577</v>
      </c>
      <c r="F56">
        <f>'[4]Emission Projections'!K$183*'[4]Emission Shares'!F56*'[4]Carbon Prices POLES'!E$8</f>
        <v>47647.23227282575</v>
      </c>
      <c r="G56">
        <f>'[4]Emission Projections'!L$183*'[4]Emission Shares'!G56*'[4]Carbon Prices POLES'!F$8</f>
        <v>56916.71041076901</v>
      </c>
      <c r="H56">
        <f>'[4]Emission Projections'!M$183*'[4]Emission Shares'!H56*'[4]Carbon Prices POLES'!G$8</f>
        <v>67989.811327087358</v>
      </c>
      <c r="I56">
        <f>'[4]Emission Projections'!N$183*'[4]Emission Shares'!I56*'[4]Carbon Prices POLES'!H$8</f>
        <v>81216.815708753042</v>
      </c>
      <c r="J56">
        <f>'[4]Emission Projections'!O$183*'[4]Emission Shares'!J56*'[4]Carbon Prices POLES'!I$8</f>
        <v>97017.481854602127</v>
      </c>
      <c r="K56">
        <f>'[4]Emission Projections'!P$183*'[4]Emission Shares'!K56*'[4]Carbon Prices POLES'!J$8</f>
        <v>115891.64542408449</v>
      </c>
      <c r="L56">
        <f>'[4]Emission Projections'!Q$183*'[4]Emission Shares'!L56*'[4]Carbon Prices POLES'!K$8</f>
        <v>138438.27036816365</v>
      </c>
      <c r="M56">
        <f>'[4]Emission Projections'!R$183*'[4]Emission Shares'!M56*'[4]Carbon Prices POLES'!L$8</f>
        <v>165370.6008897484</v>
      </c>
      <c r="N56">
        <f>'[4]Emission Projections'!S$183*'[4]Emission Shares'!N56*'[4]Carbon Prices POLES'!M$8</f>
        <v>197543.31418464679</v>
      </c>
      <c r="O56">
        <f>'[4]Emission Projections'!T$183*'[4]Emission Shares'!O56*'[4]Carbon Prices POLES'!N$8</f>
        <v>235974.17929118744</v>
      </c>
      <c r="P56">
        <f>'[4]Emission Projections'!U$183*'[4]Emission Shares'!P56*'[4]Carbon Prices POLES'!O$8</f>
        <v>281882.75737155421</v>
      </c>
      <c r="Q56">
        <f>'[4]Emission Projections'!V$183*'[4]Emission Shares'!Q56*'[4]Carbon Prices POLES'!P$8</f>
        <v>336721.36131005018</v>
      </c>
      <c r="R56">
        <f>'[4]Emission Projections'!W$183*'[4]Emission Shares'!R56*'[4]Carbon Prices POLES'!Q$8</f>
        <v>402230.21485805663</v>
      </c>
      <c r="S56">
        <f>'[4]Emission Projections'!X$183*'[4]Emission Shares'!S56*'[4]Carbon Prices POLES'!R$8</f>
        <v>480481.70624243602</v>
      </c>
      <c r="T56">
        <f>'[4]Emission Projections'!Y$183*'[4]Emission Shares'!T56*'[4]Carbon Prices POLES'!S$8</f>
        <v>573959.00650600065</v>
      </c>
      <c r="U56">
        <f>'[4]Emission Projections'!Z$183*'[4]Emission Shares'!U56*'[4]Carbon Prices POLES'!T$8</f>
        <v>685619.32461090456</v>
      </c>
      <c r="V56">
        <f>'[4]Emission Projections'!AA$183*'[4]Emission Shares'!V56*'[4]Carbon Prices POLES'!U$8</f>
        <v>819004.23598746199</v>
      </c>
      <c r="W56" s="20">
        <f t="shared" si="0"/>
        <v>233739.58861738868</v>
      </c>
      <c r="X56" t="s">
        <v>387</v>
      </c>
      <c r="Y56">
        <f t="shared" si="1"/>
        <v>0</v>
      </c>
      <c r="Z56">
        <f t="shared" si="2"/>
        <v>0</v>
      </c>
      <c r="AA56">
        <f t="shared" si="3"/>
        <v>1</v>
      </c>
      <c r="AB56">
        <f t="shared" si="4"/>
        <v>0</v>
      </c>
      <c r="AC56">
        <f t="shared" si="5"/>
        <v>0</v>
      </c>
    </row>
    <row r="57" spans="1:29" x14ac:dyDescent="0.25">
      <c r="A57" t="s">
        <v>146</v>
      </c>
      <c r="B57">
        <f>'[4]Emission Projections'!G$183*'[4]Emission Shares'!B57*'[4]Carbon Prices POLES'!A$8</f>
        <v>2566.9</v>
      </c>
      <c r="C57">
        <f>'[4]Emission Projections'!H$183*'[4]Emission Shares'!C57*'[4]Carbon Prices POLES'!B$8</f>
        <v>3072.2356350333289</v>
      </c>
      <c r="D57">
        <f>'[4]Emission Projections'!I$183*'[4]Emission Shares'!D57*'[4]Carbon Prices POLES'!C$8</f>
        <v>3669.9063035194627</v>
      </c>
      <c r="E57">
        <f>'[4]Emission Projections'!J$183*'[4]Emission Shares'!E57*'[4]Carbon Prices POLES'!D$8</f>
        <v>4383.847528737545</v>
      </c>
      <c r="F57">
        <f>'[4]Emission Projections'!K$183*'[4]Emission Shares'!F57*'[4]Carbon Prices POLES'!E$8</f>
        <v>5236.7848180929486</v>
      </c>
      <c r="G57">
        <f>'[4]Emission Projections'!L$183*'[4]Emission Shares'!G57*'[4]Carbon Prices POLES'!F$8</f>
        <v>6255.4189381240158</v>
      </c>
      <c r="H57">
        <f>'[4]Emission Projections'!M$183*'[4]Emission Shares'!H57*'[4]Carbon Prices POLES'!G$8</f>
        <v>7472.4952479362846</v>
      </c>
      <c r="I57">
        <f>'[4]Emission Projections'!N$183*'[4]Emission Shares'!I57*'[4]Carbon Prices POLES'!H$8</f>
        <v>8926.0106588780127</v>
      </c>
      <c r="J57">
        <f>'[4]Emission Projections'!O$183*'[4]Emission Shares'!J57*'[4]Carbon Prices POLES'!I$8</f>
        <v>10662.685684792397</v>
      </c>
      <c r="K57">
        <f>'[4]Emission Projections'!P$183*'[4]Emission Shares'!K57*'[4]Carbon Prices POLES'!J$8</f>
        <v>12736.744653723299</v>
      </c>
      <c r="L57">
        <f>'[4]Emission Projections'!Q$183*'[4]Emission Shares'!L57*'[4]Carbon Prices POLES'!K$8</f>
        <v>15214.847641086333</v>
      </c>
      <c r="M57">
        <f>'[4]Emission Projections'!R$183*'[4]Emission Shares'!M57*'[4]Carbon Prices POLES'!L$8</f>
        <v>18174.376617496342</v>
      </c>
      <c r="N57">
        <f>'[4]Emission Projections'!S$183*'[4]Emission Shares'!N57*'[4]Carbon Prices POLES'!M$8</f>
        <v>21710.441176437012</v>
      </c>
      <c r="O57">
        <f>'[4]Emission Projections'!T$183*'[4]Emission Shares'!O57*'[4]Carbon Prices POLES'!N$8</f>
        <v>25933.470820722883</v>
      </c>
      <c r="P57">
        <f>'[4]Emission Projections'!U$183*'[4]Emission Shares'!P57*'[4]Carbon Prices POLES'!O$8</f>
        <v>30979.166592400983</v>
      </c>
      <c r="Q57">
        <f>'[4]Emission Projections'!V$183*'[4]Emission Shares'!Q57*'[4]Carbon Prices POLES'!P$8</f>
        <v>37005.119043018174</v>
      </c>
      <c r="R57">
        <f>'[4]Emission Projections'!W$183*'[4]Emission Shares'!R57*'[4]Carbon Prices POLES'!Q$8</f>
        <v>44204.944674741651</v>
      </c>
      <c r="S57">
        <f>'[4]Emission Projections'!X$183*'[4]Emission Shares'!S57*'[4]Carbon Prices POLES'!R$8</f>
        <v>52803.535982874746</v>
      </c>
      <c r="T57">
        <f>'[4]Emission Projections'!Y$183*'[4]Emission Shares'!T57*'[4]Carbon Prices POLES'!S$8</f>
        <v>63077.142712101107</v>
      </c>
      <c r="U57">
        <f>'[4]Emission Projections'!Z$183*'[4]Emission Shares'!U57*'[4]Carbon Prices POLES'!T$8</f>
        <v>75346.701635723948</v>
      </c>
      <c r="V57">
        <f>'[4]Emission Projections'!AA$183*'[4]Emission Shares'!V57*'[4]Carbon Prices POLES'!U$8</f>
        <v>90004.635987462258</v>
      </c>
      <c r="W57" s="20">
        <f t="shared" si="0"/>
        <v>25687.495826328701</v>
      </c>
      <c r="X57" t="s">
        <v>387</v>
      </c>
      <c r="Y57">
        <f t="shared" si="1"/>
        <v>0</v>
      </c>
      <c r="Z57">
        <f t="shared" si="2"/>
        <v>0</v>
      </c>
      <c r="AA57">
        <f t="shared" si="3"/>
        <v>1</v>
      </c>
      <c r="AB57">
        <f t="shared" si="4"/>
        <v>0</v>
      </c>
      <c r="AC57">
        <f t="shared" si="5"/>
        <v>0</v>
      </c>
    </row>
    <row r="58" spans="1:29" x14ac:dyDescent="0.25">
      <c r="A58" t="s">
        <v>148</v>
      </c>
      <c r="B58">
        <f>'[4]Emission Projections'!G$183*'[4]Emission Shares'!B58*'[4]Carbon Prices POLES'!A$8</f>
        <v>91693.335000000006</v>
      </c>
      <c r="C58">
        <f>'[4]Emission Projections'!H$183*'[4]Emission Shares'!C58*'[4]Carbon Prices POLES'!B$8</f>
        <v>109537.87737486426</v>
      </c>
      <c r="D58">
        <f>'[4]Emission Projections'!I$183*'[4]Emission Shares'!D58*'[4]Carbon Prices POLES'!C$8</f>
        <v>130848.03458239937</v>
      </c>
      <c r="E58">
        <f>'[4]Emission Projections'!J$183*'[4]Emission Shares'!E58*'[4]Carbon Prices POLES'!D$8</f>
        <v>156304.0020852694</v>
      </c>
      <c r="F58">
        <f>'[4]Emission Projections'!K$183*'[4]Emission Shares'!F58*'[4]Carbon Prices POLES'!E$8</f>
        <v>186712.98734434255</v>
      </c>
      <c r="G58">
        <f>'[4]Emission Projections'!L$183*'[4]Emission Shares'!G58*'[4]Carbon Prices POLES'!F$8</f>
        <v>223036.48945728916</v>
      </c>
      <c r="H58">
        <f>'[4]Emission Projections'!M$183*'[4]Emission Shares'!H58*'[4]Carbon Prices POLES'!G$8</f>
        <v>266428.26995216054</v>
      </c>
      <c r="I58">
        <f>'[4]Emission Projections'!N$183*'[4]Emission Shares'!I58*'[4]Carbon Prices POLES'!H$8</f>
        <v>318259.8011288683</v>
      </c>
      <c r="J58">
        <f>'[4]Emission Projections'!O$183*'[4]Emission Shares'!J58*'[4]Carbon Prices POLES'!I$8</f>
        <v>380177.25221067201</v>
      </c>
      <c r="K58">
        <f>'[4]Emission Projections'!P$183*'[4]Emission Shares'!K58*'[4]Carbon Prices POLES'!J$8</f>
        <v>454137.84520367143</v>
      </c>
      <c r="L58">
        <f>'[4]Emission Projections'!Q$183*'[4]Emission Shares'!L58*'[4]Carbon Prices POLES'!K$8</f>
        <v>542490.32064978906</v>
      </c>
      <c r="M58">
        <f>'[4]Emission Projections'!R$183*'[4]Emission Shares'!M58*'[4]Carbon Prices POLES'!L$8</f>
        <v>648027.80812157388</v>
      </c>
      <c r="N58">
        <f>'[4]Emission Projections'!S$183*'[4]Emission Shares'!N58*'[4]Carbon Prices POLES'!M$8</f>
        <v>774101.4868666582</v>
      </c>
      <c r="O58">
        <f>'[4]Emission Projections'!T$183*'[4]Emission Shares'!O58*'[4]Carbon Prices POLES'!N$8</f>
        <v>924697.3827335136</v>
      </c>
      <c r="P58">
        <f>'[4]Emission Projections'!U$183*'[4]Emission Shares'!P58*'[4]Carbon Prices POLES'!O$8</f>
        <v>1104596.9744557999</v>
      </c>
      <c r="Q58">
        <f>'[4]Emission Projections'!V$183*'[4]Emission Shares'!Q58*'[4]Carbon Prices POLES'!P$8</f>
        <v>1319488.6244821474</v>
      </c>
      <c r="R58">
        <f>'[4]Emission Projections'!W$183*'[4]Emission Shares'!R58*'[4]Carbon Prices POLES'!Q$8</f>
        <v>1576194.5991413568</v>
      </c>
      <c r="S58">
        <f>'[4]Emission Projections'!X$183*'[4]Emission Shares'!S58*'[4]Carbon Prices POLES'!R$8</f>
        <v>1882832.5913233783</v>
      </c>
      <c r="T58">
        <f>'[4]Emission Projections'!Y$183*'[4]Emission Shares'!T58*'[4]Carbon Prices POLES'!S$8</f>
        <v>2249136.7255622293</v>
      </c>
      <c r="U58">
        <f>'[4]Emission Projections'!Z$183*'[4]Emission Shares'!U58*'[4]Carbon Prices POLES'!T$8</f>
        <v>2686691.4742571921</v>
      </c>
      <c r="V58">
        <f>'[4]Emission Projections'!AA$183*'[4]Emission Shares'!V58*'[4]Carbon Prices POLES'!U$8</f>
        <v>3209377.8734810459</v>
      </c>
      <c r="W58" s="20">
        <f t="shared" si="0"/>
        <v>915941.51216258202</v>
      </c>
      <c r="X58" t="s">
        <v>526</v>
      </c>
      <c r="Y58">
        <f t="shared" si="1"/>
        <v>0</v>
      </c>
      <c r="Z58">
        <f t="shared" si="2"/>
        <v>0</v>
      </c>
      <c r="AA58">
        <f t="shared" si="3"/>
        <v>0</v>
      </c>
      <c r="AB58">
        <f t="shared" si="4"/>
        <v>0</v>
      </c>
      <c r="AC58">
        <f t="shared" si="5"/>
        <v>1</v>
      </c>
    </row>
    <row r="59" spans="1:29" x14ac:dyDescent="0.25">
      <c r="A59" t="s">
        <v>150</v>
      </c>
      <c r="B59">
        <f>'[4]Emission Projections'!G$183*'[4]Emission Shares'!B59*'[4]Carbon Prices POLES'!A$8</f>
        <v>32471.284999999996</v>
      </c>
      <c r="C59">
        <f>'[4]Emission Projections'!H$183*'[4]Emission Shares'!C59*'[4]Carbon Prices POLES'!B$8</f>
        <v>38794.442207181317</v>
      </c>
      <c r="D59">
        <f>'[4]Emission Projections'!I$183*'[4]Emission Shares'!D59*'[4]Carbon Prices POLES'!C$8</f>
        <v>46341.776746038609</v>
      </c>
      <c r="E59">
        <f>'[4]Emission Projections'!J$183*'[4]Emission Shares'!E59*'[4]Carbon Prices POLES'!D$8</f>
        <v>55357.421162423881</v>
      </c>
      <c r="F59">
        <f>'[4]Emission Projections'!K$183*'[4]Emission Shares'!F59*'[4]Carbon Prices POLES'!E$8</f>
        <v>66127.136753541185</v>
      </c>
      <c r="G59">
        <f>'[4]Emission Projections'!L$183*'[4]Emission Shares'!G59*'[4]Carbon Prices POLES'!F$8</f>
        <v>78991.833015486685</v>
      </c>
      <c r="H59">
        <f>'[4]Emission Projections'!M$183*'[4]Emission Shares'!H59*'[4]Carbon Prices POLES'!G$8</f>
        <v>94359.592541154067</v>
      </c>
      <c r="I59">
        <f>'[4]Emission Projections'!N$183*'[4]Emission Shares'!I59*'[4]Carbon Prices POLES'!H$8</f>
        <v>112716.77037397148</v>
      </c>
      <c r="J59">
        <f>'[4]Emission Projections'!O$183*'[4]Emission Shares'!J59*'[4]Carbon Prices POLES'!I$8</f>
        <v>134645.67208704565</v>
      </c>
      <c r="K59">
        <f>'[4]Emission Projections'!P$183*'[4]Emission Shares'!K59*'[4]Carbon Prices POLES'!J$8</f>
        <v>160840.30377032462</v>
      </c>
      <c r="L59">
        <f>'[4]Emission Projections'!Q$183*'[4]Emission Shares'!L59*'[4]Carbon Prices POLES'!K$8</f>
        <v>192131.5751656137</v>
      </c>
      <c r="M59">
        <f>'[4]Emission Projections'!R$183*'[4]Emission Shares'!M59*'[4]Carbon Prices POLES'!L$8</f>
        <v>229509.80072668922</v>
      </c>
      <c r="N59">
        <f>'[4]Emission Projections'!S$183*'[4]Emission Shares'!N59*'[4]Carbon Prices POLES'!M$8</f>
        <v>274160.63120847056</v>
      </c>
      <c r="O59">
        <f>'[4]Emission Projections'!T$183*'[4]Emission Shares'!O59*'[4]Carbon Prices POLES'!N$8</f>
        <v>327497.19926731416</v>
      </c>
      <c r="P59">
        <f>'[4]Emission Projections'!U$183*'[4]Emission Shares'!P59*'[4]Carbon Prices POLES'!O$8</f>
        <v>391211.34666352678</v>
      </c>
      <c r="Q59">
        <f>'[4]Emission Projections'!V$183*'[4]Emission Shares'!Q59*'[4]Carbon Prices POLES'!P$8</f>
        <v>467319.54786126572</v>
      </c>
      <c r="R59">
        <f>'[4]Emission Projections'!W$183*'[4]Emission Shares'!R59*'[4]Carbon Prices POLES'!Q$8</f>
        <v>558235.94438335672</v>
      </c>
      <c r="S59">
        <f>'[4]Emission Projections'!X$183*'[4]Emission Shares'!S59*'[4]Carbon Prices POLES'!R$8</f>
        <v>666837.95120588923</v>
      </c>
      <c r="T59">
        <f>'[4]Emission Projections'!Y$183*'[4]Emission Shares'!T59*'[4]Carbon Prices POLES'!S$8</f>
        <v>796570.38201478601</v>
      </c>
      <c r="U59">
        <f>'[4]Emission Projections'!Z$183*'[4]Emission Shares'!U59*'[4]Carbon Prices POLES'!T$8</f>
        <v>951539.17353054753</v>
      </c>
      <c r="V59">
        <f>'[4]Emission Projections'!AA$183*'[4]Emission Shares'!V59*'[4]Carbon Prices POLES'!U$8</f>
        <v>1136658.1109874619</v>
      </c>
      <c r="W59" s="20">
        <f t="shared" si="0"/>
        <v>324396.09031771857</v>
      </c>
      <c r="X59" t="s">
        <v>387</v>
      </c>
      <c r="Y59">
        <f t="shared" si="1"/>
        <v>0</v>
      </c>
      <c r="Z59">
        <f t="shared" si="2"/>
        <v>0</v>
      </c>
      <c r="AA59">
        <f t="shared" si="3"/>
        <v>1</v>
      </c>
      <c r="AB59">
        <f t="shared" si="4"/>
        <v>0</v>
      </c>
      <c r="AC59">
        <f t="shared" si="5"/>
        <v>0</v>
      </c>
    </row>
    <row r="60" spans="1:29" x14ac:dyDescent="0.25">
      <c r="A60" t="s">
        <v>154</v>
      </c>
      <c r="B60">
        <f>'[4]Emission Projections'!G$183*'[4]Emission Shares'!B60*'[4]Carbon Prices POLES'!A$8</f>
        <v>6453.92</v>
      </c>
      <c r="C60">
        <f>'[4]Emission Projections'!H$183*'[4]Emission Shares'!C60*'[4]Carbon Prices POLES'!B$8</f>
        <v>7715.4504130039259</v>
      </c>
      <c r="D60">
        <f>'[4]Emission Projections'!I$183*'[4]Emission Shares'!D60*'[4]Carbon Prices POLES'!C$8</f>
        <v>9216.4288678524936</v>
      </c>
      <c r="E60">
        <f>'[4]Emission Projections'!J$183*'[4]Emission Shares'!E60*'[4]Carbon Prices POLES'!D$8</f>
        <v>11009.410843767339</v>
      </c>
      <c r="F60">
        <f>'[4]Emission Projections'!K$183*'[4]Emission Shares'!F60*'[4]Carbon Prices POLES'!E$8</f>
        <v>13151.384980641174</v>
      </c>
      <c r="G60">
        <f>'[4]Emission Projections'!L$183*'[4]Emission Shares'!G60*'[4]Carbon Prices POLES'!F$8</f>
        <v>15709.664900702564</v>
      </c>
      <c r="H60">
        <f>'[4]Emission Projections'!M$183*'[4]Emission Shares'!H60*'[4]Carbon Prices POLES'!G$8</f>
        <v>18766.111201025506</v>
      </c>
      <c r="I60">
        <f>'[4]Emission Projections'!N$183*'[4]Emission Shares'!I60*'[4]Carbon Prices POLES'!H$8</f>
        <v>22416.603557708691</v>
      </c>
      <c r="J60">
        <f>'[4]Emission Projections'!O$183*'[4]Emission Shares'!J60*'[4]Carbon Prices POLES'!I$8</f>
        <v>26777.937769878899</v>
      </c>
      <c r="K60">
        <f>'[4]Emission Projections'!P$183*'[4]Emission Shares'!K60*'[4]Carbon Prices POLES'!J$8</f>
        <v>31986.943868573962</v>
      </c>
      <c r="L60">
        <f>'[4]Emission Projections'!Q$183*'[4]Emission Shares'!L60*'[4]Carbon Prices POLES'!K$8</f>
        <v>38210.262209572917</v>
      </c>
      <c r="M60">
        <f>'[4]Emission Projections'!R$183*'[4]Emission Shares'!M60*'[4]Carbon Prices POLES'!L$8</f>
        <v>45643.162875829752</v>
      </c>
      <c r="N60">
        <f>'[4]Emission Projections'!S$183*'[4]Emission Shares'!N60*'[4]Carbon Prices POLES'!M$8</f>
        <v>54523.40312637583</v>
      </c>
      <c r="O60">
        <f>'[4]Emission Projections'!T$183*'[4]Emission Shares'!O60*'[4]Carbon Prices POLES'!N$8</f>
        <v>65129.652450185124</v>
      </c>
      <c r="P60">
        <f>'[4]Emission Projections'!U$183*'[4]Emission Shares'!P60*'[4]Carbon Prices POLES'!O$8</f>
        <v>77801.135978066304</v>
      </c>
      <c r="Q60">
        <f>'[4]Emission Projections'!V$183*'[4]Emission Shares'!Q60*'[4]Carbon Prices POLES'!P$8</f>
        <v>92935.541780693093</v>
      </c>
      <c r="R60">
        <f>'[4]Emission Projections'!W$183*'[4]Emission Shares'!R60*'[4]Carbon Prices POLES'!Q$8</f>
        <v>111016.86708841902</v>
      </c>
      <c r="S60">
        <f>'[4]Emission Projections'!X$183*'[4]Emission Shares'!S60*'[4]Carbon Prices POLES'!R$8</f>
        <v>132612.6501627074</v>
      </c>
      <c r="T60">
        <f>'[4]Emission Projections'!Y$183*'[4]Emission Shares'!T60*'[4]Carbon Prices POLES'!S$8</f>
        <v>158413.44612653609</v>
      </c>
      <c r="U60">
        <f>'[4]Emission Projections'!Z$183*'[4]Emission Shares'!U60*'[4]Carbon Prices POLES'!T$8</f>
        <v>189229.18439709969</v>
      </c>
      <c r="V60">
        <f>'[4]Emission Projections'!AA$183*'[4]Emission Shares'!V60*'[4]Carbon Prices POLES'!U$8</f>
        <v>226042.29892675864</v>
      </c>
      <c r="W60" s="20">
        <f t="shared" si="0"/>
        <v>64512.450548828492</v>
      </c>
      <c r="X60" t="s">
        <v>524</v>
      </c>
      <c r="Y60">
        <f t="shared" si="1"/>
        <v>1</v>
      </c>
      <c r="Z60">
        <f t="shared" si="2"/>
        <v>0</v>
      </c>
      <c r="AA60">
        <f t="shared" si="3"/>
        <v>0</v>
      </c>
      <c r="AB60">
        <f t="shared" si="4"/>
        <v>0</v>
      </c>
      <c r="AC60">
        <f t="shared" si="5"/>
        <v>0</v>
      </c>
    </row>
    <row r="61" spans="1:29" x14ac:dyDescent="0.25">
      <c r="A61" t="s">
        <v>156</v>
      </c>
      <c r="B61">
        <f>'[4]Emission Projections'!G$183*'[4]Emission Shares'!B61*'[4]Carbon Prices POLES'!A$8</f>
        <v>309219.77500000002</v>
      </c>
      <c r="C61">
        <f>'[4]Emission Projections'!H$183*'[4]Emission Shares'!C61*'[4]Carbon Prices POLES'!B$8</f>
        <v>369383.49137985701</v>
      </c>
      <c r="D61">
        <f>'[4]Emission Projections'!I$183*'[4]Emission Shares'!D61*'[4]Carbon Prices POLES'!C$8</f>
        <v>441245.90450037568</v>
      </c>
      <c r="E61">
        <f>'[4]Emission Projections'!J$183*'[4]Emission Shares'!E61*'[4]Carbon Prices POLES'!D$8</f>
        <v>527088.93419610325</v>
      </c>
      <c r="F61">
        <f>'[4]Emission Projections'!K$183*'[4]Emission Shares'!F61*'[4]Carbon Prices POLES'!E$8</f>
        <v>629633.29949501669</v>
      </c>
      <c r="G61">
        <f>'[4]Emission Projections'!L$183*'[4]Emission Shares'!G61*'[4]Carbon Prices POLES'!F$8</f>
        <v>752125.54197193822</v>
      </c>
      <c r="H61">
        <f>'[4]Emission Projections'!M$183*'[4]Emission Shares'!H61*'[4]Carbon Prices POLES'!G$8</f>
        <v>898450.39778434893</v>
      </c>
      <c r="I61">
        <f>'[4]Emission Projections'!N$183*'[4]Emission Shares'!I61*'[4]Carbon Prices POLES'!H$8</f>
        <v>1073239.8676186099</v>
      </c>
      <c r="J61">
        <f>'[4]Emission Projections'!O$183*'[4]Emission Shares'!J61*'[4]Carbon Prices POLES'!I$8</f>
        <v>1282036.9552987912</v>
      </c>
      <c r="K61">
        <f>'[4]Emission Projections'!P$183*'[4]Emission Shares'!K61*'[4]Carbon Prices POLES'!J$8</f>
        <v>1531451.6010427799</v>
      </c>
      <c r="L61">
        <f>'[4]Emission Projections'!Q$183*'[4]Emission Shares'!L61*'[4]Carbon Prices POLES'!K$8</f>
        <v>1829392.9608873415</v>
      </c>
      <c r="M61">
        <f>'[4]Emission Projections'!R$183*'[4]Emission Shares'!M61*'[4]Carbon Prices POLES'!L$8</f>
        <v>2185293.4995670547</v>
      </c>
      <c r="N61">
        <f>'[4]Emission Projections'!S$183*'[4]Emission Shares'!N61*'[4]Carbon Prices POLES'!M$8</f>
        <v>2610438.6013014801</v>
      </c>
      <c r="O61">
        <f>'[4]Emission Projections'!T$183*'[4]Emission Shares'!O61*'[4]Carbon Prices POLES'!N$8</f>
        <v>3118288.4707201468</v>
      </c>
      <c r="P61">
        <f>'[4]Emission Projections'!U$183*'[4]Emission Shares'!P61*'[4]Carbon Prices POLES'!O$8</f>
        <v>3724945.9940874008</v>
      </c>
      <c r="Q61">
        <f>'[4]Emission Projections'!V$183*'[4]Emission Shares'!Q61*'[4]Carbon Prices POLES'!P$8</f>
        <v>4449618.9444523789</v>
      </c>
      <c r="R61">
        <f>'[4]Emission Projections'!W$183*'[4]Emission Shares'!R61*'[4]Carbon Prices POLES'!Q$8</f>
        <v>5315284.2626032466</v>
      </c>
      <c r="S61">
        <f>'[4]Emission Projections'!X$183*'[4]Emission Shares'!S61*'[4]Carbon Prices POLES'!R$8</f>
        <v>6349351.46119597</v>
      </c>
      <c r="T61">
        <f>'[4]Emission Projections'!Y$183*'[4]Emission Shares'!T61*'[4]Carbon Prices POLES'!S$8</f>
        <v>7584606.0337602338</v>
      </c>
      <c r="U61">
        <f>'[4]Emission Projections'!Z$183*'[4]Emission Shares'!U61*'[4]Carbon Prices POLES'!T$8</f>
        <v>9060161.29451124</v>
      </c>
      <c r="V61">
        <f>'[4]Emission Projections'!AA$183*'[4]Emission Shares'!V61*'[4]Carbon Prices POLES'!U$8</f>
        <v>10822789.593767915</v>
      </c>
      <c r="W61" s="20">
        <f t="shared" si="0"/>
        <v>3088764.1373877251</v>
      </c>
      <c r="X61" t="s">
        <v>527</v>
      </c>
      <c r="Y61">
        <f t="shared" si="1"/>
        <v>0</v>
      </c>
      <c r="Z61">
        <f t="shared" si="2"/>
        <v>0</v>
      </c>
      <c r="AA61">
        <f t="shared" si="3"/>
        <v>0</v>
      </c>
      <c r="AB61">
        <f t="shared" si="4"/>
        <v>1</v>
      </c>
      <c r="AC61">
        <f t="shared" si="5"/>
        <v>0</v>
      </c>
    </row>
    <row r="62" spans="1:29" x14ac:dyDescent="0.25">
      <c r="A62" t="s">
        <v>158</v>
      </c>
      <c r="B62">
        <f>'[4]Emission Projections'!G$183*'[4]Emission Shares'!B62*'[4]Carbon Prices POLES'!A$8</f>
        <v>1806364.2000000002</v>
      </c>
      <c r="C62">
        <f>'[4]Emission Projections'!H$183*'[4]Emission Shares'!C62*'[4]Carbon Prices POLES'!B$8</f>
        <v>2157793.5328567084</v>
      </c>
      <c r="D62">
        <f>'[4]Emission Projections'!I$183*'[4]Emission Shares'!D62*'[4]Carbon Prices POLES'!C$8</f>
        <v>2577586.5427492419</v>
      </c>
      <c r="E62">
        <f>'[4]Emission Projections'!J$183*'[4]Emission Shares'!E62*'[4]Carbon Prices POLES'!D$8</f>
        <v>3079049.1764147775</v>
      </c>
      <c r="F62">
        <f>'[4]Emission Projections'!K$183*'[4]Emission Shares'!F62*'[4]Carbon Prices POLES'!E$8</f>
        <v>3678070.8760057632</v>
      </c>
      <c r="G62">
        <f>'[4]Emission Projections'!L$183*'[4]Emission Shares'!G62*'[4]Carbon Prices POLES'!F$8</f>
        <v>4393628.8476047097</v>
      </c>
      <c r="H62">
        <f>'[4]Emission Projections'!M$183*'[4]Emission Shares'!H62*'[4]Carbon Prices POLES'!G$8</f>
        <v>5248398.8523997366</v>
      </c>
      <c r="I62">
        <f>'[4]Emission Projections'!N$183*'[4]Emission Shares'!I62*'[4]Carbon Prices POLES'!H$8</f>
        <v>6269459.6619386328</v>
      </c>
      <c r="J62">
        <f>'[4]Emission Projections'!O$183*'[4]Emission Shares'!J62*'[4]Carbon Prices POLES'!I$8</f>
        <v>7489168.0127334874</v>
      </c>
      <c r="K62">
        <f>'[4]Emission Projections'!P$183*'[4]Emission Shares'!K62*'[4]Carbon Prices POLES'!J$8</f>
        <v>8946164.1207644735</v>
      </c>
      <c r="L62">
        <f>'[4]Emission Projections'!Q$183*'[4]Emission Shares'!L62*'[4]Carbon Prices POLES'!K$8</f>
        <v>10686618.82601014</v>
      </c>
      <c r="M62">
        <f>'[4]Emission Projections'!R$183*'[4]Emission Shares'!M62*'[4]Carbon Prices POLES'!L$8</f>
        <v>12765669.989840597</v>
      </c>
      <c r="N62">
        <f>'[4]Emission Projections'!S$183*'[4]Emission Shares'!N62*'[4]Carbon Prices POLES'!M$8</f>
        <v>15249200.261059728</v>
      </c>
      <c r="O62">
        <f>'[4]Emission Projections'!T$183*'[4]Emission Shares'!O62*'[4]Carbon Prices POLES'!N$8</f>
        <v>18215888.866984043</v>
      </c>
      <c r="P62">
        <f>'[4]Emission Projections'!U$183*'[4]Emission Shares'!P62*'[4]Carbon Prices POLES'!O$8</f>
        <v>21759745.910523809</v>
      </c>
      <c r="Q62">
        <f>'[4]Emission Projections'!V$183*'[4]Emission Shares'!Q62*'[4]Carbon Prices POLES'!P$8</f>
        <v>25993043.030996829</v>
      </c>
      <c r="R62">
        <f>'[4]Emission Projections'!W$183*'[4]Emission Shares'!R62*'[4]Carbon Prices POLES'!Q$8</f>
        <v>31049926.372478765</v>
      </c>
      <c r="S62">
        <f>'[4]Emission Projections'!X$183*'[4]Emission Shares'!S62*'[4]Carbon Prices POLES'!R$8</f>
        <v>37090602.334914714</v>
      </c>
      <c r="T62">
        <f>'[4]Emission Projections'!Y$183*'[4]Emission Shares'!T62*'[4]Carbon Prices POLES'!S$8</f>
        <v>44306488.593699373</v>
      </c>
      <c r="U62">
        <f>'[4]Emission Projections'!Z$183*'[4]Emission Shares'!U62*'[4]Carbon Prices POLES'!T$8</f>
        <v>52926192.129932351</v>
      </c>
      <c r="V62">
        <f>'[4]Emission Projections'!AA$183*'[4]Emission Shares'!V62*'[4]Carbon Prices POLES'!U$8</f>
        <v>63222844.468767904</v>
      </c>
      <c r="W62" s="20">
        <f t="shared" si="0"/>
        <v>18043424.028984558</v>
      </c>
      <c r="X62" t="s">
        <v>527</v>
      </c>
      <c r="Y62">
        <f t="shared" si="1"/>
        <v>0</v>
      </c>
      <c r="Z62">
        <f t="shared" si="2"/>
        <v>0</v>
      </c>
      <c r="AA62">
        <f t="shared" si="3"/>
        <v>0</v>
      </c>
      <c r="AB62">
        <f t="shared" si="4"/>
        <v>1</v>
      </c>
      <c r="AC62">
        <f t="shared" si="5"/>
        <v>0</v>
      </c>
    </row>
    <row r="63" spans="1:29" x14ac:dyDescent="0.25">
      <c r="A63" t="s">
        <v>160</v>
      </c>
      <c r="B63">
        <f>'[4]Emission Projections'!G$183*'[4]Emission Shares'!B63*'[4]Carbon Prices POLES'!A$8</f>
        <v>4418.7349999999997</v>
      </c>
      <c r="C63">
        <f>'[4]Emission Projections'!H$183*'[4]Emission Shares'!C63*'[4]Carbon Prices POLES'!B$8</f>
        <v>5284.3253795836754</v>
      </c>
      <c r="D63">
        <f>'[4]Emission Projections'!I$183*'[4]Emission Shares'!D63*'[4]Carbon Prices POLES'!C$8</f>
        <v>6312.3346807773078</v>
      </c>
      <c r="E63">
        <f>'[4]Emission Projections'!J$183*'[4]Emission Shares'!E63*'[4]Carbon Prices POLES'!D$8</f>
        <v>7540.3325645894201</v>
      </c>
      <c r="F63">
        <f>'[4]Emission Projections'!K$183*'[4]Emission Shares'!F63*'[4]Carbon Prices POLES'!E$8</f>
        <v>9007.4064001171046</v>
      </c>
      <c r="G63">
        <f>'[4]Emission Projections'!L$183*'[4]Emission Shares'!G63*'[4]Carbon Prices POLES'!F$8</f>
        <v>10759.485892371935</v>
      </c>
      <c r="H63">
        <f>'[4]Emission Projections'!M$183*'[4]Emission Shares'!H63*'[4]Carbon Prices POLES'!G$8</f>
        <v>12852.887534840849</v>
      </c>
      <c r="I63">
        <f>'[4]Emission Projections'!N$183*'[4]Emission Shares'!I63*'[4]Carbon Prices POLES'!H$8</f>
        <v>15352.977360053645</v>
      </c>
      <c r="J63">
        <f>'[4]Emission Projections'!O$183*'[4]Emission Shares'!J63*'[4]Carbon Prices POLES'!I$8</f>
        <v>18340.101172300656</v>
      </c>
      <c r="K63">
        <f>'[4]Emission Projections'!P$183*'[4]Emission Shares'!K63*'[4]Carbon Prices POLES'!J$8</f>
        <v>21907.547754568597</v>
      </c>
      <c r="L63">
        <f>'[4]Emission Projections'!Q$183*'[4]Emission Shares'!L63*'[4]Carbon Prices POLES'!K$8</f>
        <v>26169.945376205324</v>
      </c>
      <c r="M63">
        <f>'[4]Emission Projections'!R$183*'[4]Emission Shares'!M63*'[4]Carbon Prices POLES'!L$8</f>
        <v>31260.433215424837</v>
      </c>
      <c r="N63">
        <f>'[4]Emission Projections'!S$183*'[4]Emission Shares'!N63*'[4]Carbon Prices POLES'!M$8</f>
        <v>37342.550218003213</v>
      </c>
      <c r="O63">
        <f>'[4]Emission Projections'!T$183*'[4]Emission Shares'!O63*'[4]Carbon Prices POLES'!N$8</f>
        <v>44606.308576750635</v>
      </c>
      <c r="P63">
        <f>'[4]Emission Projections'!U$183*'[4]Emission Shares'!P63*'[4]Carbon Prices POLES'!O$8</f>
        <v>53285.028076230024</v>
      </c>
      <c r="Q63">
        <f>'[4]Emission Projections'!V$183*'[4]Emission Shares'!Q63*'[4]Carbon Prices POLES'!P$8</f>
        <v>63649.88782678415</v>
      </c>
      <c r="R63">
        <f>'[4]Emission Projections'!W$183*'[4]Emission Shares'!R63*'[4]Carbon Prices POLES'!Q$8</f>
        <v>76033.764103957772</v>
      </c>
      <c r="S63">
        <f>'[4]Emission Projections'!X$183*'[4]Emission Shares'!S63*'[4]Carbon Prices POLES'!R$8</f>
        <v>90823.674019387545</v>
      </c>
      <c r="T63">
        <f>'[4]Emission Projections'!Y$183*'[4]Emission Shares'!T63*'[4]Carbon Prices POLES'!S$8</f>
        <v>108494.53161850538</v>
      </c>
      <c r="U63">
        <f>'[4]Emission Projections'!Z$183*'[4]Emission Shares'!U63*'[4]Carbon Prices POLES'!T$8</f>
        <v>129598.67282117972</v>
      </c>
      <c r="V63">
        <f>'[4]Emission Projections'!AA$183*'[4]Emission Shares'!V63*'[4]Carbon Prices POLES'!U$8</f>
        <v>154810.8239267586</v>
      </c>
      <c r="W63" s="20">
        <f t="shared" si="0"/>
        <v>44183.416834209071</v>
      </c>
      <c r="X63" t="s">
        <v>524</v>
      </c>
      <c r="Y63">
        <f t="shared" si="1"/>
        <v>1</v>
      </c>
      <c r="Z63">
        <f t="shared" si="2"/>
        <v>0</v>
      </c>
      <c r="AA63">
        <f t="shared" si="3"/>
        <v>0</v>
      </c>
      <c r="AB63">
        <f t="shared" si="4"/>
        <v>0</v>
      </c>
      <c r="AC63">
        <f t="shared" si="5"/>
        <v>0</v>
      </c>
    </row>
    <row r="64" spans="1:29" x14ac:dyDescent="0.25">
      <c r="A64" t="s">
        <v>162</v>
      </c>
      <c r="B64">
        <f>'[4]Emission Projections'!G$183*'[4]Emission Shares'!B64*'[4]Carbon Prices POLES'!A$8</f>
        <v>12871.17</v>
      </c>
      <c r="C64">
        <f>'[4]Emission Projections'!H$183*'[4]Emission Shares'!C64*'[4]Carbon Prices POLES'!B$8</f>
        <v>15381.174993431348</v>
      </c>
      <c r="D64">
        <f>'[4]Emission Projections'!I$183*'[4]Emission Shares'!D64*'[4]Carbon Prices POLES'!C$8</f>
        <v>18373.518313755983</v>
      </c>
      <c r="E64">
        <f>'[4]Emission Projections'!J$183*'[4]Emission Shares'!E64*'[4]Carbon Prices POLES'!D$8</f>
        <v>21948.009626917628</v>
      </c>
      <c r="F64">
        <f>'[4]Emission Projections'!K$183*'[4]Emission Shares'!F64*'[4]Carbon Prices POLES'!E$8</f>
        <v>26218.009703268861</v>
      </c>
      <c r="G64">
        <f>'[4]Emission Projections'!L$183*'[4]Emission Shares'!G64*'[4]Carbon Prices POLES'!F$8</f>
        <v>31318.487430752972</v>
      </c>
      <c r="H64">
        <f>'[4]Emission Projections'!M$183*'[4]Emission Shares'!H64*'[4]Carbon Prices POLES'!G$8</f>
        <v>37411.519575826162</v>
      </c>
      <c r="I64">
        <f>'[4]Emission Projections'!N$183*'[4]Emission Shares'!I64*'[4]Carbon Prices POLES'!H$8</f>
        <v>44689.595551509847</v>
      </c>
      <c r="J64">
        <f>'[4]Emission Projections'!O$183*'[4]Emission Shares'!J64*'[4]Carbon Prices POLES'!I$8</f>
        <v>53383.984494152501</v>
      </c>
      <c r="K64">
        <f>'[4]Emission Projections'!P$183*'[4]Emission Shares'!K64*'[4]Carbon Prices POLES'!J$8</f>
        <v>63769.362816525223</v>
      </c>
      <c r="L64">
        <f>'[4]Emission Projections'!Q$183*'[4]Emission Shares'!L64*'[4]Carbon Prices POLES'!K$8</f>
        <v>76175.731067686196</v>
      </c>
      <c r="M64">
        <f>'[4]Emission Projections'!R$183*'[4]Emission Shares'!M64*'[4]Carbon Prices POLES'!L$8</f>
        <v>90995.043907113999</v>
      </c>
      <c r="N64">
        <f>'[4]Emission Projections'!S$183*'[4]Emission Shares'!N64*'[4]Carbon Prices POLES'!M$8</f>
        <v>108698.18292873797</v>
      </c>
      <c r="O64">
        <f>'[4]Emission Projections'!T$183*'[4]Emission Shares'!O64*'[4]Carbon Prices POLES'!N$8</f>
        <v>129844.45511685059</v>
      </c>
      <c r="P64">
        <f>'[4]Emission Projections'!U$183*'[4]Emission Shares'!P64*'[4]Carbon Prices POLES'!O$8</f>
        <v>155105.7669602567</v>
      </c>
      <c r="Q64">
        <f>'[4]Emission Projections'!V$183*'[4]Emission Shares'!Q64*'[4]Carbon Prices POLES'!P$8</f>
        <v>185280.23185470124</v>
      </c>
      <c r="R64">
        <f>'[4]Emission Projections'!W$183*'[4]Emission Shares'!R64*'[4]Carbon Prices POLES'!Q$8</f>
        <v>221326.60122669852</v>
      </c>
      <c r="S64">
        <f>'[4]Emission Projections'!X$183*'[4]Emission Shares'!S64*'[4]Carbon Prices POLES'!R$8</f>
        <v>264383.75753734086</v>
      </c>
      <c r="T64">
        <f>'[4]Emission Projections'!Y$183*'[4]Emission Shares'!T64*'[4]Carbon Prices POLES'!S$8</f>
        <v>315819.75490591401</v>
      </c>
      <c r="U64">
        <f>'[4]Emission Projections'!Z$183*'[4]Emission Shares'!U64*'[4]Carbon Prices POLES'!T$8</f>
        <v>377259.74222731858</v>
      </c>
      <c r="V64">
        <f>'[4]Emission Projections'!AA$183*'[4]Emission Shares'!V64*'[4]Carbon Prices POLES'!U$8</f>
        <v>450654.08598746214</v>
      </c>
      <c r="W64" s="20">
        <f t="shared" si="0"/>
        <v>128614.67553458198</v>
      </c>
      <c r="X64" t="s">
        <v>387</v>
      </c>
      <c r="Y64">
        <f t="shared" si="1"/>
        <v>0</v>
      </c>
      <c r="Z64">
        <f t="shared" si="2"/>
        <v>0</v>
      </c>
      <c r="AA64">
        <f t="shared" si="3"/>
        <v>1</v>
      </c>
      <c r="AB64">
        <f t="shared" si="4"/>
        <v>0</v>
      </c>
      <c r="AC64">
        <f t="shared" si="5"/>
        <v>0</v>
      </c>
    </row>
    <row r="65" spans="1:29" x14ac:dyDescent="0.25">
      <c r="A65" t="s">
        <v>164</v>
      </c>
      <c r="B65">
        <f>'[4]Emission Projections'!G$183*'[4]Emission Shares'!B65*'[4]Carbon Prices POLES'!A$8</f>
        <v>2365.2150000000001</v>
      </c>
      <c r="C65">
        <f>'[4]Emission Projections'!H$183*'[4]Emission Shares'!C65*'[4]Carbon Prices POLES'!B$8</f>
        <v>2831.3133344241146</v>
      </c>
      <c r="D65">
        <f>'[4]Emission Projections'!I$183*'[4]Emission Shares'!D65*'[4]Carbon Prices POLES'!C$8</f>
        <v>3382.1131858813819</v>
      </c>
      <c r="E65">
        <f>'[4]Emission Projections'!J$183*'[4]Emission Shares'!E65*'[4]Carbon Prices POLES'!D$8</f>
        <v>4040.0649965667612</v>
      </c>
      <c r="F65">
        <f>'[4]Emission Projections'!K$183*'[4]Emission Shares'!F65*'[4]Carbon Prices POLES'!E$8</f>
        <v>4826.1202740770486</v>
      </c>
      <c r="G65">
        <f>'[4]Emission Projections'!L$183*'[4]Emission Shares'!G65*'[4]Carbon Prices POLES'!F$8</f>
        <v>5764.8606580191781</v>
      </c>
      <c r="H65">
        <f>'[4]Emission Projections'!M$183*'[4]Emission Shares'!H65*'[4]Carbon Prices POLES'!G$8</f>
        <v>6886.5001098459143</v>
      </c>
      <c r="I65">
        <f>'[4]Emission Projections'!N$183*'[4]Emission Shares'!I65*'[4]Carbon Prices POLES'!H$8</f>
        <v>8226.0116663176032</v>
      </c>
      <c r="J65">
        <f>'[4]Emission Projections'!O$183*'[4]Emission Shares'!J65*'[4]Carbon Prices POLES'!I$8</f>
        <v>9826.5036796269851</v>
      </c>
      <c r="K65">
        <f>'[4]Emission Projections'!P$183*'[4]Emission Shares'!K65*'[4]Carbon Prices POLES'!J$8</f>
        <v>11737.88557936241</v>
      </c>
      <c r="L65">
        <f>'[4]Emission Projections'!Q$183*'[4]Emission Shares'!L65*'[4]Carbon Prices POLES'!K$8</f>
        <v>14021.663090031889</v>
      </c>
      <c r="M65">
        <f>'[4]Emission Projections'!R$183*'[4]Emission Shares'!M65*'[4]Carbon Prices POLES'!L$8</f>
        <v>16749.061065564325</v>
      </c>
      <c r="N65">
        <f>'[4]Emission Projections'!S$183*'[4]Emission Shares'!N65*'[4]Carbon Prices POLES'!M$8</f>
        <v>20007.834131463151</v>
      </c>
      <c r="O65">
        <f>'[4]Emission Projections'!T$183*'[4]Emission Shares'!O65*'[4]Carbon Prices POLES'!N$8</f>
        <v>23899.625932364517</v>
      </c>
      <c r="P65">
        <f>'[4]Emission Projections'!U$183*'[4]Emission Shares'!P65*'[4]Carbon Prices POLES'!O$8</f>
        <v>28549.642385912703</v>
      </c>
      <c r="Q65">
        <f>'[4]Emission Projections'!V$183*'[4]Emission Shares'!Q65*'[4]Carbon Prices POLES'!P$8</f>
        <v>34102.937119657836</v>
      </c>
      <c r="R65">
        <f>'[4]Emission Projections'!W$183*'[4]Emission Shares'!R65*'[4]Carbon Prices POLES'!Q$8</f>
        <v>40738.150685290544</v>
      </c>
      <c r="S65">
        <f>'[4]Emission Projections'!X$183*'[4]Emission Shares'!S65*'[4]Carbon Prices POLES'!R$8</f>
        <v>48662.286094798001</v>
      </c>
      <c r="T65">
        <f>'[4]Emission Projections'!Y$183*'[4]Emission Shares'!T65*'[4]Carbon Prices POLES'!S$8</f>
        <v>58130.223256350328</v>
      </c>
      <c r="U65">
        <f>'[4]Emission Projections'!Z$183*'[4]Emission Shares'!U65*'[4]Carbon Prices POLES'!T$8</f>
        <v>69437.371659731885</v>
      </c>
      <c r="V65">
        <f>'[4]Emission Projections'!AA$183*'[4]Emission Shares'!V65*'[4]Carbon Prices POLES'!U$8</f>
        <v>82945.660987462266</v>
      </c>
      <c r="W65" s="20">
        <f t="shared" si="0"/>
        <v>23672.906899654707</v>
      </c>
      <c r="X65" t="s">
        <v>387</v>
      </c>
      <c r="Y65">
        <f t="shared" si="1"/>
        <v>0</v>
      </c>
      <c r="Z65">
        <f t="shared" si="2"/>
        <v>0</v>
      </c>
      <c r="AA65">
        <f t="shared" si="3"/>
        <v>1</v>
      </c>
      <c r="AB65">
        <f t="shared" si="4"/>
        <v>0</v>
      </c>
      <c r="AC65">
        <f t="shared" si="5"/>
        <v>0</v>
      </c>
    </row>
    <row r="66" spans="1:29" x14ac:dyDescent="0.25">
      <c r="A66" t="s">
        <v>166</v>
      </c>
      <c r="B66">
        <f>'[4]Emission Projections'!G$183*'[4]Emission Shares'!B66*'[4]Carbon Prices POLES'!A$8</f>
        <v>31206.170000000002</v>
      </c>
      <c r="C66">
        <f>'[4]Emission Projections'!H$183*'[4]Emission Shares'!C66*'[4]Carbon Prices POLES'!B$8</f>
        <v>37283.089219428184</v>
      </c>
      <c r="D66">
        <f>'[4]Emission Projections'!I$183*'[4]Emission Shares'!D66*'[4]Carbon Prices POLES'!C$8</f>
        <v>44536.262301669347</v>
      </c>
      <c r="E66">
        <f>'[4]Emission Projections'!J$183*'[4]Emission Shares'!E66*'[4]Carbon Prices POLES'!D$8</f>
        <v>53200.495391504075</v>
      </c>
      <c r="F66">
        <f>'[4]Emission Projections'!K$183*'[4]Emission Shares'!F66*'[4]Carbon Prices POLES'!E$8</f>
        <v>63550.95727993804</v>
      </c>
      <c r="G66">
        <f>'[4]Emission Projections'!L$183*'[4]Emission Shares'!G66*'[4]Carbon Prices POLES'!F$8</f>
        <v>75913.60163312027</v>
      </c>
      <c r="H66">
        <f>'[4]Emission Projections'!M$183*'[4]Emission Shares'!H66*'[4]Carbon Prices POLES'!G$8</f>
        <v>90683.000810330093</v>
      </c>
      <c r="I66">
        <f>'[4]Emission Projections'!N$183*'[4]Emission Shares'!I66*'[4]Carbon Prices POLES'!H$8</f>
        <v>108323.73963279628</v>
      </c>
      <c r="J66">
        <f>'[4]Emission Projections'!O$183*'[4]Emission Shares'!J66*'[4]Carbon Prices POLES'!I$8</f>
        <v>129398.66720697274</v>
      </c>
      <c r="K66">
        <f>'[4]Emission Projections'!P$183*'[4]Emission Shares'!K66*'[4]Carbon Prices POLES'!J$8</f>
        <v>154570.92826580029</v>
      </c>
      <c r="L66">
        <f>'[4]Emission Projections'!Q$183*'[4]Emission Shares'!L66*'[4]Carbon Prices POLES'!K$8</f>
        <v>184643.42665627832</v>
      </c>
      <c r="M66">
        <f>'[4]Emission Projections'!R$183*'[4]Emission Shares'!M66*'[4]Carbon Prices POLES'!L$8</f>
        <v>220562.71668305309</v>
      </c>
      <c r="N66">
        <f>'[4]Emission Projections'!S$183*'[4]Emission Shares'!N66*'[4]Carbon Prices POLES'!M$8</f>
        <v>263474.1558331335</v>
      </c>
      <c r="O66">
        <f>'[4]Emission Projections'!T$183*'[4]Emission Shares'!O66*'[4]Carbon Prices POLES'!N$8</f>
        <v>314728.81121585279</v>
      </c>
      <c r="P66">
        <f>'[4]Emission Projections'!U$183*'[4]Emission Shares'!P66*'[4]Carbon Prices POLES'!O$8</f>
        <v>375960.57834626944</v>
      </c>
      <c r="Q66">
        <f>'[4]Emission Projections'!V$183*'[4]Emission Shares'!Q66*'[4]Carbon Prices POLES'!P$8</f>
        <v>449097.88219434919</v>
      </c>
      <c r="R66">
        <f>'[4]Emission Projections'!W$183*'[4]Emission Shares'!R66*'[4]Carbon Prices POLES'!Q$8</f>
        <v>536471.56539597258</v>
      </c>
      <c r="S66">
        <f>'[4]Emission Projections'!X$183*'[4]Emission Shares'!S66*'[4]Carbon Prices POLES'!R$8</f>
        <v>640834.10216290911</v>
      </c>
      <c r="T66">
        <f>'[4]Emission Projections'!Y$183*'[4]Emission Shares'!T66*'[4]Carbon Prices POLES'!S$8</f>
        <v>765510.60878751578</v>
      </c>
      <c r="U66">
        <f>'[4]Emission Projections'!Z$183*'[4]Emission Shares'!U66*'[4]Carbon Prices POLES'!T$8</f>
        <v>914429.69327557122</v>
      </c>
      <c r="V66">
        <f>'[4]Emission Projections'!AA$183*'[4]Emission Shares'!V66*'[4]Carbon Prices POLES'!U$8</f>
        <v>1092327.0984810465</v>
      </c>
      <c r="W66" s="20">
        <f t="shared" si="0"/>
        <v>311747.97860826243</v>
      </c>
      <c r="X66" t="s">
        <v>526</v>
      </c>
      <c r="Y66">
        <f t="shared" si="1"/>
        <v>0</v>
      </c>
      <c r="Z66">
        <f t="shared" si="2"/>
        <v>0</v>
      </c>
      <c r="AA66">
        <f t="shared" si="3"/>
        <v>0</v>
      </c>
      <c r="AB66">
        <f t="shared" si="4"/>
        <v>0</v>
      </c>
      <c r="AC66">
        <f t="shared" si="5"/>
        <v>1</v>
      </c>
    </row>
    <row r="67" spans="1:29" x14ac:dyDescent="0.25">
      <c r="A67" t="s">
        <v>168</v>
      </c>
      <c r="B67">
        <f>'[4]Emission Projections'!G$183*'[4]Emission Shares'!B67*'[4]Carbon Prices POLES'!A$8</f>
        <v>3726918.7800000003</v>
      </c>
      <c r="C67">
        <f>'[4]Emission Projections'!H$183*'[4]Emission Shares'!C67*'[4]Carbon Prices POLES'!B$8</f>
        <v>4451987.0914216116</v>
      </c>
      <c r="D67">
        <f>'[4]Emission Projections'!I$183*'[4]Emission Shares'!D67*'[4]Carbon Prices POLES'!C$8</f>
        <v>5318109.5869632196</v>
      </c>
      <c r="E67">
        <f>'[4]Emission Projections'!J$183*'[4]Emission Shares'!E67*'[4]Carbon Prices POLES'!D$8</f>
        <v>6352733.9654898094</v>
      </c>
      <c r="F67">
        <f>'[4]Emission Projections'!K$183*'[4]Emission Shares'!F67*'[4]Carbon Prices POLES'!E$8</f>
        <v>7588642.6629673401</v>
      </c>
      <c r="G67">
        <f>'[4]Emission Projections'!L$183*'[4]Emission Shares'!G67*'[4]Carbon Prices POLES'!F$8</f>
        <v>9064992.3680066634</v>
      </c>
      <c r="H67">
        <f>'[4]Emission Projections'!M$183*'[4]Emission Shares'!H67*'[4]Carbon Prices POLES'!G$8</f>
        <v>10828564.191007938</v>
      </c>
      <c r="I67">
        <f>'[4]Emission Projections'!N$183*'[4]Emission Shares'!I67*'[4]Carbon Prices POLES'!H$8</f>
        <v>12935231.886731161</v>
      </c>
      <c r="J67">
        <f>'[4]Emission Projections'!O$183*'[4]Emission Shares'!J67*'[4]Carbon Prices POLES'!I$8</f>
        <v>15451749.165194079</v>
      </c>
      <c r="K67">
        <f>'[4]Emission Projections'!P$183*'[4]Emission Shares'!K67*'[4]Carbon Prices POLES'!J$8</f>
        <v>18457845.059051264</v>
      </c>
      <c r="L67">
        <f>'[4]Emission Projections'!Q$183*'[4]Emission Shares'!L67*'[4]Carbon Prices POLES'!K$8</f>
        <v>22048772.949087515</v>
      </c>
      <c r="M67">
        <f>'[4]Emission Projections'!R$183*'[4]Emission Shares'!M67*'[4]Carbon Prices POLES'!L$8</f>
        <v>26338302.120183785</v>
      </c>
      <c r="N67">
        <f>'[4]Emission Projections'!S$183*'[4]Emission Shares'!N67*'[4]Carbon Prices POLES'!M$8</f>
        <v>31462353.238052651</v>
      </c>
      <c r="O67">
        <f>'[4]Emission Projections'!T$183*'[4]Emission Shares'!O67*'[4]Carbon Prices POLES'!N$8</f>
        <v>37583269.263871565</v>
      </c>
      <c r="P67">
        <f>'[4]Emission Projections'!U$183*'[4]Emission Shares'!P67*'[4]Carbon Prices POLES'!O$8</f>
        <v>44895000.599726938</v>
      </c>
      <c r="Q67">
        <f>'[4]Emission Projections'!V$183*'[4]Emission Shares'!Q67*'[4]Carbon Prices POLES'!P$8</f>
        <v>53629202.313555874</v>
      </c>
      <c r="R67">
        <f>'[4]Emission Projections'!W$183*'[4]Emission Shares'!R67*'[4]Carbon Prices POLES'!Q$8</f>
        <v>64062629.718571976</v>
      </c>
      <c r="S67">
        <f>'[4]Emission Projections'!X$183*'[4]Emission Shares'!S67*'[4]Carbon Prices POLES'!R$8</f>
        <v>76525842.63275674</v>
      </c>
      <c r="T67">
        <f>'[4]Emission Projections'!Y$183*'[4]Emission Shares'!T67*'[4]Carbon Prices POLES'!S$8</f>
        <v>91413753.971061513</v>
      </c>
      <c r="U67">
        <f>'[4]Emission Projections'!Z$183*'[4]Emission Shares'!U67*'[4]Carbon Prices POLES'!T$8</f>
        <v>109198055.43222481</v>
      </c>
      <c r="V67">
        <f>'[4]Emission Projections'!AA$183*'[4]Emission Shares'!V67*'[4]Carbon Prices POLES'!U$8</f>
        <v>130442254.76876789</v>
      </c>
      <c r="W67" s="20">
        <f t="shared" ref="W67:W130" si="6">AVERAGE(B67:V67)</f>
        <v>37227438.655461632</v>
      </c>
      <c r="X67" t="s">
        <v>527</v>
      </c>
      <c r="Y67">
        <f t="shared" ref="Y67:Y130" si="7">IF(X67="ASIA",1,0)</f>
        <v>0</v>
      </c>
      <c r="Z67">
        <f t="shared" ref="Z67:Z130" si="8">IF(X67="LAM",1,0)</f>
        <v>0</v>
      </c>
      <c r="AA67">
        <f t="shared" ref="AA67:AA130" si="9">IF(X67="MAF",1,0)</f>
        <v>0</v>
      </c>
      <c r="AB67">
        <f t="shared" ref="AB67:AB130" si="10">IF(X67="OECD90",1,0)</f>
        <v>1</v>
      </c>
      <c r="AC67">
        <f t="shared" ref="AC67:AC130" si="11">IF(X67="REF",1,0)</f>
        <v>0</v>
      </c>
    </row>
    <row r="68" spans="1:29" x14ac:dyDescent="0.25">
      <c r="A68" t="s">
        <v>170</v>
      </c>
      <c r="B68">
        <f>'[4]Emission Projections'!G$183*'[4]Emission Shares'!B68*'[4]Carbon Prices POLES'!A$8</f>
        <v>44994.09</v>
      </c>
      <c r="C68">
        <f>'[4]Emission Projections'!H$183*'[4]Emission Shares'!C68*'[4]Carbon Prices POLES'!B$8</f>
        <v>53753.526872280687</v>
      </c>
      <c r="D68">
        <f>'[4]Emission Projections'!I$183*'[4]Emission Shares'!D68*'[4]Carbon Prices POLES'!C$8</f>
        <v>64211.113050294014</v>
      </c>
      <c r="E68">
        <f>'[4]Emission Projections'!J$183*'[4]Emission Shares'!E68*'[4]Carbon Prices POLES'!D$8</f>
        <v>76703.191114482601</v>
      </c>
      <c r="F68">
        <f>'[4]Emission Projections'!K$183*'[4]Emission Shares'!F68*'[4]Carbon Prices POLES'!E$8</f>
        <v>91625.671622891983</v>
      </c>
      <c r="G68">
        <f>'[4]Emission Projections'!L$183*'[4]Emission Shares'!G68*'[4]Carbon Prices POLES'!F$8</f>
        <v>109451.04258926885</v>
      </c>
      <c r="H68">
        <f>'[4]Emission Projections'!M$183*'[4]Emission Shares'!H68*'[4]Carbon Prices POLES'!G$8</f>
        <v>130744.56338803802</v>
      </c>
      <c r="I68">
        <f>'[4]Emission Projections'!N$183*'[4]Emission Shares'!I68*'[4]Carbon Prices POLES'!H$8</f>
        <v>156180.34418476783</v>
      </c>
      <c r="J68">
        <f>'[4]Emission Projections'!O$183*'[4]Emission Shares'!J68*'[4]Carbon Prices POLES'!I$8</f>
        <v>186564.97295322528</v>
      </c>
      <c r="K68">
        <f>'[4]Emission Projections'!P$183*'[4]Emission Shares'!K68*'[4]Carbon Prices POLES'!J$8</f>
        <v>222860.37175109636</v>
      </c>
      <c r="L68">
        <f>'[4]Emission Projections'!Q$183*'[4]Emission Shares'!L68*'[4]Carbon Prices POLES'!K$8</f>
        <v>266217.4886538125</v>
      </c>
      <c r="M68">
        <f>'[4]Emission Projections'!R$183*'[4]Emission Shares'!M68*'[4]Carbon Prices POLES'!L$8</f>
        <v>318008.93908755906</v>
      </c>
      <c r="N68">
        <f>'[4]Emission Projections'!S$183*'[4]Emission Shares'!N68*'[4]Carbon Prices POLES'!M$8</f>
        <v>379877.05045548402</v>
      </c>
      <c r="O68">
        <f>'[4]Emission Projections'!T$183*'[4]Emission Shares'!O68*'[4]Carbon Prices POLES'!N$8</f>
        <v>453780.47733538388</v>
      </c>
      <c r="P68">
        <f>'[4]Emission Projections'!U$183*'[4]Emission Shares'!P68*'[4]Carbon Prices POLES'!O$8</f>
        <v>542062.71330275363</v>
      </c>
      <c r="Q68">
        <f>'[4]Emission Projections'!V$183*'[4]Emission Shares'!Q68*'[4]Carbon Prices POLES'!P$8</f>
        <v>647518.66182991245</v>
      </c>
      <c r="R68">
        <f>'[4]Emission Projections'!W$183*'[4]Emission Shares'!R68*'[4]Carbon Prices POLES'!Q$8</f>
        <v>773492.33481927577</v>
      </c>
      <c r="S68">
        <f>'[4]Emission Projections'!X$183*'[4]Emission Shares'!S68*'[4]Carbon Prices POLES'!R$8</f>
        <v>923971.92152919958</v>
      </c>
      <c r="T68">
        <f>'[4]Emission Projections'!Y$183*'[4]Emission Shares'!T68*'[4]Carbon Prices POLES'!S$8</f>
        <v>1103729.1082218576</v>
      </c>
      <c r="U68">
        <f>'[4]Emission Projections'!Z$183*'[4]Emission Shares'!U68*'[4]Carbon Prices POLES'!T$8</f>
        <v>1318454.8438580548</v>
      </c>
      <c r="V68">
        <f>'[4]Emission Projections'!AA$183*'[4]Emission Shares'!V68*'[4]Carbon Prices POLES'!U$8</f>
        <v>1574956.2859874615</v>
      </c>
      <c r="W68" s="20">
        <f t="shared" si="6"/>
        <v>449483.74821938574</v>
      </c>
      <c r="X68" t="s">
        <v>387</v>
      </c>
      <c r="Y68">
        <f t="shared" si="7"/>
        <v>0</v>
      </c>
      <c r="Z68">
        <f t="shared" si="8"/>
        <v>0</v>
      </c>
      <c r="AA68">
        <f t="shared" si="9"/>
        <v>1</v>
      </c>
      <c r="AB68">
        <f t="shared" si="10"/>
        <v>0</v>
      </c>
      <c r="AC68">
        <f t="shared" si="11"/>
        <v>0</v>
      </c>
    </row>
    <row r="69" spans="1:29" x14ac:dyDescent="0.25">
      <c r="A69" t="s">
        <v>172</v>
      </c>
      <c r="B69">
        <f>'[4]Emission Projections'!G$183*'[4]Emission Shares'!B69*'[4]Carbon Prices POLES'!A$8</f>
        <v>433586.08</v>
      </c>
      <c r="C69">
        <f>'[4]Emission Projections'!H$183*'[4]Emission Shares'!C69*'[4]Carbon Prices POLES'!B$8</f>
        <v>517944.94274642953</v>
      </c>
      <c r="D69">
        <f>'[4]Emission Projections'!I$183*'[4]Emission Shares'!D69*'[4]Carbon Prices POLES'!C$8</f>
        <v>618709.60604029428</v>
      </c>
      <c r="E69">
        <f>'[4]Emission Projections'!J$183*'[4]Emission Shares'!E69*'[4]Carbon Prices POLES'!D$8</f>
        <v>739077.74471559713</v>
      </c>
      <c r="F69">
        <f>'[4]Emission Projections'!K$183*'[4]Emission Shares'!F69*'[4]Carbon Prices POLES'!E$8</f>
        <v>882863.99059136573</v>
      </c>
      <c r="G69">
        <f>'[4]Emission Projections'!L$183*'[4]Emission Shares'!G69*'[4]Carbon Prices POLES'!F$8</f>
        <v>1054621.6159674937</v>
      </c>
      <c r="H69">
        <f>'[4]Emission Projections'!M$183*'[4]Emission Shares'!H69*'[4]Carbon Prices POLES'!G$8</f>
        <v>1259796.3088449843</v>
      </c>
      <c r="I69">
        <f>'[4]Emission Projections'!N$183*'[4]Emission Shares'!I69*'[4]Carbon Prices POLES'!H$8</f>
        <v>1504884.7009401792</v>
      </c>
      <c r="J69">
        <f>'[4]Emission Projections'!O$183*'[4]Emission Shares'!J69*'[4]Carbon Prices POLES'!I$8</f>
        <v>1797657.1863021532</v>
      </c>
      <c r="K69">
        <f>'[4]Emission Projections'!P$183*'[4]Emission Shares'!K69*'[4]Carbon Prices POLES'!J$8</f>
        <v>2147384.428441864</v>
      </c>
      <c r="L69">
        <f>'[4]Emission Projections'!Q$183*'[4]Emission Shares'!L69*'[4]Carbon Prices POLES'!K$8</f>
        <v>2565153.9435966425</v>
      </c>
      <c r="M69">
        <f>'[4]Emission Projections'!R$183*'[4]Emission Shares'!M69*'[4]Carbon Prices POLES'!L$8</f>
        <v>3064194.8985447707</v>
      </c>
      <c r="N69">
        <f>'[4]Emission Projections'!S$183*'[4]Emission Shares'!N69*'[4]Carbon Prices POLES'!M$8</f>
        <v>3660328.0182158169</v>
      </c>
      <c r="O69">
        <f>'[4]Emission Projections'!T$183*'[4]Emission Shares'!O69*'[4]Carbon Prices POLES'!N$8</f>
        <v>4372431.1868778588</v>
      </c>
      <c r="P69">
        <f>'[4]Emission Projections'!U$183*'[4]Emission Shares'!P69*'[4]Carbon Prices POLES'!O$8</f>
        <v>5223078.9661428556</v>
      </c>
      <c r="Q69">
        <f>'[4]Emission Projections'!V$183*'[4]Emission Shares'!Q69*'[4]Carbon Prices POLES'!P$8</f>
        <v>6239209.8522844892</v>
      </c>
      <c r="R69">
        <f>'[4]Emission Projections'!W$183*'[4]Emission Shares'!R69*'[4]Carbon Prices POLES'!Q$8</f>
        <v>7453035.5017347829</v>
      </c>
      <c r="S69">
        <f>'[4]Emission Projections'!X$183*'[4]Emission Shares'!S69*'[4]Carbon Prices POLES'!R$8</f>
        <v>8902996.7330891099</v>
      </c>
      <c r="T69">
        <f>'[4]Emission Projections'!Y$183*'[4]Emission Shares'!T69*'[4]Carbon Prices POLES'!S$8</f>
        <v>10635056.458156377</v>
      </c>
      <c r="U69">
        <f>'[4]Emission Projections'!Z$183*'[4]Emission Shares'!U69*'[4]Carbon Prices POLES'!T$8</f>
        <v>12704069.042434346</v>
      </c>
      <c r="V69">
        <f>'[4]Emission Projections'!AA$183*'[4]Emission Shares'!V69*'[4]Carbon Prices POLES'!U$8</f>
        <v>15175610.268767914</v>
      </c>
      <c r="W69" s="20">
        <f t="shared" si="6"/>
        <v>4331032.9273540629</v>
      </c>
      <c r="X69" t="s">
        <v>527</v>
      </c>
      <c r="Y69">
        <f t="shared" si="7"/>
        <v>0</v>
      </c>
      <c r="Z69">
        <f t="shared" si="8"/>
        <v>0</v>
      </c>
      <c r="AA69">
        <f t="shared" si="9"/>
        <v>0</v>
      </c>
      <c r="AB69">
        <f t="shared" si="10"/>
        <v>1</v>
      </c>
      <c r="AC69">
        <f t="shared" si="11"/>
        <v>0</v>
      </c>
    </row>
    <row r="70" spans="1:29" x14ac:dyDescent="0.25">
      <c r="A70" t="s">
        <v>174</v>
      </c>
      <c r="B70">
        <f>'[4]Emission Projections'!G$183*'[4]Emission Shares'!B70*'[4]Carbon Prices POLES'!A$8</f>
        <v>3171.9549999999999</v>
      </c>
      <c r="C70">
        <f>'[4]Emission Projections'!H$183*'[4]Emission Shares'!C70*'[4]Carbon Prices POLES'!B$8</f>
        <v>3794.8512190389233</v>
      </c>
      <c r="D70">
        <f>'[4]Emission Projections'!I$183*'[4]Emission Shares'!D70*'[4]Carbon Prices POLES'!C$8</f>
        <v>4532.9299899343887</v>
      </c>
      <c r="E70">
        <f>'[4]Emission Projections'!J$183*'[4]Emission Shares'!E70*'[4]Carbon Prices POLES'!D$8</f>
        <v>5414.5681056726044</v>
      </c>
      <c r="F70">
        <f>'[4]Emission Projections'!K$183*'[4]Emission Shares'!F70*'[4]Carbon Prices POLES'!E$8</f>
        <v>6468.52052107291</v>
      </c>
      <c r="G70">
        <f>'[4]Emission Projections'!L$183*'[4]Emission Shares'!G70*'[4]Carbon Prices POLES'!F$8</f>
        <v>7725.6500164889258</v>
      </c>
      <c r="H70">
        <f>'[4]Emission Projections'!M$183*'[4]Emission Shares'!H70*'[4]Carbon Prices POLES'!G$8</f>
        <v>9229.4118748508627</v>
      </c>
      <c r="I70">
        <f>'[4]Emission Projections'!N$183*'[4]Emission Shares'!I70*'[4]Carbon Prices POLES'!H$8</f>
        <v>11023.214544213835</v>
      </c>
      <c r="J70">
        <f>'[4]Emission Projections'!O$183*'[4]Emission Shares'!J70*'[4]Carbon Prices POLES'!I$8</f>
        <v>13168.770733241574</v>
      </c>
      <c r="K70">
        <f>'[4]Emission Projections'!P$183*'[4]Emission Shares'!K70*'[4]Carbon Prices POLES'!J$8</f>
        <v>15728.358385324649</v>
      </c>
      <c r="L70">
        <f>'[4]Emission Projections'!Q$183*'[4]Emission Shares'!L70*'[4]Carbon Prices POLES'!K$8</f>
        <v>18789.640323631676</v>
      </c>
      <c r="M70">
        <f>'[4]Emission Projections'!R$183*'[4]Emission Shares'!M70*'[4]Carbon Prices POLES'!L$8</f>
        <v>22441.936580759044</v>
      </c>
      <c r="N70">
        <f>'[4]Emission Projections'!S$183*'[4]Emission Shares'!N70*'[4]Carbon Prices POLES'!M$8</f>
        <v>26809.801782961054</v>
      </c>
      <c r="O70">
        <f>'[4]Emission Projections'!T$183*'[4]Emission Shares'!O70*'[4]Carbon Prices POLES'!N$8</f>
        <v>32021.300131243348</v>
      </c>
      <c r="P70">
        <f>'[4]Emission Projections'!U$183*'[4]Emission Shares'!P70*'[4]Carbon Prices POLES'!O$8</f>
        <v>38253.443659912751</v>
      </c>
      <c r="Q70">
        <f>'[4]Emission Projections'!V$183*'[4]Emission Shares'!Q70*'[4]Carbon Prices POLES'!P$8</f>
        <v>45689.793113207372</v>
      </c>
      <c r="R70">
        <f>'[4]Emission Projections'!W$183*'[4]Emission Shares'!R70*'[4]Carbon Prices POLES'!Q$8</f>
        <v>54581.965156156963</v>
      </c>
      <c r="S70">
        <f>'[4]Emission Projections'!X$183*'[4]Emission Shares'!S70*'[4]Carbon Prices POLES'!R$8</f>
        <v>65192.994670795371</v>
      </c>
      <c r="T70">
        <f>'[4]Emission Projections'!Y$183*'[4]Emission Shares'!T70*'[4]Carbon Prices POLES'!S$8</f>
        <v>77880.61963367484</v>
      </c>
      <c r="U70">
        <f>'[4]Emission Projections'!Z$183*'[4]Emission Shares'!U70*'[4]Carbon Prices POLES'!T$8</f>
        <v>93021.661851278259</v>
      </c>
      <c r="V70">
        <f>'[4]Emission Projections'!AA$183*'[4]Emission Shares'!V70*'[4]Carbon Prices POLES'!U$8</f>
        <v>111115.89376791895</v>
      </c>
      <c r="W70" s="20">
        <f t="shared" si="6"/>
        <v>31717.013383875157</v>
      </c>
      <c r="X70" t="s">
        <v>527</v>
      </c>
      <c r="Y70">
        <f t="shared" si="7"/>
        <v>0</v>
      </c>
      <c r="Z70">
        <f t="shared" si="8"/>
        <v>0</v>
      </c>
      <c r="AA70">
        <f t="shared" si="9"/>
        <v>0</v>
      </c>
      <c r="AB70">
        <f t="shared" si="10"/>
        <v>1</v>
      </c>
      <c r="AC70">
        <f t="shared" si="11"/>
        <v>0</v>
      </c>
    </row>
    <row r="71" spans="1:29" x14ac:dyDescent="0.25">
      <c r="A71" t="s">
        <v>180</v>
      </c>
      <c r="B71">
        <f>'[4]Emission Projections'!G$183*'[4]Emission Shares'!B71*'[4]Carbon Prices POLES'!A$8</f>
        <v>55591.719999999994</v>
      </c>
      <c r="C71">
        <f>'[4]Emission Projections'!H$183*'[4]Emission Shares'!C71*'[4]Carbon Prices POLES'!B$8</f>
        <v>66412.92395937632</v>
      </c>
      <c r="D71">
        <f>'[4]Emission Projections'!I$183*'[4]Emission Shares'!D71*'[4]Carbon Prices POLES'!C$8</f>
        <v>79333.393571519729</v>
      </c>
      <c r="E71">
        <f>'[4]Emission Projections'!J$183*'[4]Emission Shares'!E71*'[4]Carbon Prices POLES'!D$8</f>
        <v>94767.508500690717</v>
      </c>
      <c r="F71">
        <f>'[4]Emission Projections'!K$183*'[4]Emission Shares'!F71*'[4]Carbon Prices POLES'!E$8</f>
        <v>113204.26986449247</v>
      </c>
      <c r="G71">
        <f>'[4]Emission Projections'!L$183*'[4]Emission Shares'!G71*'[4]Carbon Prices POLES'!F$8</f>
        <v>135227.90646363533</v>
      </c>
      <c r="H71">
        <f>'[4]Emission Projections'!M$183*'[4]Emission Shares'!H71*'[4]Carbon Prices POLES'!G$8</f>
        <v>161536.12831833703</v>
      </c>
      <c r="I71">
        <f>'[4]Emission Projections'!N$183*'[4]Emission Shares'!I71*'[4]Carbon Prices POLES'!H$8</f>
        <v>192962.619566232</v>
      </c>
      <c r="J71">
        <f>'[4]Emission Projections'!O$183*'[4]Emission Shares'!J71*'[4]Carbon Prices POLES'!I$8</f>
        <v>230502.97297380847</v>
      </c>
      <c r="K71">
        <f>'[4]Emission Projections'!P$183*'[4]Emission Shares'!K71*'[4]Carbon Prices POLES'!J$8</f>
        <v>275346.8091813919</v>
      </c>
      <c r="L71">
        <f>'[4]Emission Projections'!Q$183*'[4]Emission Shares'!L71*'[4]Carbon Prices POLES'!K$8</f>
        <v>328914.78279885481</v>
      </c>
      <c r="M71">
        <f>'[4]Emission Projections'!R$183*'[4]Emission Shares'!M71*'[4]Carbon Prices POLES'!L$8</f>
        <v>392904.4159508344</v>
      </c>
      <c r="N71">
        <f>'[4]Emission Projections'!S$183*'[4]Emission Shares'!N71*'[4]Carbon Prices POLES'!M$8</f>
        <v>469342.90247427794</v>
      </c>
      <c r="O71">
        <f>'[4]Emission Projections'!T$183*'[4]Emission Shares'!O71*'[4]Carbon Prices POLES'!N$8</f>
        <v>560652.51150893432</v>
      </c>
      <c r="P71">
        <f>'[4]Emission Projections'!U$183*'[4]Emission Shares'!P71*'[4]Carbon Prices POLES'!O$8</f>
        <v>669725.93408860872</v>
      </c>
      <c r="Q71">
        <f>'[4]Emission Projections'!V$183*'[4]Emission Shares'!Q71*'[4]Carbon Prices POLES'!P$8</f>
        <v>800019.61281464016</v>
      </c>
      <c r="R71">
        <f>'[4]Emission Projections'!W$183*'[4]Emission Shares'!R71*'[4]Carbon Prices POLES'!Q$8</f>
        <v>955661.25430473965</v>
      </c>
      <c r="S71">
        <f>'[4]Emission Projections'!X$183*'[4]Emission Shares'!S71*'[4]Carbon Prices POLES'!R$8</f>
        <v>1141583.0088580938</v>
      </c>
      <c r="T71">
        <f>'[4]Emission Projections'!Y$183*'[4]Emission Shares'!T71*'[4]Carbon Prices POLES'!S$8</f>
        <v>1363674.8805300728</v>
      </c>
      <c r="U71">
        <f>'[4]Emission Projections'!Z$183*'[4]Emission Shares'!U71*'[4]Carbon Prices POLES'!T$8</f>
        <v>1628974.7719829483</v>
      </c>
      <c r="V71">
        <f>'[4]Emission Projections'!AA$183*'[4]Emission Shares'!V71*'[4]Carbon Prices POLES'!U$8</f>
        <v>1945887.774723876</v>
      </c>
      <c r="W71" s="20">
        <f t="shared" si="6"/>
        <v>555344.19535406504</v>
      </c>
      <c r="X71" t="s">
        <v>525</v>
      </c>
      <c r="Y71">
        <f t="shared" si="7"/>
        <v>0</v>
      </c>
      <c r="Z71">
        <f t="shared" si="8"/>
        <v>1</v>
      </c>
      <c r="AA71">
        <f t="shared" si="9"/>
        <v>0</v>
      </c>
      <c r="AB71">
        <f t="shared" si="10"/>
        <v>0</v>
      </c>
      <c r="AC71">
        <f t="shared" si="11"/>
        <v>0</v>
      </c>
    </row>
    <row r="72" spans="1:29" x14ac:dyDescent="0.25">
      <c r="A72" t="s">
        <v>182</v>
      </c>
      <c r="B72">
        <f>'[4]Emission Projections'!G$183*'[4]Emission Shares'!B72*'[4]Carbon Prices POLES'!A$8</f>
        <v>6178.8950000000004</v>
      </c>
      <c r="C72">
        <f>'[4]Emission Projections'!H$183*'[4]Emission Shares'!C72*'[4]Carbon Prices POLES'!B$8</f>
        <v>7386.9350186710681</v>
      </c>
      <c r="D72">
        <f>'[4]Emission Projections'!I$183*'[4]Emission Shares'!D72*'[4]Carbon Prices POLES'!C$8</f>
        <v>8824.0194103105569</v>
      </c>
      <c r="E72">
        <f>'[4]Emission Projections'!J$183*'[4]Emission Shares'!E72*'[4]Carbon Prices POLES'!D$8</f>
        <v>10540.680150341597</v>
      </c>
      <c r="F72">
        <f>'[4]Emission Projections'!K$183*'[4]Emission Shares'!F72*'[4]Carbon Prices POLES'!E$8</f>
        <v>12591.41347001404</v>
      </c>
      <c r="G72">
        <f>'[4]Emission Projections'!L$183*'[4]Emission Shares'!G72*'[4]Carbon Prices POLES'!F$8</f>
        <v>15040.871772728826</v>
      </c>
      <c r="H72">
        <f>'[4]Emission Projections'!M$183*'[4]Emission Shares'!H72*'[4]Carbon Prices POLES'!G$8</f>
        <v>17967.135448282028</v>
      </c>
      <c r="I72">
        <f>'[4]Emission Projections'!N$183*'[4]Emission Shares'!I72*'[4]Carbon Prices POLES'!H$8</f>
        <v>21462.35625291444</v>
      </c>
      <c r="J72">
        <f>'[4]Emission Projections'!O$183*'[4]Emission Shares'!J72*'[4]Carbon Prices POLES'!I$8</f>
        <v>25637.945231845672</v>
      </c>
      <c r="K72">
        <f>'[4]Emission Projections'!P$183*'[4]Emission Shares'!K72*'[4]Carbon Prices POLES'!J$8</f>
        <v>30625.402621822908</v>
      </c>
      <c r="L72">
        <f>'[4]Emission Projections'!Q$183*'[4]Emission Shares'!L72*'[4]Carbon Prices POLES'!K$8</f>
        <v>36583.698237243232</v>
      </c>
      <c r="M72">
        <f>'[4]Emission Projections'!R$183*'[4]Emission Shares'!M72*'[4]Carbon Prices POLES'!L$8</f>
        <v>43700.482411187942</v>
      </c>
      <c r="N72">
        <f>'[4]Emission Projections'!S$183*'[4]Emission Shares'!N72*'[4]Carbon Prices POLES'!M$8</f>
        <v>52202.585527332543</v>
      </c>
      <c r="O72">
        <f>'[4]Emission Projections'!T$183*'[4]Emission Shares'!O72*'[4]Carbon Prices POLES'!N$8</f>
        <v>62357.783821322817</v>
      </c>
      <c r="P72">
        <f>'[4]Emission Projections'!U$183*'[4]Emission Shares'!P72*'[4]Carbon Prices POLES'!O$8</f>
        <v>74489.736472236531</v>
      </c>
      <c r="Q72">
        <f>'[4]Emission Projections'!V$183*'[4]Emission Shares'!Q72*'[4]Carbon Prices POLES'!P$8</f>
        <v>88980.558943198906</v>
      </c>
      <c r="R72">
        <f>'[4]Emission Projections'!W$183*'[4]Emission Shares'!R72*'[4]Carbon Prices POLES'!Q$8</f>
        <v>106292.07339491161</v>
      </c>
      <c r="S72">
        <f>'[4]Emission Projections'!X$183*'[4]Emission Shares'!S72*'[4]Carbon Prices POLES'!R$8</f>
        <v>126969.55670570361</v>
      </c>
      <c r="T72">
        <f>'[4]Emission Projections'!Y$183*'[4]Emission Shares'!T72*'[4]Carbon Prices POLES'!S$8</f>
        <v>151671.97296509249</v>
      </c>
      <c r="U72">
        <f>'[4]Emission Projections'!Z$183*'[4]Emission Shares'!U72*'[4]Carbon Prices POLES'!T$8</f>
        <v>181177.42938758185</v>
      </c>
      <c r="V72">
        <f>'[4]Emission Projections'!AA$183*'[4]Emission Shares'!V72*'[4]Carbon Prices POLES'!U$8</f>
        <v>216424.4609874622</v>
      </c>
      <c r="W72" s="20">
        <f t="shared" si="6"/>
        <v>61766.952058581184</v>
      </c>
      <c r="X72" t="s">
        <v>387</v>
      </c>
      <c r="Y72">
        <f t="shared" si="7"/>
        <v>0</v>
      </c>
      <c r="Z72">
        <f t="shared" si="8"/>
        <v>0</v>
      </c>
      <c r="AA72">
        <f t="shared" si="9"/>
        <v>1</v>
      </c>
      <c r="AB72">
        <f t="shared" si="10"/>
        <v>0</v>
      </c>
      <c r="AC72">
        <f t="shared" si="11"/>
        <v>0</v>
      </c>
    </row>
    <row r="73" spans="1:29" x14ac:dyDescent="0.25">
      <c r="A73" t="s">
        <v>186</v>
      </c>
      <c r="B73">
        <f>'[4]Emission Projections'!G$183*'[4]Emission Shares'!B73*'[4]Carbon Prices POLES'!A$8</f>
        <v>8507.44</v>
      </c>
      <c r="C73">
        <f>'[4]Emission Projections'!H$183*'[4]Emission Shares'!C73*'[4]Carbon Prices POLES'!B$8</f>
        <v>10168.517780788943</v>
      </c>
      <c r="D73">
        <f>'[4]Emission Projections'!I$183*'[4]Emission Shares'!D73*'[4]Carbon Prices POLES'!C$8</f>
        <v>12146.782108374928</v>
      </c>
      <c r="E73">
        <f>'[4]Emission Projections'!J$183*'[4]Emission Shares'!E73*'[4]Carbon Prices POLES'!D$8</f>
        <v>14509.913717547559</v>
      </c>
      <c r="F73">
        <f>'[4]Emission Projections'!K$183*'[4]Emission Shares'!F73*'[4]Carbon Prices POLES'!E$8</f>
        <v>17332.765406962688</v>
      </c>
      <c r="G73">
        <f>'[4]Emission Projections'!L$183*'[4]Emission Shares'!G73*'[4]Carbon Prices POLES'!F$8</f>
        <v>20704.846162796963</v>
      </c>
      <c r="H73">
        <f>'[4]Emission Projections'!M$183*'[4]Emission Shares'!H73*'[4]Carbon Prices POLES'!G$8</f>
        <v>24732.899716875829</v>
      </c>
      <c r="I73">
        <f>'[4]Emission Projections'!N$183*'[4]Emission Shares'!I73*'[4]Carbon Prices POLES'!H$8</f>
        <v>29544.672939401822</v>
      </c>
      <c r="J73">
        <f>'[4]Emission Projections'!O$183*'[4]Emission Shares'!J73*'[4]Carbon Prices POLES'!I$8</f>
        <v>35292.483040647021</v>
      </c>
      <c r="K73">
        <f>'[4]Emission Projections'!P$183*'[4]Emission Shares'!K73*'[4]Carbon Prices POLES'!J$8</f>
        <v>42158.618003321892</v>
      </c>
      <c r="L73">
        <f>'[4]Emission Projections'!Q$183*'[4]Emission Shares'!L73*'[4]Carbon Prices POLES'!K$8</f>
        <v>50360.425789053319</v>
      </c>
      <c r="M73">
        <f>'[4]Emission Projections'!R$183*'[4]Emission Shares'!M73*'[4]Carbon Prices POLES'!L$8</f>
        <v>60158.021645250526</v>
      </c>
      <c r="N73">
        <f>'[4]Emission Projections'!S$183*'[4]Emission Shares'!N73*'[4]Carbon Prices POLES'!M$8</f>
        <v>71861.54870219811</v>
      </c>
      <c r="O73">
        <f>'[4]Emission Projections'!T$183*'[4]Emission Shares'!O73*'[4]Carbon Prices POLES'!N$8</f>
        <v>85842.177572179964</v>
      </c>
      <c r="P73">
        <f>'[4]Emission Projections'!U$183*'[4]Emission Shares'!P73*'[4]Carbon Prices POLES'!O$8</f>
        <v>102542.46479207228</v>
      </c>
      <c r="Q73">
        <f>'[4]Emission Projections'!V$183*'[4]Emission Shares'!Q73*'[4]Carbon Prices POLES'!P$8</f>
        <v>122492.05107015243</v>
      </c>
      <c r="R73">
        <f>'[4]Emission Projections'!W$183*'[4]Emission Shares'!R73*'[4]Carbon Prices POLES'!Q$8</f>
        <v>146322.43931287984</v>
      </c>
      <c r="S73">
        <f>'[4]Emission Projections'!X$183*'[4]Emission Shares'!S73*'[4]Carbon Prices POLES'!R$8</f>
        <v>174789.39862345139</v>
      </c>
      <c r="T73">
        <f>'[4]Emission Projections'!Y$183*'[4]Emission Shares'!T73*'[4]Carbon Prices POLES'!S$8</f>
        <v>208794.04758752548</v>
      </c>
      <c r="U73">
        <f>'[4]Emission Projections'!Z$183*'[4]Emission Shares'!U73*'[4]Carbon Prices POLES'!T$8</f>
        <v>249414.82849680062</v>
      </c>
      <c r="V73">
        <f>'[4]Emission Projections'!AA$183*'[4]Emission Shares'!V73*'[4]Carbon Prices POLES'!U$8</f>
        <v>297937.97472387669</v>
      </c>
      <c r="W73" s="20">
        <f t="shared" si="6"/>
        <v>85029.25319962659</v>
      </c>
      <c r="X73" t="s">
        <v>525</v>
      </c>
      <c r="Y73">
        <f t="shared" si="7"/>
        <v>0</v>
      </c>
      <c r="Z73">
        <f t="shared" si="8"/>
        <v>1</v>
      </c>
      <c r="AA73">
        <f t="shared" si="9"/>
        <v>0</v>
      </c>
      <c r="AB73">
        <f t="shared" si="10"/>
        <v>0</v>
      </c>
      <c r="AC73">
        <f t="shared" si="11"/>
        <v>0</v>
      </c>
    </row>
    <row r="74" spans="1:29" x14ac:dyDescent="0.25">
      <c r="A74" t="s">
        <v>188</v>
      </c>
      <c r="B74">
        <f>'[4]Emission Projections'!G$183*'[4]Emission Shares'!B74*'[4]Carbon Prices POLES'!A$8</f>
        <v>10597.63</v>
      </c>
      <c r="C74">
        <f>'[4]Emission Projections'!H$183*'[4]Emission Shares'!C74*'[4]Carbon Prices POLES'!B$8</f>
        <v>12665.348896193522</v>
      </c>
      <c r="D74">
        <f>'[4]Emission Projections'!I$183*'[4]Emission Shares'!D74*'[4]Carbon Prices POLES'!C$8</f>
        <v>15129.365327533222</v>
      </c>
      <c r="E74">
        <f>'[4]Emission Projections'!J$183*'[4]Emission Shares'!E74*'[4]Carbon Prices POLES'!D$8</f>
        <v>18072.750869135689</v>
      </c>
      <c r="F74">
        <f>'[4]Emission Projections'!K$183*'[4]Emission Shares'!F74*'[4]Carbon Prices POLES'!E$8</f>
        <v>21588.743408581999</v>
      </c>
      <c r="G74">
        <f>'[4]Emission Projections'!L$183*'[4]Emission Shares'!G74*'[4]Carbon Prices POLES'!F$8</f>
        <v>25788.813792974364</v>
      </c>
      <c r="H74">
        <f>'[4]Emission Projections'!M$183*'[4]Emission Shares'!H74*'[4]Carbon Prices POLES'!G$8</f>
        <v>30805.940238903313</v>
      </c>
      <c r="I74">
        <f>'[4]Emission Projections'!N$183*'[4]Emission Shares'!I74*'[4]Carbon Prices POLES'!H$8</f>
        <v>36799.207953209698</v>
      </c>
      <c r="J74">
        <f>'[4]Emission Projections'!O$183*'[4]Emission Shares'!J74*'[4]Carbon Prices POLES'!I$8</f>
        <v>43958.36927599764</v>
      </c>
      <c r="K74">
        <f>'[4]Emission Projections'!P$183*'[4]Emission Shares'!K74*'[4]Carbon Prices POLES'!J$8</f>
        <v>52510.430228516583</v>
      </c>
      <c r="L74">
        <f>'[4]Emission Projections'!Q$183*'[4]Emission Shares'!L74*'[4]Carbon Prices POLES'!K$8</f>
        <v>62726.156590890292</v>
      </c>
      <c r="M74">
        <f>'[4]Emission Projections'!R$183*'[4]Emission Shares'!M74*'[4]Carbon Prices POLES'!L$8</f>
        <v>74929.473728909623</v>
      </c>
      <c r="N74">
        <f>'[4]Emission Projections'!S$183*'[4]Emission Shares'!N74*'[4]Carbon Prices POLES'!M$8</f>
        <v>89506.748986472681</v>
      </c>
      <c r="O74">
        <f>'[4]Emission Projections'!T$183*'[4]Emission Shares'!O74*'[4]Carbon Prices POLES'!N$8</f>
        <v>106920.20641516671</v>
      </c>
      <c r="P74">
        <f>'[4]Emission Projections'!U$183*'[4]Emission Shares'!P74*'[4]Carbon Prices POLES'!O$8</f>
        <v>127721.17020476898</v>
      </c>
      <c r="Q74">
        <f>'[4]Emission Projections'!V$183*'[4]Emission Shares'!Q74*'[4]Carbon Prices POLES'!P$8</f>
        <v>152569.20918497784</v>
      </c>
      <c r="R74">
        <f>'[4]Emission Projections'!W$183*'[4]Emission Shares'!R74*'[4]Carbon Prices POLES'!Q$8</f>
        <v>182251.03156719136</v>
      </c>
      <c r="S74">
        <f>'[4]Emission Projections'!X$183*'[4]Emission Shares'!S74*'[4]Carbon Prices POLES'!R$8</f>
        <v>217707.80655442845</v>
      </c>
      <c r="T74">
        <f>'[4]Emission Projections'!Y$183*'[4]Emission Shares'!T74*'[4]Carbon Prices POLES'!S$8</f>
        <v>260062.12194712454</v>
      </c>
      <c r="U74">
        <f>'[4]Emission Projections'!Z$183*'[4]Emission Shares'!U74*'[4]Carbon Prices POLES'!T$8</f>
        <v>310656.97552071844</v>
      </c>
      <c r="V74">
        <f>'[4]Emission Projections'!AA$183*'[4]Emission Shares'!V74*'[4]Carbon Prices POLES'!U$8</f>
        <v>371094.62472387659</v>
      </c>
      <c r="W74" s="20">
        <f t="shared" si="6"/>
        <v>105907.72025788436</v>
      </c>
      <c r="X74" t="s">
        <v>525</v>
      </c>
      <c r="Y74">
        <f t="shared" si="7"/>
        <v>0</v>
      </c>
      <c r="Z74">
        <f t="shared" si="8"/>
        <v>1</v>
      </c>
      <c r="AA74">
        <f t="shared" si="9"/>
        <v>0</v>
      </c>
      <c r="AB74">
        <f t="shared" si="10"/>
        <v>0</v>
      </c>
      <c r="AC74">
        <f t="shared" si="11"/>
        <v>0</v>
      </c>
    </row>
    <row r="75" spans="1:29" x14ac:dyDescent="0.25">
      <c r="A75" t="s">
        <v>190</v>
      </c>
      <c r="B75">
        <f>'[4]Emission Projections'!G$183*'[4]Emission Shares'!B75*'[4]Carbon Prices POLES'!A$8</f>
        <v>40538.684999999998</v>
      </c>
      <c r="C75">
        <f>'[4]Emission Projections'!H$183*'[4]Emission Shares'!C75*'[4]Carbon Prices POLES'!B$8</f>
        <v>48431.359522997736</v>
      </c>
      <c r="D75">
        <f>'[4]Emission Projections'!I$183*'[4]Emission Shares'!D75*'[4]Carbon Prices POLES'!C$8</f>
        <v>57853.561791441127</v>
      </c>
      <c r="E75">
        <f>'[4]Emission Projections'!J$183*'[4]Emission Shares'!E75*'[4]Carbon Prices POLES'!D$8</f>
        <v>69108.830417762176</v>
      </c>
      <c r="F75">
        <f>'[4]Emission Projections'!K$183*'[4]Emission Shares'!F75*'[4]Carbon Prices POLES'!E$8</f>
        <v>82553.761624760416</v>
      </c>
      <c r="G75">
        <f>'[4]Emission Projections'!L$183*'[4]Emission Shares'!G75*'[4]Carbon Prices POLES'!F$8</f>
        <v>98614.420284901571</v>
      </c>
      <c r="H75">
        <f>'[4]Emission Projections'!M$183*'[4]Emission Shares'!H75*'[4]Carbon Prices POLES'!G$8</f>
        <v>117799.58210268298</v>
      </c>
      <c r="I75">
        <f>'[4]Emission Projections'!N$183*'[4]Emission Shares'!I75*'[4]Carbon Prices POLES'!H$8</f>
        <v>140717.24021240507</v>
      </c>
      <c r="J75">
        <f>'[4]Emission Projections'!O$183*'[4]Emission Shares'!J75*'[4]Carbon Prices POLES'!I$8</f>
        <v>168093.38877009918</v>
      </c>
      <c r="K75">
        <f>'[4]Emission Projections'!P$183*'[4]Emission Shares'!K75*'[4]Carbon Prices POLES'!J$8</f>
        <v>200795.60008591079</v>
      </c>
      <c r="L75">
        <f>'[4]Emission Projections'!Q$183*'[4]Emission Shares'!L75*'[4]Carbon Prices POLES'!K$8</f>
        <v>239859.82676106395</v>
      </c>
      <c r="M75">
        <f>'[4]Emission Projections'!R$183*'[4]Emission Shares'!M75*'[4]Carbon Prices POLES'!L$8</f>
        <v>286524.04612027196</v>
      </c>
      <c r="N75">
        <f>'[4]Emission Projections'!S$183*'[4]Emission Shares'!N75*'[4]Carbon Prices POLES'!M$8</f>
        <v>342266.50393577421</v>
      </c>
      <c r="O75">
        <f>'[4]Emission Projections'!T$183*'[4]Emission Shares'!O75*'[4]Carbon Prices POLES'!N$8</f>
        <v>408853.72484145954</v>
      </c>
      <c r="P75">
        <f>'[4]Emission Projections'!U$183*'[4]Emission Shares'!P75*'[4]Carbon Prices POLES'!O$8</f>
        <v>488395.08194980177</v>
      </c>
      <c r="Q75">
        <f>'[4]Emission Projections'!V$183*'[4]Emission Shares'!Q75*'[4]Carbon Prices POLES'!P$8</f>
        <v>583411.30744383635</v>
      </c>
      <c r="R75">
        <f>'[4]Emission Projections'!W$183*'[4]Emission Shares'!R75*'[4]Carbon Prices POLES'!Q$8</f>
        <v>696912.35745570669</v>
      </c>
      <c r="S75">
        <f>'[4]Emission Projections'!X$183*'[4]Emission Shares'!S75*'[4]Carbon Prices POLES'!R$8</f>
        <v>832495.17630254792</v>
      </c>
      <c r="T75">
        <f>'[4]Emission Projections'!Y$183*'[4]Emission Shares'!T75*'[4]Carbon Prices POLES'!S$8</f>
        <v>994454.80115085514</v>
      </c>
      <c r="U75">
        <f>'[4]Emission Projections'!Z$183*'[4]Emission Shares'!U75*'[4]Carbon Prices POLES'!T$8</f>
        <v>1187923.8710475406</v>
      </c>
      <c r="V75">
        <f>'[4]Emission Projections'!AA$183*'[4]Emission Shares'!V75*'[4]Carbon Prices POLES'!U$8</f>
        <v>1419031.5497238762</v>
      </c>
      <c r="W75" s="20">
        <f t="shared" si="6"/>
        <v>404982.60364503309</v>
      </c>
      <c r="X75" t="s">
        <v>525</v>
      </c>
      <c r="Y75">
        <f t="shared" si="7"/>
        <v>0</v>
      </c>
      <c r="Z75">
        <f t="shared" si="8"/>
        <v>1</v>
      </c>
      <c r="AA75">
        <f t="shared" si="9"/>
        <v>0</v>
      </c>
      <c r="AB75">
        <f t="shared" si="10"/>
        <v>0</v>
      </c>
      <c r="AC75">
        <f t="shared" si="11"/>
        <v>0</v>
      </c>
    </row>
    <row r="76" spans="1:29" x14ac:dyDescent="0.25">
      <c r="A76" t="s">
        <v>192</v>
      </c>
      <c r="B76">
        <f>'[4]Emission Projections'!G$183*'[4]Emission Shares'!B76*'[4]Carbon Prices POLES'!A$8</f>
        <v>181443.15999999997</v>
      </c>
      <c r="C76">
        <f>'[4]Emission Projections'!H$183*'[4]Emission Shares'!C76*'[4]Carbon Prices POLES'!B$8</f>
        <v>216748.39923248914</v>
      </c>
      <c r="D76">
        <f>'[4]Emission Projections'!I$183*'[4]Emission Shares'!D76*'[4]Carbon Prices POLES'!C$8</f>
        <v>258916.20293492961</v>
      </c>
      <c r="E76">
        <f>'[4]Emission Projections'!J$183*'[4]Emission Shares'!E76*'[4]Carbon Prices POLES'!D$8</f>
        <v>309287.6369381281</v>
      </c>
      <c r="F76">
        <f>'[4]Emission Projections'!K$183*'[4]Emission Shares'!F76*'[4]Carbon Prices POLES'!E$8</f>
        <v>369458.87662498082</v>
      </c>
      <c r="G76">
        <f>'[4]Emission Projections'!L$183*'[4]Emission Shares'!G76*'[4]Carbon Prices POLES'!F$8</f>
        <v>441335.86720257218</v>
      </c>
      <c r="H76">
        <f>'[4]Emission Projections'!M$183*'[4]Emission Shares'!H76*'[4]Carbon Prices POLES'!G$8</f>
        <v>527196.80192234402</v>
      </c>
      <c r="I76">
        <f>'[4]Emission Projections'!N$183*'[4]Emission Shares'!I76*'[4]Carbon Prices POLES'!H$8</f>
        <v>629761.18401194038</v>
      </c>
      <c r="J76">
        <f>'[4]Emission Projections'!O$183*'[4]Emission Shares'!J76*'[4]Carbon Prices POLES'!I$8</f>
        <v>752279.85206975928</v>
      </c>
      <c r="K76">
        <f>'[4]Emission Projections'!P$183*'[4]Emission Shares'!K76*'[4]Carbon Prices POLES'!J$8</f>
        <v>898633.39893224218</v>
      </c>
      <c r="L76">
        <f>'[4]Emission Projections'!Q$183*'[4]Emission Shares'!L76*'[4]Carbon Prices POLES'!K$8</f>
        <v>1073460.5672335392</v>
      </c>
      <c r="M76">
        <f>'[4]Emission Projections'!R$183*'[4]Emission Shares'!M76*'[4]Carbon Prices POLES'!L$8</f>
        <v>1282298.7653884827</v>
      </c>
      <c r="N76">
        <f>'[4]Emission Projections'!S$183*'[4]Emission Shares'!N76*'[4]Carbon Prices POLES'!M$8</f>
        <v>1531767.1883291523</v>
      </c>
      <c r="O76">
        <f>'[4]Emission Projections'!T$183*'[4]Emission Shares'!O76*'[4]Carbon Prices POLES'!N$8</f>
        <v>1829767.4355858485</v>
      </c>
      <c r="P76">
        <f>'[4]Emission Projections'!U$183*'[4]Emission Shares'!P76*'[4]Carbon Prices POLES'!O$8</f>
        <v>2185744.6838620794</v>
      </c>
      <c r="Q76">
        <f>'[4]Emission Projections'!V$183*'[4]Emission Shares'!Q76*'[4]Carbon Prices POLES'!P$8</f>
        <v>2610974.1123762503</v>
      </c>
      <c r="R76">
        <f>'[4]Emission Projections'!W$183*'[4]Emission Shares'!R76*'[4]Carbon Prices POLES'!Q$8</f>
        <v>3118933.3975721849</v>
      </c>
      <c r="S76">
        <f>'[4]Emission Projections'!X$183*'[4]Emission Shares'!S76*'[4]Carbon Prices POLES'!R$8</f>
        <v>3725711.6439631064</v>
      </c>
      <c r="T76">
        <f>'[4]Emission Projections'!Y$183*'[4]Emission Shares'!T76*'[4]Carbon Prices POLES'!S$8</f>
        <v>4450540.653916128</v>
      </c>
      <c r="U76">
        <f>'[4]Emission Projections'!Z$183*'[4]Emission Shares'!U76*'[4]Carbon Prices POLES'!T$8</f>
        <v>5316378.7562942151</v>
      </c>
      <c r="V76">
        <f>'[4]Emission Projections'!AA$183*'[4]Emission Shares'!V76*'[4]Carbon Prices POLES'!U$8</f>
        <v>6350665.6989267562</v>
      </c>
      <c r="W76" s="20">
        <f t="shared" si="6"/>
        <v>1812443.0611103394</v>
      </c>
      <c r="X76" t="s">
        <v>524</v>
      </c>
      <c r="Y76">
        <f t="shared" si="7"/>
        <v>1</v>
      </c>
      <c r="Z76">
        <f t="shared" si="8"/>
        <v>0</v>
      </c>
      <c r="AA76">
        <f t="shared" si="9"/>
        <v>0</v>
      </c>
      <c r="AB76">
        <f t="shared" si="10"/>
        <v>0</v>
      </c>
      <c r="AC76">
        <f t="shared" si="11"/>
        <v>0</v>
      </c>
    </row>
    <row r="77" spans="1:29" x14ac:dyDescent="0.25">
      <c r="A77" t="s">
        <v>194</v>
      </c>
      <c r="B77">
        <f>'[4]Emission Projections'!G$183*'[4]Emission Shares'!B77*'[4]Carbon Prices POLES'!A$8</f>
        <v>252912.99</v>
      </c>
      <c r="C77">
        <f>'[4]Emission Projections'!H$183*'[4]Emission Shares'!C77*'[4]Carbon Prices POLES'!B$8</f>
        <v>302122.36545523006</v>
      </c>
      <c r="D77">
        <f>'[4]Emission Projections'!I$183*'[4]Emission Shares'!D77*'[4]Carbon Prices POLES'!C$8</f>
        <v>360899.29865796218</v>
      </c>
      <c r="E77">
        <f>'[4]Emission Projections'!J$183*'[4]Emission Shares'!E77*'[4]Carbon Prices POLES'!D$8</f>
        <v>431111.10180551413</v>
      </c>
      <c r="F77">
        <f>'[4]Emission Projections'!K$183*'[4]Emission Shares'!F77*'[4]Carbon Prices POLES'!E$8</f>
        <v>514983.22543385066</v>
      </c>
      <c r="G77">
        <f>'[4]Emission Projections'!L$183*'[4]Emission Shares'!G77*'[4]Carbon Prices POLES'!F$8</f>
        <v>615170.5894081241</v>
      </c>
      <c r="H77">
        <f>'[4]Emission Projections'!M$183*'[4]Emission Shares'!H77*'[4]Carbon Prices POLES'!G$8</f>
        <v>734851.20968657325</v>
      </c>
      <c r="I77">
        <f>'[4]Emission Projections'!N$183*'[4]Emission Shares'!I77*'[4]Carbon Prices POLES'!H$8</f>
        <v>877812.87615015393</v>
      </c>
      <c r="J77">
        <f>'[4]Emission Projections'!O$183*'[4]Emission Shares'!J77*'[4]Carbon Prices POLES'!I$8</f>
        <v>1048590.142765793</v>
      </c>
      <c r="K77">
        <f>'[4]Emission Projections'!P$183*'[4]Emission Shares'!K77*'[4]Carbon Prices POLES'!J$8</f>
        <v>1252588.308555298</v>
      </c>
      <c r="L77">
        <f>'[4]Emission Projections'!Q$183*'[4]Emission Shares'!L77*'[4]Carbon Prices POLES'!K$8</f>
        <v>1496277.528497505</v>
      </c>
      <c r="M77">
        <f>'[4]Emission Projections'!R$183*'[4]Emission Shares'!M77*'[4]Carbon Prices POLES'!L$8</f>
        <v>1787371.3122958518</v>
      </c>
      <c r="N77">
        <f>'[4]Emission Projections'!S$183*'[4]Emission Shares'!N77*'[4]Carbon Prices POLES'!M$8</f>
        <v>2135101.6708365041</v>
      </c>
      <c r="O77">
        <f>'[4]Emission Projections'!T$183*'[4]Emission Shares'!O77*'[4]Carbon Prices POLES'!N$8</f>
        <v>2550475.9568884596</v>
      </c>
      <c r="P77">
        <f>'[4]Emission Projections'!U$183*'[4]Emission Shares'!P77*'[4]Carbon Prices POLES'!O$8</f>
        <v>3046667.0088032633</v>
      </c>
      <c r="Q77">
        <f>'[4]Emission Projections'!V$183*'[4]Emission Shares'!Q77*'[4]Carbon Prices POLES'!P$8</f>
        <v>3639382.5183942313</v>
      </c>
      <c r="R77">
        <f>'[4]Emission Projections'!W$183*'[4]Emission Shares'!R77*'[4]Carbon Prices POLES'!Q$8</f>
        <v>4347418.4133664854</v>
      </c>
      <c r="S77">
        <f>'[4]Emission Projections'!X$183*'[4]Emission Shares'!S77*'[4]Carbon Prices POLES'!R$8</f>
        <v>5193189.7878974546</v>
      </c>
      <c r="T77">
        <f>'[4]Emission Projections'!Y$183*'[4]Emission Shares'!T77*'[4]Carbon Prices POLES'!S$8</f>
        <v>6203516.0657047182</v>
      </c>
      <c r="U77">
        <f>'[4]Emission Projections'!Z$183*'[4]Emission Shares'!U77*'[4]Carbon Prices POLES'!T$8</f>
        <v>7410383.8075774545</v>
      </c>
      <c r="V77">
        <f>'[4]Emission Projections'!AA$183*'[4]Emission Shares'!V77*'[4]Carbon Prices POLES'!U$8</f>
        <v>8852052.1187679153</v>
      </c>
      <c r="W77" s="20">
        <f t="shared" si="6"/>
        <v>2526327.5379499211</v>
      </c>
      <c r="X77" t="s">
        <v>527</v>
      </c>
      <c r="Y77">
        <f t="shared" si="7"/>
        <v>0</v>
      </c>
      <c r="Z77">
        <f t="shared" si="8"/>
        <v>0</v>
      </c>
      <c r="AA77">
        <f t="shared" si="9"/>
        <v>0</v>
      </c>
      <c r="AB77">
        <f t="shared" si="10"/>
        <v>1</v>
      </c>
      <c r="AC77">
        <f t="shared" si="11"/>
        <v>0</v>
      </c>
    </row>
    <row r="78" spans="1:29" x14ac:dyDescent="0.25">
      <c r="A78" t="s">
        <v>196</v>
      </c>
      <c r="B78">
        <f>'[4]Emission Projections'!G$183*'[4]Emission Shares'!B78*'[4]Carbon Prices POLES'!A$8</f>
        <v>9809.2250000000004</v>
      </c>
      <c r="C78">
        <f>'[4]Emission Projections'!H$183*'[4]Emission Shares'!C78*'[4]Carbon Prices POLES'!B$8</f>
        <v>11723.385111814874</v>
      </c>
      <c r="D78">
        <f>'[4]Emission Projections'!I$183*'[4]Emission Shares'!D78*'[4]Carbon Prices POLES'!C$8</f>
        <v>14003.939861296702</v>
      </c>
      <c r="E78">
        <f>'[4]Emission Projections'!J$183*'[4]Emission Shares'!E78*'[4]Carbon Prices POLES'!D$8</f>
        <v>16728.138709838422</v>
      </c>
      <c r="F78">
        <f>'[4]Emission Projections'!K$183*'[4]Emission Shares'!F78*'[4]Carbon Prices POLES'!E$8</f>
        <v>19983.117333232487</v>
      </c>
      <c r="G78">
        <f>'[4]Emission Projections'!L$183*'[4]Emission Shares'!G78*'[4]Carbon Prices POLES'!F$8</f>
        <v>23869.477052666298</v>
      </c>
      <c r="H78">
        <f>'[4]Emission Projections'!M$183*'[4]Emission Shares'!H78*'[4]Carbon Prices POLES'!G$8</f>
        <v>28513.97914655217</v>
      </c>
      <c r="I78">
        <f>'[4]Emission Projections'!N$183*'[4]Emission Shares'!I78*'[4]Carbon Prices POLES'!H$8</f>
        <v>34059.545026656408</v>
      </c>
      <c r="J78">
        <f>'[4]Emission Projections'!O$183*'[4]Emission Shares'!J78*'[4]Carbon Prices POLES'!I$8</f>
        <v>40686.760357776024</v>
      </c>
      <c r="K78">
        <f>'[4]Emission Projections'!P$183*'[4]Emission Shares'!K78*'[4]Carbon Prices POLES'!J$8</f>
        <v>48599.902468837638</v>
      </c>
      <c r="L78">
        <f>'[4]Emission Projections'!Q$183*'[4]Emission Shares'!L78*'[4]Carbon Prices POLES'!K$8</f>
        <v>58056.259185605253</v>
      </c>
      <c r="M78">
        <f>'[4]Emission Projections'!R$183*'[4]Emission Shares'!M78*'[4]Carbon Prices POLES'!L$8</f>
        <v>69347.775653430916</v>
      </c>
      <c r="N78">
        <f>'[4]Emission Projections'!S$183*'[4]Emission Shares'!N78*'[4]Carbon Prices POLES'!M$8</f>
        <v>82841.051808464515</v>
      </c>
      <c r="O78">
        <f>'[4]Emission Projections'!T$183*'[4]Emission Shares'!O78*'[4]Carbon Prices POLES'!N$8</f>
        <v>98953.286457218841</v>
      </c>
      <c r="P78">
        <f>'[4]Emission Projections'!U$183*'[4]Emission Shares'!P78*'[4]Carbon Prices POLES'!O$8</f>
        <v>118206.87663707251</v>
      </c>
      <c r="Q78">
        <f>'[4]Emission Projections'!V$183*'[4]Emission Shares'!Q78*'[4]Carbon Prices POLES'!P$8</f>
        <v>141197.96186379329</v>
      </c>
      <c r="R78">
        <f>'[4]Emission Projections'!W$183*'[4]Emission Shares'!R78*'[4]Carbon Prices POLES'!Q$8</f>
        <v>168671.00371809359</v>
      </c>
      <c r="S78">
        <f>'[4]Emission Projections'!X$183*'[4]Emission Shares'!S78*'[4]Carbon Prices POLES'!R$8</f>
        <v>201477.76371477536</v>
      </c>
      <c r="T78">
        <f>'[4]Emission Projections'!Y$183*'[4]Emission Shares'!T78*'[4]Carbon Prices POLES'!S$8</f>
        <v>240679.24172292804</v>
      </c>
      <c r="U78">
        <f>'[4]Emission Projections'!Z$183*'[4]Emission Shares'!U78*'[4]Carbon Prices POLES'!T$8</f>
        <v>287492.33924301714</v>
      </c>
      <c r="V78">
        <f>'[4]Emission Projections'!AA$183*'[4]Emission Shares'!V78*'[4]Carbon Prices POLES'!U$8</f>
        <v>343420.34376791888</v>
      </c>
      <c r="W78" s="20">
        <f t="shared" si="6"/>
        <v>98015.303516237604</v>
      </c>
      <c r="X78" t="s">
        <v>527</v>
      </c>
      <c r="Y78">
        <f t="shared" si="7"/>
        <v>0</v>
      </c>
      <c r="Z78">
        <f t="shared" si="8"/>
        <v>0</v>
      </c>
      <c r="AA78">
        <f t="shared" si="9"/>
        <v>0</v>
      </c>
      <c r="AB78">
        <f t="shared" si="10"/>
        <v>1</v>
      </c>
      <c r="AC78">
        <f t="shared" si="11"/>
        <v>0</v>
      </c>
    </row>
    <row r="79" spans="1:29" x14ac:dyDescent="0.25">
      <c r="A79" t="s">
        <v>198</v>
      </c>
      <c r="B79">
        <f>'[4]Emission Projections'!G$183*'[4]Emission Shares'!B79*'[4]Carbon Prices POLES'!A$8</f>
        <v>10044114.684999999</v>
      </c>
      <c r="C79">
        <f>'[4]Emission Projections'!H$183*'[4]Emission Shares'!C79*'[4]Carbon Prices POLES'!B$8</f>
        <v>11998177.42943297</v>
      </c>
      <c r="D79">
        <f>'[4]Emission Projections'!I$183*'[4]Emission Shares'!D79*'[4]Carbon Prices POLES'!C$8</f>
        <v>14332392.100597521</v>
      </c>
      <c r="E79">
        <f>'[4]Emission Projections'!J$183*'[4]Emission Shares'!E79*'[4]Carbon Prices POLES'!D$8</f>
        <v>17120722.254451547</v>
      </c>
      <c r="F79">
        <f>'[4]Emission Projections'!K$183*'[4]Emission Shares'!F79*'[4]Carbon Prices POLES'!E$8</f>
        <v>20451515.076107901</v>
      </c>
      <c r="G79">
        <f>'[4]Emission Projections'!L$183*'[4]Emission Shares'!G79*'[4]Carbon Prices POLES'!F$8</f>
        <v>24430304.707438342</v>
      </c>
      <c r="H79">
        <f>'[4]Emission Projections'!M$183*'[4]Emission Shares'!H79*'[4]Carbon Prices POLES'!G$8</f>
        <v>29183158.138820715</v>
      </c>
      <c r="I79">
        <f>'[4]Emission Projections'!N$183*'[4]Emission Shares'!I79*'[4]Carbon Prices POLES'!H$8</f>
        <v>34860666.464296743</v>
      </c>
      <c r="J79">
        <f>'[4]Emission Projections'!O$183*'[4]Emission Shares'!J79*'[4]Carbon Prices POLES'!I$8</f>
        <v>41642720.15284723</v>
      </c>
      <c r="K79">
        <f>'[4]Emission Projections'!P$183*'[4]Emission Shares'!K79*'[4]Carbon Prices POLES'!J$8</f>
        <v>49744204.215735801</v>
      </c>
      <c r="L79">
        <f>'[4]Emission Projections'!Q$183*'[4]Emission Shares'!L79*'[4]Carbon Prices POLES'!K$8</f>
        <v>59421812.18363829</v>
      </c>
      <c r="M79">
        <f>'[4]Emission Projections'!R$183*'[4]Emission Shares'!M79*'[4]Carbon Prices POLES'!L$8</f>
        <v>70982172.866980448</v>
      </c>
      <c r="N79">
        <f>'[4]Emission Projections'!S$183*'[4]Emission Shares'!N79*'[4]Carbon Prices POLES'!M$8</f>
        <v>84791573.424430519</v>
      </c>
      <c r="O79">
        <f>'[4]Emission Projections'!T$183*'[4]Emission Shares'!O79*'[4]Carbon Prices POLES'!N$8</f>
        <v>101287555.90115798</v>
      </c>
      <c r="P79">
        <f>'[4]Emission Projections'!U$183*'[4]Emission Shares'!P79*'[4]Carbon Prices POLES'!O$8</f>
        <v>120992791.36869326</v>
      </c>
      <c r="Q79">
        <f>'[4]Emission Projections'!V$183*'[4]Emission Shares'!Q79*'[4]Carbon Prices POLES'!P$8</f>
        <v>144531627.68550169</v>
      </c>
      <c r="R79">
        <f>'[4]Emission Projections'!W$183*'[4]Emission Shares'!R79*'[4]Carbon Prices POLES'!Q$8</f>
        <v>172649886.92808089</v>
      </c>
      <c r="S79">
        <f>'[4]Emission Projections'!X$183*'[4]Emission Shares'!S79*'[4]Carbon Prices POLES'!R$8</f>
        <v>206238478.32985392</v>
      </c>
      <c r="T79">
        <f>'[4]Emission Projections'!Y$183*'[4]Emission Shares'!T79*'[4]Carbon Prices POLES'!S$8</f>
        <v>246361647.83938748</v>
      </c>
      <c r="U79">
        <f>'[4]Emission Projections'!Z$183*'[4]Emission Shares'!U79*'[4]Carbon Prices POLES'!T$8</f>
        <v>294290672.75954628</v>
      </c>
      <c r="V79">
        <f>'[4]Emission Projections'!AA$183*'[4]Emission Shares'!V79*'[4]Carbon Prices POLES'!U$8</f>
        <v>351544169.07392663</v>
      </c>
      <c r="W79" s="20">
        <f t="shared" si="6"/>
        <v>100328588.74218695</v>
      </c>
      <c r="X79" t="s">
        <v>524</v>
      </c>
      <c r="Y79">
        <f t="shared" si="7"/>
        <v>1</v>
      </c>
      <c r="Z79">
        <f t="shared" si="8"/>
        <v>0</v>
      </c>
      <c r="AA79">
        <f t="shared" si="9"/>
        <v>0</v>
      </c>
      <c r="AB79">
        <f t="shared" si="10"/>
        <v>0</v>
      </c>
      <c r="AC79">
        <f t="shared" si="11"/>
        <v>0</v>
      </c>
    </row>
    <row r="80" spans="1:29" x14ac:dyDescent="0.25">
      <c r="A80" t="s">
        <v>200</v>
      </c>
      <c r="B80">
        <f>'[4]Emission Projections'!G$183*'[4]Emission Shares'!B80*'[4]Carbon Prices POLES'!A$8</f>
        <v>2169947.25</v>
      </c>
      <c r="C80">
        <f>'[4]Emission Projections'!H$183*'[4]Emission Shares'!C80*'[4]Carbon Prices POLES'!B$8</f>
        <v>2592110.8710753699</v>
      </c>
      <c r="D80">
        <f>'[4]Emission Projections'!I$183*'[4]Emission Shares'!D80*'[4]Carbon Prices POLES'!C$8</f>
        <v>3096399.3647822454</v>
      </c>
      <c r="E80">
        <f>'[4]Emission Projections'!J$183*'[4]Emission Shares'!E80*'[4]Carbon Prices POLES'!D$8</f>
        <v>3698795.8863972439</v>
      </c>
      <c r="F80">
        <f>'[4]Emission Projections'!K$183*'[4]Emission Shares'!F80*'[4]Carbon Prices POLES'!E$8</f>
        <v>4418387.2817795509</v>
      </c>
      <c r="G80">
        <f>'[4]Emission Projections'!L$183*'[4]Emission Shares'!G80*'[4]Carbon Prices POLES'!F$8</f>
        <v>5277972.931792574</v>
      </c>
      <c r="H80">
        <f>'[4]Emission Projections'!M$183*'[4]Emission Shares'!H80*'[4]Carbon Prices POLES'!G$8</f>
        <v>6304789.2297817199</v>
      </c>
      <c r="I80">
        <f>'[4]Emission Projections'!N$183*'[4]Emission Shares'!I80*'[4]Carbon Prices POLES'!H$8</f>
        <v>7531369.4330252744</v>
      </c>
      <c r="J80">
        <f>'[4]Emission Projections'!O$183*'[4]Emission Shares'!J80*'[4]Carbon Prices POLES'!I$8</f>
        <v>8996578.3237251695</v>
      </c>
      <c r="K80">
        <f>'[4]Emission Projections'!P$183*'[4]Emission Shares'!K80*'[4]Carbon Prices POLES'!J$8</f>
        <v>10746839.039908256</v>
      </c>
      <c r="L80">
        <f>'[4]Emission Projections'!Q$183*'[4]Emission Shares'!L80*'[4]Carbon Prices POLES'!K$8</f>
        <v>12837609.412693437</v>
      </c>
      <c r="M80">
        <f>'[4]Emission Projections'!R$183*'[4]Emission Shares'!M80*'[4]Carbon Prices POLES'!L$8</f>
        <v>15335132.662591675</v>
      </c>
      <c r="N80">
        <f>'[4]Emission Projections'!S$183*'[4]Emission Shares'!N80*'[4]Carbon Prices POLES'!M$8</f>
        <v>18318543.957019631</v>
      </c>
      <c r="O80">
        <f>'[4]Emission Projections'!T$183*'[4]Emission Shares'!O80*'[4]Carbon Prices POLES'!N$8</f>
        <v>21882368.66486029</v>
      </c>
      <c r="P80">
        <f>'[4]Emission Projections'!U$183*'[4]Emission Shares'!P80*'[4]Carbon Prices POLES'!O$8</f>
        <v>26139528.164814796</v>
      </c>
      <c r="Q80">
        <f>'[4]Emission Projections'!V$183*'[4]Emission Shares'!Q80*'[4]Carbon Prices POLES'!P$8</f>
        <v>31224904.868387423</v>
      </c>
      <c r="R80">
        <f>'[4]Emission Projections'!W$183*'[4]Emission Shares'!R80*'[4]Carbon Prices POLES'!Q$8</f>
        <v>37299631.155020468</v>
      </c>
      <c r="S80">
        <f>'[4]Emission Projections'!X$183*'[4]Emission Shares'!S80*'[4]Carbon Prices POLES'!R$8</f>
        <v>44556176.676824436</v>
      </c>
      <c r="T80">
        <f>'[4]Emission Projections'!Y$183*'[4]Emission Shares'!T80*'[4]Carbon Prices POLES'!S$8</f>
        <v>53224468.167915761</v>
      </c>
      <c r="U80">
        <f>'[4]Emission Projections'!Z$183*'[4]Emission Shares'!U80*'[4]Carbon Prices POLES'!T$8</f>
        <v>63579149.048679993</v>
      </c>
      <c r="V80">
        <f>'[4]Emission Projections'!AA$183*'[4]Emission Shares'!V80*'[4]Carbon Prices POLES'!U$8</f>
        <v>75948308.848926738</v>
      </c>
      <c r="W80" s="20">
        <f t="shared" si="6"/>
        <v>21675191.011428673</v>
      </c>
      <c r="X80" t="s">
        <v>524</v>
      </c>
      <c r="Y80">
        <f t="shared" si="7"/>
        <v>1</v>
      </c>
      <c r="Z80">
        <f t="shared" si="8"/>
        <v>0</v>
      </c>
      <c r="AA80">
        <f t="shared" si="9"/>
        <v>0</v>
      </c>
      <c r="AB80">
        <f t="shared" si="10"/>
        <v>0</v>
      </c>
      <c r="AC80">
        <f t="shared" si="11"/>
        <v>0</v>
      </c>
    </row>
    <row r="81" spans="1:29" x14ac:dyDescent="0.25">
      <c r="A81" t="s">
        <v>202</v>
      </c>
      <c r="B81">
        <f>'[4]Emission Projections'!G$183*'[4]Emission Shares'!B81*'[4]Carbon Prices POLES'!A$8</f>
        <v>2858059.8</v>
      </c>
      <c r="C81">
        <f>'[4]Emission Projections'!H$183*'[4]Emission Shares'!C81*'[4]Carbon Prices POLES'!B$8</f>
        <v>3414093.9717149399</v>
      </c>
      <c r="D81">
        <f>'[4]Emission Projections'!I$183*'[4]Emission Shares'!D81*'[4]Carbon Prices POLES'!C$8</f>
        <v>4078297.1918448634</v>
      </c>
      <c r="E81">
        <f>'[4]Emission Projections'!J$183*'[4]Emission Shares'!E81*'[4]Carbon Prices POLES'!D$8</f>
        <v>4871719.4439176461</v>
      </c>
      <c r="F81">
        <f>'[4]Emission Projections'!K$183*'[4]Emission Shares'!F81*'[4]Carbon Prices POLES'!E$8</f>
        <v>5819500.0652759159</v>
      </c>
      <c r="G81">
        <f>'[4]Emission Projections'!L$183*'[4]Emission Shares'!G81*'[4]Carbon Prices POLES'!F$8</f>
        <v>6951668.7410769733</v>
      </c>
      <c r="H81">
        <f>'[4]Emission Projections'!M$183*'[4]Emission Shares'!H81*'[4]Carbon Prices POLES'!G$8</f>
        <v>8304098.2049019746</v>
      </c>
      <c r="I81">
        <f>'[4]Emission Projections'!N$183*'[4]Emission Shares'!I81*'[4]Carbon Prices POLES'!H$8</f>
        <v>9919639.0198732596</v>
      </c>
      <c r="J81">
        <f>'[4]Emission Projections'!O$183*'[4]Emission Shares'!J81*'[4]Carbon Prices POLES'!I$8</f>
        <v>11849479.547908533</v>
      </c>
      <c r="K81">
        <f>'[4]Emission Projections'!P$183*'[4]Emission Shares'!K81*'[4]Carbon Prices POLES'!J$8</f>
        <v>14154765.130196022</v>
      </c>
      <c r="L81">
        <f>'[4]Emission Projections'!Q$183*'[4]Emission Shares'!L81*'[4]Carbon Prices POLES'!K$8</f>
        <v>16908538.664115578</v>
      </c>
      <c r="M81">
        <f>'[4]Emission Projections'!R$183*'[4]Emission Shares'!M81*'[4]Carbon Prices POLES'!L$8</f>
        <v>20198051.109153178</v>
      </c>
      <c r="N81">
        <f>'[4]Emission Projections'!S$183*'[4]Emission Shares'!N81*'[4]Carbon Prices POLES'!M$8</f>
        <v>24127530.548833646</v>
      </c>
      <c r="O81">
        <f>'[4]Emission Projections'!T$183*'[4]Emission Shares'!O81*'[4]Carbon Prices POLES'!N$8</f>
        <v>28821479.190178245</v>
      </c>
      <c r="P81">
        <f>'[4]Emission Projections'!U$183*'[4]Emission Shares'!P81*'[4]Carbon Prices POLES'!O$8</f>
        <v>34428624.613727368</v>
      </c>
      <c r="Q81">
        <f>'[4]Emission Projections'!V$183*'[4]Emission Shares'!Q81*'[4]Carbon Prices POLES'!P$8</f>
        <v>41126624.459419392</v>
      </c>
      <c r="R81">
        <f>'[4]Emission Projections'!W$183*'[4]Emission Shares'!R81*'[4]Carbon Prices POLES'!Q$8</f>
        <v>49127704.573503502</v>
      </c>
      <c r="S81">
        <f>'[4]Emission Projections'!X$183*'[4]Emission Shares'!S81*'[4]Carbon Prices POLES'!R$8</f>
        <v>58685372.405898437</v>
      </c>
      <c r="T81">
        <f>'[4]Emission Projections'!Y$183*'[4]Emission Shares'!T81*'[4]Carbon Prices POLES'!S$8</f>
        <v>70102462.237132788</v>
      </c>
      <c r="U81">
        <f>'[4]Emission Projections'!Z$183*'[4]Emission Shares'!U81*'[4]Carbon Prices POLES'!T$8</f>
        <v>83740714.925363392</v>
      </c>
      <c r="V81">
        <f>'[4]Emission Projections'!AA$183*'[4]Emission Shares'!V81*'[4]Carbon Prices POLES'!U$8</f>
        <v>100032256.13598743</v>
      </c>
      <c r="W81" s="20">
        <f t="shared" si="6"/>
        <v>28548603.808572523</v>
      </c>
      <c r="X81" t="s">
        <v>387</v>
      </c>
      <c r="Y81">
        <f t="shared" si="7"/>
        <v>0</v>
      </c>
      <c r="Z81">
        <f t="shared" si="8"/>
        <v>0</v>
      </c>
      <c r="AA81">
        <f t="shared" si="9"/>
        <v>1</v>
      </c>
      <c r="AB81">
        <f t="shared" si="10"/>
        <v>0</v>
      </c>
      <c r="AC81">
        <f t="shared" si="11"/>
        <v>0</v>
      </c>
    </row>
    <row r="82" spans="1:29" x14ac:dyDescent="0.25">
      <c r="A82" t="s">
        <v>204</v>
      </c>
      <c r="B82">
        <f>'[4]Emission Projections'!G$183*'[4]Emission Shares'!B82*'[4]Carbon Prices POLES'!A$8</f>
        <v>573335.44999999995</v>
      </c>
      <c r="C82">
        <f>'[4]Emission Projections'!H$183*'[4]Emission Shares'!C82*'[4]Carbon Prices POLES'!B$8</f>
        <v>684882.34635910869</v>
      </c>
      <c r="D82">
        <f>'[4]Emission Projections'!I$183*'[4]Emission Shares'!D82*'[4]Carbon Prices POLES'!C$8</f>
        <v>818124.42921928957</v>
      </c>
      <c r="E82">
        <f>'[4]Emission Projections'!J$183*'[4]Emission Shares'!E82*'[4]Carbon Prices POLES'!D$8</f>
        <v>977288.41357205797</v>
      </c>
      <c r="F82">
        <f>'[4]Emission Projections'!K$183*'[4]Emission Shares'!F82*'[4]Carbon Prices POLES'!E$8</f>
        <v>1167417.4443830862</v>
      </c>
      <c r="G82">
        <f>'[4]Emission Projections'!L$183*'[4]Emission Shares'!G82*'[4]Carbon Prices POLES'!F$8</f>
        <v>1394535.3516348132</v>
      </c>
      <c r="H82">
        <f>'[4]Emission Projections'!M$183*'[4]Emission Shares'!H82*'[4]Carbon Prices POLES'!G$8</f>
        <v>1665838.736043687</v>
      </c>
      <c r="I82">
        <f>'[4]Emission Projections'!N$183*'[4]Emission Shares'!I82*'[4]Carbon Prices POLES'!H$8</f>
        <v>1989923.1596048374</v>
      </c>
      <c r="J82">
        <f>'[4]Emission Projections'!O$183*'[4]Emission Shares'!J82*'[4]Carbon Prices POLES'!I$8</f>
        <v>2377057.7603029059</v>
      </c>
      <c r="K82">
        <f>'[4]Emission Projections'!P$183*'[4]Emission Shares'!K82*'[4]Carbon Prices POLES'!J$8</f>
        <v>2839507.9250950469</v>
      </c>
      <c r="L82">
        <f>'[4]Emission Projections'!Q$183*'[4]Emission Shares'!L82*'[4]Carbon Prices POLES'!K$8</f>
        <v>3391927.1271251682</v>
      </c>
      <c r="M82">
        <f>'[4]Emission Projections'!R$183*'[4]Emission Shares'!M82*'[4]Carbon Prices POLES'!L$8</f>
        <v>4051817.3885851079</v>
      </c>
      <c r="N82">
        <f>'[4]Emission Projections'!S$183*'[4]Emission Shares'!N82*'[4]Carbon Prices POLES'!M$8</f>
        <v>4840088.3784524668</v>
      </c>
      <c r="O82">
        <f>'[4]Emission Projections'!T$183*'[4]Emission Shares'!O82*'[4]Carbon Prices POLES'!N$8</f>
        <v>5781714.504874914</v>
      </c>
      <c r="P82">
        <f>'[4]Emission Projections'!U$183*'[4]Emission Shares'!P82*'[4]Carbon Prices POLES'!O$8</f>
        <v>6906532.6709542321</v>
      </c>
      <c r="Q82">
        <f>'[4]Emission Projections'!V$183*'[4]Emission Shares'!Q82*'[4]Carbon Prices POLES'!P$8</f>
        <v>8250179.962152794</v>
      </c>
      <c r="R82">
        <f>'[4]Emission Projections'!W$183*'[4]Emission Shares'!R82*'[4]Carbon Prices POLES'!Q$8</f>
        <v>9855231.9348213933</v>
      </c>
      <c r="S82">
        <f>'[4]Emission Projections'!X$183*'[4]Emission Shares'!S82*'[4]Carbon Prices POLES'!R$8</f>
        <v>11772540.719240045</v>
      </c>
      <c r="T82">
        <f>'[4]Emission Projections'!Y$183*'[4]Emission Shares'!T82*'[4]Carbon Prices POLES'!S$8</f>
        <v>14062859.202486828</v>
      </c>
      <c r="U82">
        <f>'[4]Emission Projections'!Z$183*'[4]Emission Shares'!U82*'[4]Carbon Prices POLES'!T$8</f>
        <v>16798750.533693269</v>
      </c>
      <c r="V82">
        <f>'[4]Emission Projections'!AA$183*'[4]Emission Shares'!V82*'[4]Carbon Prices POLES'!U$8</f>
        <v>20066903.885987457</v>
      </c>
      <c r="W82" s="20">
        <f t="shared" si="6"/>
        <v>5726974.1583137382</v>
      </c>
      <c r="X82" t="s">
        <v>387</v>
      </c>
      <c r="Y82">
        <f t="shared" si="7"/>
        <v>0</v>
      </c>
      <c r="Z82">
        <f t="shared" si="8"/>
        <v>0</v>
      </c>
      <c r="AA82">
        <f t="shared" si="9"/>
        <v>1</v>
      </c>
      <c r="AB82">
        <f t="shared" si="10"/>
        <v>0</v>
      </c>
      <c r="AC82">
        <f t="shared" si="11"/>
        <v>0</v>
      </c>
    </row>
    <row r="83" spans="1:29" x14ac:dyDescent="0.25">
      <c r="A83" t="s">
        <v>206</v>
      </c>
      <c r="B83">
        <f>'[4]Emission Projections'!G$183*'[4]Emission Shares'!B83*'[4]Carbon Prices POLES'!A$8</f>
        <v>199998.18</v>
      </c>
      <c r="C83">
        <f>'[4]Emission Projections'!H$183*'[4]Emission Shares'!C83*'[4]Carbon Prices POLES'!B$8</f>
        <v>238913.11458630359</v>
      </c>
      <c r="D83">
        <f>'[4]Emission Projections'!I$183*'[4]Emission Shares'!D83*'[4]Carbon Prices POLES'!C$8</f>
        <v>285392.84979400737</v>
      </c>
      <c r="E83">
        <f>'[4]Emission Projections'!J$183*'[4]Emission Shares'!E83*'[4]Carbon Prices POLES'!D$8</f>
        <v>340915.06654688827</v>
      </c>
      <c r="F83">
        <f>'[4]Emission Projections'!K$183*'[4]Emission Shares'!F83*'[4]Carbon Prices POLES'!E$8</f>
        <v>407239.78234022489</v>
      </c>
      <c r="G83">
        <f>'[4]Emission Projections'!L$183*'[4]Emission Shares'!G83*'[4]Carbon Prices POLES'!F$8</f>
        <v>486465.93519152777</v>
      </c>
      <c r="H83">
        <f>'[4]Emission Projections'!M$183*'[4]Emission Shares'!H83*'[4]Carbon Prices POLES'!G$8</f>
        <v>581107.39436577226</v>
      </c>
      <c r="I83">
        <f>'[4]Emission Projections'!N$183*'[4]Emission Shares'!I83*'[4]Carbon Prices POLES'!H$8</f>
        <v>694158.59501112276</v>
      </c>
      <c r="J83">
        <f>'[4]Emission Projections'!O$183*'[4]Emission Shares'!J83*'[4]Carbon Prices POLES'!I$8</f>
        <v>829206.39122875885</v>
      </c>
      <c r="K83">
        <f>'[4]Emission Projections'!P$183*'[4]Emission Shares'!K83*'[4]Carbon Prices POLES'!J$8</f>
        <v>990524.0095911586</v>
      </c>
      <c r="L83">
        <f>'[4]Emission Projections'!Q$183*'[4]Emission Shares'!L83*'[4]Carbon Prices POLES'!K$8</f>
        <v>1183229.2908299477</v>
      </c>
      <c r="M83">
        <f>'[4]Emission Projections'!R$183*'[4]Emission Shares'!M83*'[4]Carbon Prices POLES'!L$8</f>
        <v>1413420.3411253241</v>
      </c>
      <c r="N83">
        <f>'[4]Emission Projections'!S$183*'[4]Emission Shares'!N83*'[4]Carbon Prices POLES'!M$8</f>
        <v>1688399.4952188164</v>
      </c>
      <c r="O83">
        <f>'[4]Emission Projections'!T$183*'[4]Emission Shares'!O83*'[4]Carbon Prices POLES'!N$8</f>
        <v>2016869.0161791632</v>
      </c>
      <c r="P83">
        <f>'[4]Emission Projections'!U$183*'[4]Emission Shares'!P83*'[4]Carbon Prices POLES'!O$8</f>
        <v>2409248.20335552</v>
      </c>
      <c r="Q83">
        <f>'[4]Emission Projections'!V$183*'[4]Emission Shares'!Q83*'[4]Carbon Prices POLES'!P$8</f>
        <v>2877955.5155925988</v>
      </c>
      <c r="R83">
        <f>'[4]Emission Projections'!W$183*'[4]Emission Shares'!R83*'[4]Carbon Prices POLES'!Q$8</f>
        <v>3437857.7357704933</v>
      </c>
      <c r="S83">
        <f>'[4]Emission Projections'!X$183*'[4]Emission Shares'!S83*'[4]Carbon Prices POLES'!R$8</f>
        <v>4106676.4081711397</v>
      </c>
      <c r="T83">
        <f>'[4]Emission Projections'!Y$183*'[4]Emission Shares'!T83*'[4]Carbon Prices POLES'!S$8</f>
        <v>4905624.2884959206</v>
      </c>
      <c r="U83">
        <f>'[4]Emission Projections'!Z$183*'[4]Emission Shares'!U83*'[4]Carbon Prices POLES'!T$8</f>
        <v>5859990.5066035353</v>
      </c>
      <c r="V83">
        <f>'[4]Emission Projections'!AA$183*'[4]Emission Shares'!V83*'[4]Carbon Prices POLES'!U$8</f>
        <v>7000033.7687679166</v>
      </c>
      <c r="W83" s="20">
        <f t="shared" si="6"/>
        <v>1997772.6613698162</v>
      </c>
      <c r="X83" t="s">
        <v>527</v>
      </c>
      <c r="Y83">
        <f t="shared" si="7"/>
        <v>0</v>
      </c>
      <c r="Z83">
        <f t="shared" si="8"/>
        <v>0</v>
      </c>
      <c r="AA83">
        <f t="shared" si="9"/>
        <v>0</v>
      </c>
      <c r="AB83">
        <f t="shared" si="10"/>
        <v>1</v>
      </c>
      <c r="AC83">
        <f t="shared" si="11"/>
        <v>0</v>
      </c>
    </row>
    <row r="84" spans="1:29" x14ac:dyDescent="0.25">
      <c r="A84" t="s">
        <v>210</v>
      </c>
      <c r="B84">
        <f>'[4]Emission Projections'!G$183*'[4]Emission Shares'!B84*'[4]Carbon Prices POLES'!A$8</f>
        <v>353278.77999999997</v>
      </c>
      <c r="C84">
        <f>'[4]Emission Projections'!H$183*'[4]Emission Shares'!C84*'[4]Carbon Prices POLES'!B$8</f>
        <v>422014.21436712815</v>
      </c>
      <c r="D84">
        <f>'[4]Emission Projections'!I$183*'[4]Emission Shares'!D84*'[4]Carbon Prices POLES'!C$8</f>
        <v>504115.97486544849</v>
      </c>
      <c r="E84">
        <f>'[4]Emission Projections'!J$183*'[4]Emission Shares'!E84*'[4]Carbon Prices POLES'!D$8</f>
        <v>602190.41801626189</v>
      </c>
      <c r="F84">
        <f>'[4]Emission Projections'!K$183*'[4]Emission Shares'!F84*'[4]Carbon Prices POLES'!E$8</f>
        <v>719345.09372137557</v>
      </c>
      <c r="G84">
        <f>'[4]Emission Projections'!L$183*'[4]Emission Shares'!G84*'[4]Carbon Prices POLES'!F$8</f>
        <v>859291.67183315346</v>
      </c>
      <c r="H84">
        <f>'[4]Emission Projections'!M$183*'[4]Emission Shares'!H84*'[4]Carbon Prices POLES'!G$8</f>
        <v>1026464.7681018109</v>
      </c>
      <c r="I84">
        <f>'[4]Emission Projections'!N$183*'[4]Emission Shares'!I84*'[4]Carbon Prices POLES'!H$8</f>
        <v>1226160.6224493794</v>
      </c>
      <c r="J84">
        <f>'[4]Emission Projections'!O$183*'[4]Emission Shares'!J84*'[4]Carbon Prices POLES'!I$8</f>
        <v>1464707.1761215182</v>
      </c>
      <c r="K84">
        <f>'[4]Emission Projections'!P$183*'[4]Emission Shares'!K84*'[4]Carbon Prices POLES'!J$8</f>
        <v>1749661.8695969174</v>
      </c>
      <c r="L84">
        <f>'[4]Emission Projections'!Q$183*'[4]Emission Shares'!L84*'[4]Carbon Prices POLES'!K$8</f>
        <v>2090054.3106019446</v>
      </c>
      <c r="M84">
        <f>'[4]Emission Projections'!R$183*'[4]Emission Shares'!M84*'[4]Carbon Prices POLES'!L$8</f>
        <v>2496668.547286191</v>
      </c>
      <c r="N84">
        <f>'[4]Emission Projections'!S$183*'[4]Emission Shares'!N84*'[4]Carbon Prices POLES'!M$8</f>
        <v>2982389.309927349</v>
      </c>
      <c r="O84">
        <f>'[4]Emission Projections'!T$183*'[4]Emission Shares'!O84*'[4]Carbon Prices POLES'!N$8</f>
        <v>3562604.8366860803</v>
      </c>
      <c r="P84">
        <f>'[4]Emission Projections'!U$183*'[4]Emission Shares'!P84*'[4]Carbon Prices POLES'!O$8</f>
        <v>4255700.8958385652</v>
      </c>
      <c r="Q84">
        <f>'[4]Emission Projections'!V$183*'[4]Emission Shares'!Q84*'[4]Carbon Prices POLES'!P$8</f>
        <v>5083635.6490463521</v>
      </c>
      <c r="R84">
        <f>'[4]Emission Projections'!W$183*'[4]Emission Shares'!R84*'[4]Carbon Prices POLES'!Q$8</f>
        <v>6072644.5292402776</v>
      </c>
      <c r="S84">
        <f>'[4]Emission Projections'!X$183*'[4]Emission Shares'!S84*'[4]Carbon Prices POLES'!R$8</f>
        <v>7254060.6140857693</v>
      </c>
      <c r="T84">
        <f>'[4]Emission Projections'!Y$183*'[4]Emission Shares'!T84*'[4]Carbon Prices POLES'!S$8</f>
        <v>8665320.3563121967</v>
      </c>
      <c r="U84">
        <f>'[4]Emission Projections'!Z$183*'[4]Emission Shares'!U84*'[4]Carbon Prices POLES'!T$8</f>
        <v>10351134.318069926</v>
      </c>
      <c r="V84">
        <f>'[4]Emission Projections'!AA$183*'[4]Emission Shares'!V84*'[4]Carbon Prices POLES'!U$8</f>
        <v>12364920.435987458</v>
      </c>
      <c r="W84" s="20">
        <f t="shared" si="6"/>
        <v>3528874.494864529</v>
      </c>
      <c r="X84" t="s">
        <v>387</v>
      </c>
      <c r="Y84">
        <f t="shared" si="7"/>
        <v>0</v>
      </c>
      <c r="Z84">
        <f t="shared" si="8"/>
        <v>0</v>
      </c>
      <c r="AA84">
        <f t="shared" si="9"/>
        <v>1</v>
      </c>
      <c r="AB84">
        <f t="shared" si="10"/>
        <v>0</v>
      </c>
      <c r="AC84">
        <f t="shared" si="11"/>
        <v>0</v>
      </c>
    </row>
    <row r="85" spans="1:29" x14ac:dyDescent="0.25">
      <c r="A85" t="s">
        <v>212</v>
      </c>
      <c r="B85">
        <f>'[4]Emission Projections'!G$183*'[4]Emission Shares'!B85*'[4]Carbon Prices POLES'!A$8</f>
        <v>2031536.335</v>
      </c>
      <c r="C85">
        <f>'[4]Emission Projections'!H$183*'[4]Emission Shares'!C85*'[4]Carbon Prices POLES'!B$8</f>
        <v>2426772.3304732316</v>
      </c>
      <c r="D85">
        <f>'[4]Emission Projections'!I$183*'[4]Emission Shares'!D85*'[4]Carbon Prices POLES'!C$8</f>
        <v>2898894.4770868123</v>
      </c>
      <c r="E85">
        <f>'[4]Emission Projections'!J$183*'[4]Emission Shares'!E85*'[4]Carbon Prices POLES'!D$8</f>
        <v>3462866.7471047235</v>
      </c>
      <c r="F85">
        <f>'[4]Emission Projections'!K$183*'[4]Emission Shares'!F85*'[4]Carbon Prices POLES'!E$8</f>
        <v>4136559.1728293309</v>
      </c>
      <c r="G85">
        <f>'[4]Emission Projections'!L$183*'[4]Emission Shares'!G85*'[4]Carbon Prices POLES'!F$8</f>
        <v>4941314.8692381186</v>
      </c>
      <c r="H85">
        <f>'[4]Emission Projections'!M$183*'[4]Emission Shares'!H85*'[4]Carbon Prices POLES'!G$8</f>
        <v>5902635.7879349953</v>
      </c>
      <c r="I85">
        <f>'[4]Emission Projections'!N$183*'[4]Emission Shares'!I85*'[4]Carbon Prices POLES'!H$8</f>
        <v>7050976.718996305</v>
      </c>
      <c r="J85">
        <f>'[4]Emission Projections'!O$183*'[4]Emission Shares'!J85*'[4]Carbon Prices POLES'!I$8</f>
        <v>8422727.213227706</v>
      </c>
      <c r="K85">
        <f>'[4]Emission Projections'!P$183*'[4]Emission Shares'!K85*'[4]Carbon Prices POLES'!J$8</f>
        <v>10061344.87460321</v>
      </c>
      <c r="L85">
        <f>'[4]Emission Projections'!Q$183*'[4]Emission Shares'!L85*'[4]Carbon Prices POLES'!K$8</f>
        <v>12018755.141601017</v>
      </c>
      <c r="M85">
        <f>'[4]Emission Projections'!R$183*'[4]Emission Shares'!M85*'[4]Carbon Prices POLES'!L$8</f>
        <v>14356970.016502151</v>
      </c>
      <c r="N85">
        <f>'[4]Emission Projections'!S$183*'[4]Emission Shares'!N85*'[4]Carbon Prices POLES'!M$8</f>
        <v>17150083.635543726</v>
      </c>
      <c r="O85">
        <f>'[4]Emission Projections'!T$183*'[4]Emission Shares'!O85*'[4]Carbon Prices POLES'!N$8</f>
        <v>20486584.237341236</v>
      </c>
      <c r="P85">
        <f>'[4]Emission Projections'!U$183*'[4]Emission Shares'!P85*'[4]Carbon Prices POLES'!O$8</f>
        <v>24472199.254149493</v>
      </c>
      <c r="Q85">
        <f>'[4]Emission Projections'!V$183*'[4]Emission Shares'!Q85*'[4]Carbon Prices POLES'!P$8</f>
        <v>29233197.231068499</v>
      </c>
      <c r="R85">
        <f>'[4]Emission Projections'!W$183*'[4]Emission Shares'!R85*'[4]Carbon Prices POLES'!Q$8</f>
        <v>34920444.280155957</v>
      </c>
      <c r="S85">
        <f>'[4]Emission Projections'!X$183*'[4]Emission Shares'!S85*'[4]Carbon Prices POLES'!R$8</f>
        <v>41714119.596321113</v>
      </c>
      <c r="T85">
        <f>'[4]Emission Projections'!Y$183*'[4]Emission Shares'!T85*'[4]Carbon Prices POLES'!S$8</f>
        <v>49829499.306069866</v>
      </c>
      <c r="U85">
        <f>'[4]Emission Projections'!Z$183*'[4]Emission Shares'!U85*'[4]Carbon Prices POLES'!T$8</f>
        <v>59523690.442219488</v>
      </c>
      <c r="V85">
        <f>'[4]Emission Projections'!AA$183*'[4]Emission Shares'!V85*'[4]Carbon Prices POLES'!U$8</f>
        <v>71103869.19376789</v>
      </c>
      <c r="W85" s="20">
        <f t="shared" si="6"/>
        <v>20292620.99339214</v>
      </c>
      <c r="X85" t="s">
        <v>527</v>
      </c>
      <c r="Y85">
        <f t="shared" si="7"/>
        <v>0</v>
      </c>
      <c r="Z85">
        <f t="shared" si="8"/>
        <v>0</v>
      </c>
      <c r="AA85">
        <f t="shared" si="9"/>
        <v>0</v>
      </c>
      <c r="AB85">
        <f t="shared" si="10"/>
        <v>1</v>
      </c>
      <c r="AC85">
        <f t="shared" si="11"/>
        <v>0</v>
      </c>
    </row>
    <row r="86" spans="1:29" x14ac:dyDescent="0.25">
      <c r="A86" t="s">
        <v>214</v>
      </c>
      <c r="B86">
        <f>'[4]Emission Projections'!G$183*'[4]Emission Shares'!B86*'[4]Carbon Prices POLES'!A$8</f>
        <v>35789.919999999998</v>
      </c>
      <c r="C86">
        <f>'[4]Emission Projections'!H$183*'[4]Emission Shares'!C86*'[4]Carbon Prices POLES'!B$8</f>
        <v>42758.734445017151</v>
      </c>
      <c r="D86">
        <f>'[4]Emission Projections'!I$183*'[4]Emission Shares'!D86*'[4]Carbon Prices POLES'!C$8</f>
        <v>51077.342021599026</v>
      </c>
      <c r="E86">
        <f>'[4]Emission Projections'!J$183*'[4]Emission Shares'!E86*'[4]Carbon Prices POLES'!D$8</f>
        <v>61014.3144330137</v>
      </c>
      <c r="F86">
        <f>'[4]Emission Projections'!K$183*'[4]Emission Shares'!F86*'[4]Carbon Prices POLES'!E$8</f>
        <v>72884.478270204258</v>
      </c>
      <c r="G86">
        <f>'[4]Emission Projections'!L$183*'[4]Emission Shares'!G86*'[4]Carbon Prices POLES'!F$8</f>
        <v>87064.002598796767</v>
      </c>
      <c r="H86">
        <f>'[4]Emission Projections'!M$183*'[4]Emission Shares'!H86*'[4]Carbon Prices POLES'!G$8</f>
        <v>104002.06021491879</v>
      </c>
      <c r="I86">
        <f>'[4]Emission Projections'!N$183*'[4]Emission Shares'!I86*'[4]Carbon Prices POLES'!H$8</f>
        <v>124235.44575120998</v>
      </c>
      <c r="J86">
        <f>'[4]Emission Projections'!O$183*'[4]Emission Shares'!J86*'[4]Carbon Prices POLES'!I$8</f>
        <v>148405.10337574992</v>
      </c>
      <c r="K86">
        <f>'[4]Emission Projections'!P$183*'[4]Emission Shares'!K86*'[4]Carbon Prices POLES'!J$8</f>
        <v>177277.0091532316</v>
      </c>
      <c r="L86">
        <f>'[4]Emission Projections'!Q$183*'[4]Emission Shares'!L86*'[4]Carbon Prices POLES'!K$8</f>
        <v>211765.75414987293</v>
      </c>
      <c r="M86">
        <f>'[4]Emission Projections'!R$183*'[4]Emission Shares'!M86*'[4]Carbon Prices POLES'!L$8</f>
        <v>252964.34357932719</v>
      </c>
      <c r="N86">
        <f>'[4]Emission Projections'!S$183*'[4]Emission Shares'!N86*'[4]Carbon Prices POLES'!M$8</f>
        <v>302177.84714957146</v>
      </c>
      <c r="O86">
        <f>'[4]Emission Projections'!T$183*'[4]Emission Shares'!O86*'[4]Carbon Prices POLES'!N$8</f>
        <v>360965.92247011245</v>
      </c>
      <c r="P86">
        <f>'[4]Emission Projections'!U$183*'[4]Emission Shares'!P86*'[4]Carbon Prices POLES'!O$8</f>
        <v>431190.83017885045</v>
      </c>
      <c r="Q86">
        <f>'[4]Emission Projections'!V$183*'[4]Emission Shares'!Q86*'[4]Carbon Prices POLES'!P$8</f>
        <v>515078.11488471553</v>
      </c>
      <c r="R86">
        <f>'[4]Emission Projections'!W$183*'[4]Emission Shares'!R86*'[4]Carbon Prices POLES'!Q$8</f>
        <v>615285.11715863051</v>
      </c>
      <c r="S86">
        <f>'[4]Emission Projections'!X$183*'[4]Emission Shares'!S86*'[4]Carbon Prices POLES'!R$8</f>
        <v>734987.56530146848</v>
      </c>
      <c r="T86">
        <f>'[4]Emission Projections'!Y$183*'[4]Emission Shares'!T86*'[4]Carbon Prices POLES'!S$8</f>
        <v>877977.33396545018</v>
      </c>
      <c r="U86">
        <f>'[4]Emission Projections'!Z$183*'[4]Emission Shares'!U86*'[4]Carbon Prices POLES'!T$8</f>
        <v>1048786.0107037274</v>
      </c>
      <c r="V86">
        <f>'[4]Emission Projections'!AA$183*'[4]Emission Shares'!V86*'[4]Carbon Prices POLES'!U$8</f>
        <v>1252824.7747238765</v>
      </c>
      <c r="W86" s="20">
        <f t="shared" si="6"/>
        <v>357548.19164425449</v>
      </c>
      <c r="X86" t="s">
        <v>525</v>
      </c>
      <c r="Y86">
        <f t="shared" si="7"/>
        <v>0</v>
      </c>
      <c r="Z86">
        <f t="shared" si="8"/>
        <v>1</v>
      </c>
      <c r="AA86">
        <f t="shared" si="9"/>
        <v>0</v>
      </c>
      <c r="AB86">
        <f t="shared" si="10"/>
        <v>0</v>
      </c>
      <c r="AC86">
        <f t="shared" si="11"/>
        <v>0</v>
      </c>
    </row>
    <row r="87" spans="1:29" x14ac:dyDescent="0.25">
      <c r="A87" t="s">
        <v>216</v>
      </c>
      <c r="B87">
        <f>'[4]Emission Projections'!G$183*'[4]Emission Shares'!B87*'[4]Carbon Prices POLES'!A$8</f>
        <v>5853577.0949999997</v>
      </c>
      <c r="C87">
        <f>'[4]Emission Projections'!H$183*'[4]Emission Shares'!C87*'[4]Carbon Prices POLES'!B$8</f>
        <v>6992381.3391818032</v>
      </c>
      <c r="D87">
        <f>'[4]Emission Projections'!I$183*'[4]Emission Shares'!D87*'[4]Carbon Prices POLES'!C$8</f>
        <v>8352731.0343926195</v>
      </c>
      <c r="E87">
        <f>'[4]Emission Projections'!J$183*'[4]Emission Shares'!E87*'[4]Carbon Prices POLES'!D$8</f>
        <v>9977733.2494859118</v>
      </c>
      <c r="F87">
        <f>'[4]Emission Projections'!K$183*'[4]Emission Shares'!F87*'[4]Carbon Prices POLES'!E$8</f>
        <v>11918876.2807728</v>
      </c>
      <c r="G87">
        <f>'[4]Emission Projections'!L$183*'[4]Emission Shares'!G87*'[4]Carbon Prices POLES'!F$8</f>
        <v>14237661.854468478</v>
      </c>
      <c r="H87">
        <f>'[4]Emission Projections'!M$183*'[4]Emission Shares'!H87*'[4]Carbon Prices POLES'!G$8</f>
        <v>17007563.288459219</v>
      </c>
      <c r="I87">
        <f>'[4]Emission Projections'!N$183*'[4]Emission Shares'!I87*'[4]Carbon Prices POLES'!H$8</f>
        <v>20316339.445648372</v>
      </c>
      <c r="J87">
        <f>'[4]Emission Projections'!O$183*'[4]Emission Shares'!J87*'[4]Carbon Prices POLES'!I$8</f>
        <v>24268832.310387798</v>
      </c>
      <c r="K87">
        <f>'[4]Emission Projections'!P$183*'[4]Emission Shares'!K87*'[4]Carbon Prices POLES'!J$8</f>
        <v>28990269.165964488</v>
      </c>
      <c r="L87">
        <f>'[4]Emission Projections'!Q$183*'[4]Emission Shares'!L87*'[4]Carbon Prices POLES'!K$8</f>
        <v>34630253.212019704</v>
      </c>
      <c r="M87">
        <f>'[4]Emission Projections'!R$183*'[4]Emission Shares'!M87*'[4]Carbon Prices POLES'!L$8</f>
        <v>41367477.170460403</v>
      </c>
      <c r="N87">
        <f>'[4]Emission Projections'!S$183*'[4]Emission Shares'!N87*'[4]Carbon Prices POLES'!M$8</f>
        <v>49415415.832550213</v>
      </c>
      <c r="O87">
        <f>'[4]Emission Projections'!T$183*'[4]Emission Shares'!O87*'[4]Carbon Prices POLES'!N$8</f>
        <v>59029054.241671488</v>
      </c>
      <c r="P87">
        <f>'[4]Emission Projections'!U$183*'[4]Emission Shares'!P87*'[4]Carbon Prices POLES'!O$8</f>
        <v>70513008.162124112</v>
      </c>
      <c r="Q87">
        <f>'[4]Emission Projections'!V$183*'[4]Emission Shares'!Q87*'[4]Carbon Prices POLES'!P$8</f>
        <v>84231127.68706888</v>
      </c>
      <c r="R87">
        <f>'[4]Emission Projections'!W$183*'[4]Emission Shares'!R87*'[4]Carbon Prices POLES'!Q$8</f>
        <v>100618081.35879426</v>
      </c>
      <c r="S87">
        <f>'[4]Emission Projections'!X$183*'[4]Emission Shares'!S87*'[4]Carbon Prices POLES'!R$8</f>
        <v>120193063.83895062</v>
      </c>
      <c r="T87">
        <f>'[4]Emission Projections'!Y$183*'[4]Emission Shares'!T87*'[4]Carbon Prices POLES'!S$8</f>
        <v>143576321.31225044</v>
      </c>
      <c r="U87">
        <f>'[4]Emission Projections'!Z$183*'[4]Emission Shares'!U87*'[4]Carbon Prices POLES'!T$8</f>
        <v>171508716.75816512</v>
      </c>
      <c r="V87">
        <f>'[4]Emission Projections'!AA$183*'[4]Emission Shares'!V87*'[4]Carbon Prices POLES'!U$8</f>
        <v>204875295.79376784</v>
      </c>
      <c r="W87" s="20">
        <f t="shared" si="6"/>
        <v>58470180.020551644</v>
      </c>
      <c r="X87" t="s">
        <v>527</v>
      </c>
      <c r="Y87">
        <f t="shared" si="7"/>
        <v>0</v>
      </c>
      <c r="Z87">
        <f t="shared" si="8"/>
        <v>0</v>
      </c>
      <c r="AA87">
        <f t="shared" si="9"/>
        <v>0</v>
      </c>
      <c r="AB87">
        <f t="shared" si="10"/>
        <v>1</v>
      </c>
      <c r="AC87">
        <f t="shared" si="11"/>
        <v>0</v>
      </c>
    </row>
    <row r="88" spans="1:29" x14ac:dyDescent="0.25">
      <c r="A88" t="s">
        <v>218</v>
      </c>
      <c r="B88">
        <f>'[4]Emission Projections'!G$183*'[4]Emission Shares'!B88*'[4]Carbon Prices POLES'!A$8</f>
        <v>104106.12999999999</v>
      </c>
      <c r="C88">
        <f>'[4]Emission Projections'!H$183*'[4]Emission Shares'!C88*'[4]Carbon Prices POLES'!B$8</f>
        <v>124365.66297810848</v>
      </c>
      <c r="D88">
        <f>'[4]Emission Projections'!I$183*'[4]Emission Shares'!D88*'[4]Carbon Prices POLES'!C$8</f>
        <v>148560.65952894621</v>
      </c>
      <c r="E88">
        <f>'[4]Emission Projections'!J$183*'[4]Emission Shares'!E88*'[4]Carbon Prices POLES'!D$8</f>
        <v>177462.72599799256</v>
      </c>
      <c r="F88">
        <f>'[4]Emission Projections'!K$183*'[4]Emission Shares'!F88*'[4]Carbon Prices POLES'!E$8</f>
        <v>211987.71615991538</v>
      </c>
      <c r="G88">
        <f>'[4]Emission Projections'!L$183*'[4]Emission Shares'!G88*'[4]Carbon Prices POLES'!F$8</f>
        <v>253229.2148672684</v>
      </c>
      <c r="H88">
        <f>'[4]Emission Projections'!M$183*'[4]Emission Shares'!H88*'[4]Carbon Prices POLES'!G$8</f>
        <v>302494.41113379772</v>
      </c>
      <c r="I88">
        <f>'[4]Emission Projections'!N$183*'[4]Emission Shares'!I88*'[4]Carbon Prices POLES'!H$8</f>
        <v>361343.68527701881</v>
      </c>
      <c r="J88">
        <f>'[4]Emission Projections'!O$183*'[4]Emission Shares'!J88*'[4]Carbon Prices POLES'!I$8</f>
        <v>431642.31701261486</v>
      </c>
      <c r="K88">
        <f>'[4]Emission Projections'!P$183*'[4]Emission Shares'!K88*'[4]Carbon Prices POLES'!J$8</f>
        <v>515616.88590923406</v>
      </c>
      <c r="L88">
        <f>'[4]Emission Projections'!Q$183*'[4]Emission Shares'!L88*'[4]Carbon Prices POLES'!K$8</f>
        <v>615929.03343558824</v>
      </c>
      <c r="M88">
        <f>'[4]Emission Projections'!R$183*'[4]Emission Shares'!M88*'[4]Carbon Prices POLES'!L$8</f>
        <v>735755.96994472516</v>
      </c>
      <c r="N88">
        <f>'[4]Emission Projections'!S$183*'[4]Emission Shares'!N88*'[4]Carbon Prices POLES'!M$8</f>
        <v>878895.69709145953</v>
      </c>
      <c r="O88">
        <f>'[4]Emission Projections'!T$183*'[4]Emission Shares'!O88*'[4]Carbon Prices POLES'!N$8</f>
        <v>1049881.9246142374</v>
      </c>
      <c r="P88">
        <f>'[4]Emission Projections'!U$183*'[4]Emission Shares'!P88*'[4]Carbon Prices POLES'!O$8</f>
        <v>1254134.1716407731</v>
      </c>
      <c r="Q88">
        <f>'[4]Emission Projections'!V$183*'[4]Emission Shares'!Q88*'[4]Carbon Prices POLES'!P$8</f>
        <v>1498121.8000947991</v>
      </c>
      <c r="R88">
        <f>'[4]Emission Projections'!W$183*'[4]Emission Shares'!R88*'[4]Carbon Prices POLES'!Q$8</f>
        <v>1789578.136818402</v>
      </c>
      <c r="S88">
        <f>'[4]Emission Projections'!X$183*'[4]Emission Shares'!S88*'[4]Carbon Prices POLES'!R$8</f>
        <v>2137734.6159982365</v>
      </c>
      <c r="T88">
        <f>'[4]Emission Projections'!Y$183*'[4]Emission Shares'!T88*'[4]Carbon Prices POLES'!S$8</f>
        <v>2553626.228707361</v>
      </c>
      <c r="U88">
        <f>'[4]Emission Projections'!Z$183*'[4]Emission Shares'!U88*'[4]Carbon Prices POLES'!T$8</f>
        <v>3050425.7386397291</v>
      </c>
      <c r="V88">
        <f>'[4]Emission Projections'!AA$183*'[4]Emission Shares'!V88*'[4]Carbon Prices POLES'!U$8</f>
        <v>3643877.6859874609</v>
      </c>
      <c r="W88" s="20">
        <f t="shared" si="6"/>
        <v>1039941.4481827462</v>
      </c>
      <c r="X88" t="s">
        <v>387</v>
      </c>
      <c r="Y88">
        <f t="shared" si="7"/>
        <v>0</v>
      </c>
      <c r="Z88">
        <f t="shared" si="8"/>
        <v>0</v>
      </c>
      <c r="AA88">
        <f t="shared" si="9"/>
        <v>1</v>
      </c>
      <c r="AB88">
        <f t="shared" si="10"/>
        <v>0</v>
      </c>
      <c r="AC88">
        <f t="shared" si="11"/>
        <v>0</v>
      </c>
    </row>
    <row r="89" spans="1:29" x14ac:dyDescent="0.25">
      <c r="A89" t="s">
        <v>220</v>
      </c>
      <c r="B89">
        <f>'[4]Emission Projections'!G$183*'[4]Emission Shares'!B89*'[4]Carbon Prices POLES'!A$8</f>
        <v>1243644.7150000001</v>
      </c>
      <c r="C89">
        <f>'[4]Emission Projections'!H$183*'[4]Emission Shares'!C89*'[4]Carbon Prices POLES'!B$8</f>
        <v>1485598.4503453816</v>
      </c>
      <c r="D89">
        <f>'[4]Emission Projections'!I$183*'[4]Emission Shares'!D89*'[4]Carbon Prices POLES'!C$8</f>
        <v>1774617.6704883422</v>
      </c>
      <c r="E89">
        <f>'[4]Emission Projections'!J$183*'[4]Emission Shares'!E89*'[4]Carbon Prices POLES'!D$8</f>
        <v>2119864.8140149107</v>
      </c>
      <c r="F89">
        <f>'[4]Emission Projections'!K$183*'[4]Emission Shares'!F89*'[4]Carbon Prices POLES'!E$8</f>
        <v>2532279.5302016954</v>
      </c>
      <c r="G89">
        <f>'[4]Emission Projections'!L$183*'[4]Emission Shares'!G89*'[4]Carbon Prices POLES'!F$8</f>
        <v>3024927.0005869903</v>
      </c>
      <c r="H89">
        <f>'[4]Emission Projections'!M$183*'[4]Emission Shares'!H89*'[4]Carbon Prices POLES'!G$8</f>
        <v>3613419.4095832375</v>
      </c>
      <c r="I89">
        <f>'[4]Emission Projections'!N$183*'[4]Emission Shares'!I89*'[4]Carbon Prices POLES'!H$8</f>
        <v>4316399.5015457245</v>
      </c>
      <c r="J89">
        <f>'[4]Emission Projections'!O$183*'[4]Emission Shares'!J89*'[4]Carbon Prices POLES'!I$8</f>
        <v>5156144.7995318053</v>
      </c>
      <c r="K89">
        <f>'[4]Emission Projections'!P$183*'[4]Emission Shares'!K89*'[4]Carbon Prices POLES'!J$8</f>
        <v>6159257.6564715002</v>
      </c>
      <c r="L89">
        <f>'[4]Emission Projections'!Q$183*'[4]Emission Shares'!L89*'[4]Carbon Prices POLES'!K$8</f>
        <v>7357526.5909814909</v>
      </c>
      <c r="M89">
        <f>'[4]Emission Projections'!R$183*'[4]Emission Shares'!M89*'[4]Carbon Prices POLES'!L$8</f>
        <v>8788911.9441929236</v>
      </c>
      <c r="N89">
        <f>'[4]Emission Projections'!S$183*'[4]Emission Shares'!N89*'[4]Carbon Prices POLES'!M$8</f>
        <v>10498773.797922824</v>
      </c>
      <c r="O89">
        <f>'[4]Emission Projections'!T$183*'[4]Emission Shares'!O89*'[4]Carbon Prices POLES'!N$8</f>
        <v>12541279.805077128</v>
      </c>
      <c r="P89">
        <f>'[4]Emission Projections'!U$183*'[4]Emission Shares'!P89*'[4]Carbon Prices POLES'!O$8</f>
        <v>14981155.778569041</v>
      </c>
      <c r="Q89">
        <f>'[4]Emission Projections'!V$183*'[4]Emission Shares'!Q89*'[4]Carbon Prices POLES'!P$8</f>
        <v>17895696.431835219</v>
      </c>
      <c r="R89">
        <f>'[4]Emission Projections'!W$183*'[4]Emission Shares'!R89*'[4]Carbon Prices POLES'!Q$8</f>
        <v>21377261.214526314</v>
      </c>
      <c r="S89">
        <f>'[4]Emission Projections'!X$183*'[4]Emission Shares'!S89*'[4]Carbon Prices POLES'!R$8</f>
        <v>25536146.042967502</v>
      </c>
      <c r="T89">
        <f>'[4]Emission Projections'!Y$183*'[4]Emission Shares'!T89*'[4]Carbon Prices POLES'!S$8</f>
        <v>30504141.777008638</v>
      </c>
      <c r="U89">
        <f>'[4]Emission Projections'!Z$183*'[4]Emission Shares'!U89*'[4]Carbon Prices POLES'!T$8</f>
        <v>36438635.44985988</v>
      </c>
      <c r="V89">
        <f>'[4]Emission Projections'!AA$183*'[4]Emission Shares'!V89*'[4]Carbon Prices POLES'!U$8</f>
        <v>43527676.173481032</v>
      </c>
      <c r="W89" s="20">
        <f t="shared" si="6"/>
        <v>12422540.883532932</v>
      </c>
      <c r="X89" t="s">
        <v>526</v>
      </c>
      <c r="Y89">
        <f t="shared" si="7"/>
        <v>0</v>
      </c>
      <c r="Z89">
        <f t="shared" si="8"/>
        <v>0</v>
      </c>
      <c r="AA89">
        <f t="shared" si="9"/>
        <v>0</v>
      </c>
      <c r="AB89">
        <f t="shared" si="10"/>
        <v>0</v>
      </c>
      <c r="AC89">
        <f t="shared" si="11"/>
        <v>1</v>
      </c>
    </row>
    <row r="90" spans="1:29" x14ac:dyDescent="0.25">
      <c r="A90" t="s">
        <v>222</v>
      </c>
      <c r="B90">
        <f>'[4]Emission Projections'!G$183*'[4]Emission Shares'!B90*'[4]Carbon Prices POLES'!A$8</f>
        <v>62137.315000000002</v>
      </c>
      <c r="C90">
        <f>'[4]Emission Projections'!H$183*'[4]Emission Shares'!C90*'[4]Carbon Prices POLES'!B$8</f>
        <v>74231.922424063872</v>
      </c>
      <c r="D90">
        <f>'[4]Emission Projections'!I$183*'[4]Emission Shares'!D90*'[4]Carbon Prices POLES'!C$8</f>
        <v>88673.528049530927</v>
      </c>
      <c r="E90">
        <f>'[4]Emission Projections'!J$183*'[4]Emission Shares'!E90*'[4]Carbon Prices POLES'!D$8</f>
        <v>105924.70634899929</v>
      </c>
      <c r="F90">
        <f>'[4]Emission Projections'!K$183*'[4]Emission Shares'!F90*'[4]Carbon Prices POLES'!E$8</f>
        <v>126532.15786424337</v>
      </c>
      <c r="G90">
        <f>'[4]Emission Projections'!L$183*'[4]Emission Shares'!G90*'[4]Carbon Prices POLES'!F$8</f>
        <v>151148.49639818002</v>
      </c>
      <c r="H90">
        <f>'[4]Emission Projections'!M$183*'[4]Emission Shares'!H90*'[4]Carbon Prices POLES'!G$8</f>
        <v>180554.15012571958</v>
      </c>
      <c r="I90">
        <f>'[4]Emission Projections'!N$183*'[4]Emission Shares'!I90*'[4]Carbon Prices POLES'!H$8</f>
        <v>215680.25855240267</v>
      </c>
      <c r="J90">
        <f>'[4]Emission Projections'!O$183*'[4]Emission Shares'!J90*'[4]Carbon Prices POLES'!I$8</f>
        <v>257640.44339228523</v>
      </c>
      <c r="K90">
        <f>'[4]Emission Projections'!P$183*'[4]Emission Shares'!K90*'[4]Carbon Prices POLES'!J$8</f>
        <v>307763.39307177218</v>
      </c>
      <c r="L90">
        <f>'[4]Emission Projections'!Q$183*'[4]Emission Shares'!L90*'[4]Carbon Prices POLES'!K$8</f>
        <v>367638.17549344036</v>
      </c>
      <c r="M90">
        <f>'[4]Emission Projections'!R$183*'[4]Emission Shares'!M90*'[4]Carbon Prices POLES'!L$8</f>
        <v>439160.76100178063</v>
      </c>
      <c r="N90">
        <f>'[4]Emission Projections'!S$183*'[4]Emission Shares'!N90*'[4]Carbon Prices POLES'!M$8</f>
        <v>524598.64927826228</v>
      </c>
      <c r="O90">
        <f>'[4]Emission Projections'!T$183*'[4]Emission Shares'!O90*'[4]Carbon Prices POLES'!N$8</f>
        <v>626657.29284584546</v>
      </c>
      <c r="P90">
        <f>'[4]Emission Projections'!U$183*'[4]Emission Shares'!P90*'[4]Carbon Prices POLES'!O$8</f>
        <v>748572.2708542574</v>
      </c>
      <c r="Q90">
        <f>'[4]Emission Projections'!V$183*'[4]Emission Shares'!Q90*'[4]Carbon Prices POLES'!P$8</f>
        <v>894204.12531554187</v>
      </c>
      <c r="R90">
        <f>'[4]Emission Projections'!W$183*'[4]Emission Shares'!R90*'[4]Carbon Prices POLES'!Q$8</f>
        <v>1068169.8239226204</v>
      </c>
      <c r="S90">
        <f>'[4]Emission Projections'!X$183*'[4]Emission Shares'!S90*'[4]Carbon Prices POLES'!R$8</f>
        <v>1275978.1620157224</v>
      </c>
      <c r="T90">
        <f>'[4]Emission Projections'!Y$183*'[4]Emission Shares'!T90*'[4]Carbon Prices POLES'!S$8</f>
        <v>1524217.2619606745</v>
      </c>
      <c r="U90">
        <f>'[4]Emission Projections'!Z$183*'[4]Emission Shares'!U90*'[4]Carbon Prices POLES'!T$8</f>
        <v>1820747.8918173807</v>
      </c>
      <c r="V90">
        <f>'[4]Emission Projections'!AA$183*'[4]Emission Shares'!V90*'[4]Carbon Prices POLES'!U$8</f>
        <v>2174969.1609874615</v>
      </c>
      <c r="W90" s="20">
        <f t="shared" si="6"/>
        <v>620723.80698667525</v>
      </c>
      <c r="X90" t="s">
        <v>387</v>
      </c>
      <c r="Y90">
        <f t="shared" si="7"/>
        <v>0</v>
      </c>
      <c r="Z90">
        <f t="shared" si="8"/>
        <v>0</v>
      </c>
      <c r="AA90">
        <f t="shared" si="9"/>
        <v>1</v>
      </c>
      <c r="AB90">
        <f t="shared" si="10"/>
        <v>0</v>
      </c>
      <c r="AC90">
        <f t="shared" si="11"/>
        <v>0</v>
      </c>
    </row>
    <row r="91" spans="1:29" x14ac:dyDescent="0.25">
      <c r="A91" t="s">
        <v>226</v>
      </c>
      <c r="B91">
        <f>'[4]Emission Projections'!G$183*'[4]Emission Shares'!B91*'[4]Carbon Prices POLES'!A$8</f>
        <v>358119.22</v>
      </c>
      <c r="C91">
        <f>'[4]Emission Projections'!H$183*'[4]Emission Shares'!C91*'[4]Carbon Prices POLES'!B$8</f>
        <v>427796.33456616051</v>
      </c>
      <c r="D91">
        <f>'[4]Emission Projections'!I$183*'[4]Emission Shares'!D91*'[4]Carbon Prices POLES'!C$8</f>
        <v>511022.97398588882</v>
      </c>
      <c r="E91">
        <f>'[4]Emission Projections'!J$183*'[4]Emission Shares'!E91*'[4]Carbon Prices POLES'!D$8</f>
        <v>610441.13511973538</v>
      </c>
      <c r="F91">
        <f>'[4]Emission Projections'!K$183*'[4]Emission Shares'!F91*'[4]Carbon Prices POLES'!E$8</f>
        <v>729201.01718290802</v>
      </c>
      <c r="G91">
        <f>'[4]Emission Projections'!L$183*'[4]Emission Shares'!G91*'[4]Carbon Prices POLES'!F$8</f>
        <v>871064.92057440965</v>
      </c>
      <c r="H91">
        <f>'[4]Emission Projections'!M$183*'[4]Emission Shares'!H91*'[4]Carbon Prices POLES'!G$8</f>
        <v>1040528.5428895091</v>
      </c>
      <c r="I91">
        <f>'[4]Emission Projections'!N$183*'[4]Emission Shares'!I91*'[4]Carbon Prices POLES'!H$8</f>
        <v>1242960.3014948594</v>
      </c>
      <c r="J91">
        <f>'[4]Emission Projections'!O$183*'[4]Emission Shares'!J91*'[4]Carbon Prices POLES'!I$8</f>
        <v>1484775.2885946597</v>
      </c>
      <c r="K91">
        <f>'[4]Emission Projections'!P$183*'[4]Emission Shares'!K91*'[4]Carbon Prices POLES'!J$8</f>
        <v>1773633.9480723832</v>
      </c>
      <c r="L91">
        <f>'[4]Emission Projections'!Q$183*'[4]Emission Shares'!L91*'[4]Carbon Prices POLES'!K$8</f>
        <v>2118690.2339572338</v>
      </c>
      <c r="M91">
        <f>'[4]Emission Projections'!R$183*'[4]Emission Shares'!M91*'[4]Carbon Prices POLES'!L$8</f>
        <v>2530875.1888809307</v>
      </c>
      <c r="N91">
        <f>'[4]Emission Projections'!S$183*'[4]Emission Shares'!N91*'[4]Carbon Prices POLES'!M$8</f>
        <v>3023250.9597262549</v>
      </c>
      <c r="O91">
        <f>'[4]Emission Projections'!T$183*'[4]Emission Shares'!O91*'[4]Carbon Prices POLES'!N$8</f>
        <v>3611415.5577877816</v>
      </c>
      <c r="P91">
        <f>'[4]Emission Projections'!U$183*'[4]Emission Shares'!P91*'[4]Carbon Prices POLES'!O$8</f>
        <v>4314007.8887458118</v>
      </c>
      <c r="Q91">
        <f>'[4]Emission Projections'!V$183*'[4]Emission Shares'!Q91*'[4]Carbon Prices POLES'!P$8</f>
        <v>5153285.4772399124</v>
      </c>
      <c r="R91">
        <f>'[4]Emission Projections'!W$183*'[4]Emission Shares'!R91*'[4]Carbon Prices POLES'!Q$8</f>
        <v>6155844.9323313599</v>
      </c>
      <c r="S91">
        <f>'[4]Emission Projections'!X$183*'[4]Emission Shares'!S91*'[4]Carbon Prices POLES'!R$8</f>
        <v>7353446.5459183306</v>
      </c>
      <c r="T91">
        <f>'[4]Emission Projections'!Y$183*'[4]Emission Shares'!T91*'[4]Carbon Prices POLES'!S$8</f>
        <v>8784042.0971538182</v>
      </c>
      <c r="U91">
        <f>'[4]Emission Projections'!Z$183*'[4]Emission Shares'!U91*'[4]Carbon Prices POLES'!T$8</f>
        <v>10492951.815263266</v>
      </c>
      <c r="V91">
        <f>'[4]Emission Projections'!AA$183*'[4]Emission Shares'!V91*'[4]Carbon Prices POLES'!U$8</f>
        <v>12534327.798926754</v>
      </c>
      <c r="W91" s="20">
        <f t="shared" si="6"/>
        <v>3577222.9608767601</v>
      </c>
      <c r="X91" t="s">
        <v>524</v>
      </c>
      <c r="Y91">
        <f t="shared" si="7"/>
        <v>1</v>
      </c>
      <c r="Z91">
        <f t="shared" si="8"/>
        <v>0</v>
      </c>
      <c r="AA91">
        <f t="shared" si="9"/>
        <v>0</v>
      </c>
      <c r="AB91">
        <f t="shared" si="10"/>
        <v>0</v>
      </c>
      <c r="AC91">
        <f t="shared" si="11"/>
        <v>0</v>
      </c>
    </row>
    <row r="92" spans="1:29" x14ac:dyDescent="0.25">
      <c r="A92" t="s">
        <v>228</v>
      </c>
      <c r="B92">
        <f>'[4]Emission Projections'!G$183*'[4]Emission Shares'!B92*'[4]Carbon Prices POLES'!A$8</f>
        <v>2837836.2949999999</v>
      </c>
      <c r="C92">
        <f>'[4]Emission Projections'!H$183*'[4]Emission Shares'!C92*'[4]Carbon Prices POLES'!B$8</f>
        <v>3389936.0205564457</v>
      </c>
      <c r="D92">
        <f>'[4]Emission Projections'!I$183*'[4]Emission Shares'!D92*'[4]Carbon Prices POLES'!C$8</f>
        <v>4049439.355346099</v>
      </c>
      <c r="E92">
        <f>'[4]Emission Projections'!J$183*'[4]Emission Shares'!E92*'[4]Carbon Prices POLES'!D$8</f>
        <v>4837247.3681595316</v>
      </c>
      <c r="F92">
        <f>'[4]Emission Projections'!K$183*'[4]Emission Shares'!F92*'[4]Carbon Prices POLES'!E$8</f>
        <v>5778321.5858583814</v>
      </c>
      <c r="G92">
        <f>'[4]Emission Projections'!L$183*'[4]Emission Shares'!G92*'[4]Carbon Prices POLES'!F$8</f>
        <v>6902478.9744633827</v>
      </c>
      <c r="H92">
        <f>'[4]Emission Projections'!M$183*'[4]Emission Shares'!H92*'[4]Carbon Prices POLES'!G$8</f>
        <v>8245338.7657106239</v>
      </c>
      <c r="I92">
        <f>'[4]Emission Projections'!N$183*'[4]Emission Shares'!I92*'[4]Carbon Prices POLES'!H$8</f>
        <v>9849447.9150250964</v>
      </c>
      <c r="J92">
        <f>'[4]Emission Projections'!O$183*'[4]Emission Shares'!J92*'[4]Carbon Prices POLES'!I$8</f>
        <v>11765633.042103391</v>
      </c>
      <c r="K92">
        <f>'[4]Emission Projections'!P$183*'[4]Emission Shares'!K92*'[4]Carbon Prices POLES'!J$8</f>
        <v>14054606.267339546</v>
      </c>
      <c r="L92">
        <f>'[4]Emission Projections'!Q$183*'[4]Emission Shares'!L92*'[4]Carbon Prices POLES'!K$8</f>
        <v>16788894.289171644</v>
      </c>
      <c r="M92">
        <f>'[4]Emission Projections'!R$183*'[4]Emission Shares'!M92*'[4]Carbon Prices POLES'!L$8</f>
        <v>20055129.899885096</v>
      </c>
      <c r="N92">
        <f>'[4]Emission Projections'!S$183*'[4]Emission Shares'!N92*'[4]Carbon Prices POLES'!M$8</f>
        <v>23956804.577679887</v>
      </c>
      <c r="O92">
        <f>'[4]Emission Projections'!T$183*'[4]Emission Shares'!O92*'[4]Carbon Prices POLES'!N$8</f>
        <v>28617538.460153956</v>
      </c>
      <c r="P92">
        <f>'[4]Emission Projections'!U$183*'[4]Emission Shares'!P92*'[4]Carbon Prices POLES'!O$8</f>
        <v>34185008.007519208</v>
      </c>
      <c r="Q92">
        <f>'[4]Emission Projections'!V$183*'[4]Emission Shares'!Q92*'[4]Carbon Prices POLES'!P$8</f>
        <v>40835612.22495535</v>
      </c>
      <c r="R92">
        <f>'[4]Emission Projections'!W$183*'[4]Emission Shares'!R92*'[4]Carbon Prices POLES'!Q$8</f>
        <v>48780077.032632791</v>
      </c>
      <c r="S92">
        <f>'[4]Emission Projections'!X$183*'[4]Emission Shares'!S92*'[4]Carbon Prices POLES'!R$8</f>
        <v>58270113.919821836</v>
      </c>
      <c r="T92">
        <f>'[4]Emission Projections'!Y$183*'[4]Emission Shares'!T92*'[4]Carbon Prices POLES'!S$8</f>
        <v>69606416.805609733</v>
      </c>
      <c r="U92">
        <f>'[4]Emission Projections'!Z$183*'[4]Emission Shares'!U92*'[4]Carbon Prices POLES'!T$8</f>
        <v>83148163.870085716</v>
      </c>
      <c r="V92">
        <f>'[4]Emission Projections'!AA$183*'[4]Emission Shares'!V92*'[4]Carbon Prices POLES'!U$8</f>
        <v>99324425.423926711</v>
      </c>
      <c r="W92" s="20">
        <f t="shared" si="6"/>
        <v>28346593.814333547</v>
      </c>
      <c r="X92" t="s">
        <v>524</v>
      </c>
      <c r="Y92">
        <f t="shared" si="7"/>
        <v>1</v>
      </c>
      <c r="Z92">
        <f t="shared" si="8"/>
        <v>0</v>
      </c>
      <c r="AA92">
        <f t="shared" si="9"/>
        <v>0</v>
      </c>
      <c r="AB92">
        <f t="shared" si="10"/>
        <v>0</v>
      </c>
      <c r="AC92">
        <f t="shared" si="11"/>
        <v>0</v>
      </c>
    </row>
    <row r="93" spans="1:29" x14ac:dyDescent="0.25">
      <c r="A93" t="s">
        <v>233</v>
      </c>
      <c r="B93">
        <f>'[4]Emission Projections'!G$183*'[4]Emission Shares'!B93*'[4]Carbon Prices POLES'!A$8</f>
        <v>468477.58500000002</v>
      </c>
      <c r="C93">
        <f>'[4]Emission Projections'!H$183*'[4]Emission Shares'!C93*'[4]Carbon Prices POLES'!B$8</f>
        <v>559624.65206964558</v>
      </c>
      <c r="D93">
        <f>'[4]Emission Projections'!I$183*'[4]Emission Shares'!D93*'[4]Carbon Prices POLES'!C$8</f>
        <v>668498.17105818179</v>
      </c>
      <c r="E93">
        <f>'[4]Emission Projections'!J$183*'[4]Emission Shares'!E93*'[4]Carbon Prices POLES'!D$8</f>
        <v>798552.74980072014</v>
      </c>
      <c r="F93">
        <f>'[4]Emission Projections'!K$183*'[4]Emission Shares'!F93*'[4]Carbon Prices POLES'!E$8</f>
        <v>953909.21463518392</v>
      </c>
      <c r="G93">
        <f>'[4]Emission Projections'!L$183*'[4]Emission Shares'!G93*'[4]Carbon Prices POLES'!F$8</f>
        <v>1139489.6421875802</v>
      </c>
      <c r="H93">
        <f>'[4]Emission Projections'!M$183*'[4]Emission Shares'!H93*'[4]Carbon Prices POLES'!G$8</f>
        <v>1361174.5365219752</v>
      </c>
      <c r="I93">
        <f>'[4]Emission Projections'!N$183*'[4]Emission Shares'!I93*'[4]Carbon Prices POLES'!H$8</f>
        <v>1625987.3197454757</v>
      </c>
      <c r="J93">
        <f>'[4]Emission Projections'!O$183*'[4]Emission Shares'!J93*'[4]Carbon Prices POLES'!I$8</f>
        <v>1942319.1341628167</v>
      </c>
      <c r="K93">
        <f>'[4]Emission Projections'!P$183*'[4]Emission Shares'!K93*'[4]Carbon Prices POLES'!J$8</f>
        <v>2320192.0117977797</v>
      </c>
      <c r="L93">
        <f>'[4]Emission Projections'!Q$183*'[4]Emission Shares'!L93*'[4]Carbon Prices POLES'!K$8</f>
        <v>2771579.63189968</v>
      </c>
      <c r="M93">
        <f>'[4]Emission Projections'!R$183*'[4]Emission Shares'!M93*'[4]Carbon Prices POLES'!L$8</f>
        <v>3310782.8757215436</v>
      </c>
      <c r="N93">
        <f>'[4]Emission Projections'!S$183*'[4]Emission Shares'!N93*'[4]Carbon Prices POLES'!M$8</f>
        <v>3954887.4975246927</v>
      </c>
      <c r="O93">
        <f>'[4]Emission Projections'!T$183*'[4]Emission Shares'!O93*'[4]Carbon Prices POLES'!N$8</f>
        <v>4724300.0579184126</v>
      </c>
      <c r="P93">
        <f>'[4]Emission Projections'!U$183*'[4]Emission Shares'!P93*'[4]Carbon Prices POLES'!O$8</f>
        <v>5643400.949417281</v>
      </c>
      <c r="Q93">
        <f>'[4]Emission Projections'!V$183*'[4]Emission Shares'!Q93*'[4]Carbon Prices POLES'!P$8</f>
        <v>6741309.1967257205</v>
      </c>
      <c r="R93">
        <f>'[4]Emission Projections'!W$183*'[4]Emission Shares'!R93*'[4]Carbon Prices POLES'!Q$8</f>
        <v>8052814.2233967651</v>
      </c>
      <c r="S93">
        <f>'[4]Emission Projections'!X$183*'[4]Emission Shares'!S93*'[4]Carbon Prices POLES'!R$8</f>
        <v>9619467.2547026929</v>
      </c>
      <c r="T93">
        <f>'[4]Emission Projections'!Y$183*'[4]Emission Shares'!T93*'[4]Carbon Prices POLES'!S$8</f>
        <v>11490910.805446943</v>
      </c>
      <c r="U93">
        <f>'[4]Emission Projections'!Z$183*'[4]Emission Shares'!U93*'[4]Carbon Prices POLES'!T$8</f>
        <v>13726436.157993397</v>
      </c>
      <c r="V93">
        <f>'[4]Emission Projections'!AA$183*'[4]Emission Shares'!V93*'[4]Carbon Prices POLES'!U$8</f>
        <v>16396878.610987458</v>
      </c>
      <c r="W93" s="20">
        <f t="shared" si="6"/>
        <v>4679571.0608911403</v>
      </c>
      <c r="X93" t="s">
        <v>387</v>
      </c>
      <c r="Y93">
        <f t="shared" si="7"/>
        <v>0</v>
      </c>
      <c r="Z93">
        <f t="shared" si="8"/>
        <v>0</v>
      </c>
      <c r="AA93">
        <f t="shared" si="9"/>
        <v>1</v>
      </c>
      <c r="AB93">
        <f t="shared" si="10"/>
        <v>0</v>
      </c>
      <c r="AC93">
        <f t="shared" si="11"/>
        <v>0</v>
      </c>
    </row>
    <row r="94" spans="1:29" x14ac:dyDescent="0.25">
      <c r="A94" t="s">
        <v>235</v>
      </c>
      <c r="B94">
        <f>'[4]Emission Projections'!G$183*'[4]Emission Shares'!B94*'[4]Carbon Prices POLES'!A$8</f>
        <v>31994.575000000001</v>
      </c>
      <c r="C94">
        <f>'[4]Emission Projections'!H$183*'[4]Emission Shares'!C94*'[4]Carbon Prices POLES'!B$8</f>
        <v>38224.876394536928</v>
      </c>
      <c r="D94">
        <f>'[4]Emission Projections'!I$183*'[4]Emission Shares'!D94*'[4]Carbon Prices POLES'!C$8</f>
        <v>45661.271761527292</v>
      </c>
      <c r="E94">
        <f>'[4]Emission Projections'!J$183*'[4]Emission Shares'!E94*'[4]Carbon Prices POLES'!D$8</f>
        <v>54544.372562717137</v>
      </c>
      <c r="F94">
        <f>'[4]Emission Projections'!K$183*'[4]Emission Shares'!F94*'[4]Carbon Prices POLES'!E$8</f>
        <v>65156.282315636548</v>
      </c>
      <c r="G94">
        <f>'[4]Emission Projections'!L$183*'[4]Emission Shares'!G94*'[4]Carbon Prices POLES'!F$8</f>
        <v>77831.238546257358</v>
      </c>
      <c r="H94">
        <f>'[4]Emission Projections'!M$183*'[4]Emission Shares'!H94*'[4]Carbon Prices POLES'!G$8</f>
        <v>92973.709077410633</v>
      </c>
      <c r="I94">
        <f>'[4]Emission Projections'!N$183*'[4]Emission Shares'!I94*'[4]Carbon Prices POLES'!H$8</f>
        <v>111060.09933098697</v>
      </c>
      <c r="J94">
        <f>'[4]Emission Projections'!O$183*'[4]Emission Shares'!J94*'[4]Carbon Prices POLES'!I$8</f>
        <v>132667.37868171025</v>
      </c>
      <c r="K94">
        <f>'[4]Emission Projections'!P$183*'[4]Emission Shares'!K94*'[4]Carbon Prices POLES'!J$8</f>
        <v>158475.5591928474</v>
      </c>
      <c r="L94">
        <f>'[4]Emission Projections'!Q$183*'[4]Emission Shares'!L94*'[4]Carbon Prices POLES'!K$8</f>
        <v>189307.69353767295</v>
      </c>
      <c r="M94">
        <f>'[4]Emission Projections'!R$183*'[4]Emission Shares'!M94*'[4]Carbon Prices POLES'!L$8</f>
        <v>226134.40474969643</v>
      </c>
      <c r="N94">
        <f>'[4]Emission Projections'!S$183*'[4]Emission Shares'!N94*'[4]Carbon Prices POLES'!M$8</f>
        <v>270129.80155439494</v>
      </c>
      <c r="O94">
        <f>'[4]Emission Projections'!T$183*'[4]Emission Shares'!O94*'[4]Carbon Prices POLES'!N$8</f>
        <v>322679.29577943555</v>
      </c>
      <c r="P94">
        <f>'[4]Emission Projections'!U$183*'[4]Emission Shares'!P94*'[4]Carbon Prices POLES'!O$8</f>
        <v>385457.80933526903</v>
      </c>
      <c r="Q94">
        <f>'[4]Emission Projections'!V$183*'[4]Emission Shares'!Q94*'[4]Carbon Prices POLES'!P$8</f>
        <v>460442.77516748506</v>
      </c>
      <c r="R94">
        <f>'[4]Emission Projections'!W$183*'[4]Emission Shares'!R94*'[4]Carbon Prices POLES'!Q$8</f>
        <v>550023.5782638269</v>
      </c>
      <c r="S94">
        <f>'[4]Emission Projections'!X$183*'[4]Emission Shares'!S94*'[4]Carbon Prices POLES'!R$8</f>
        <v>657022.62445266359</v>
      </c>
      <c r="T94">
        <f>'[4]Emission Projections'!Y$183*'[4]Emission Shares'!T94*'[4]Carbon Prices POLES'!S$8</f>
        <v>784848.56665999605</v>
      </c>
      <c r="U94">
        <f>'[4]Emission Projections'!Z$183*'[4]Emission Shares'!U94*'[4]Carbon Prices POLES'!T$8</f>
        <v>937529.80136354011</v>
      </c>
      <c r="V94">
        <f>'[4]Emission Projections'!AA$183*'[4]Emission Shares'!V94*'[4]Carbon Prices POLES'!U$8</f>
        <v>1119921.2734810465</v>
      </c>
      <c r="W94" s="20">
        <f t="shared" si="6"/>
        <v>319623.18986707897</v>
      </c>
      <c r="X94" t="s">
        <v>526</v>
      </c>
      <c r="Y94">
        <f t="shared" si="7"/>
        <v>0</v>
      </c>
      <c r="Z94">
        <f t="shared" si="8"/>
        <v>0</v>
      </c>
      <c r="AA94">
        <f t="shared" si="9"/>
        <v>0</v>
      </c>
      <c r="AB94">
        <f t="shared" si="10"/>
        <v>0</v>
      </c>
      <c r="AC94">
        <f t="shared" si="11"/>
        <v>1</v>
      </c>
    </row>
    <row r="95" spans="1:29" x14ac:dyDescent="0.25">
      <c r="A95" t="s">
        <v>237</v>
      </c>
      <c r="B95">
        <f>'[4]Emission Projections'!G$183*'[4]Emission Shares'!B95*'[4]Carbon Prices POLES'!A$8</f>
        <v>9369.1849999999995</v>
      </c>
      <c r="C95">
        <f>'[4]Emission Projections'!H$183*'[4]Emission Shares'!C95*'[4]Carbon Prices POLES'!B$8</f>
        <v>11197.872758173471</v>
      </c>
      <c r="D95">
        <f>'[4]Emission Projections'!I$183*'[4]Emission Shares'!D95*'[4]Carbon Prices POLES'!C$8</f>
        <v>13376.347568257486</v>
      </c>
      <c r="E95">
        <f>'[4]Emission Projections'!J$183*'[4]Emission Shares'!E95*'[4]Carbon Prices POLES'!D$8</f>
        <v>15978.631081508678</v>
      </c>
      <c r="F95">
        <f>'[4]Emission Projections'!K$183*'[4]Emission Shares'!F95*'[4]Carbon Prices POLES'!E$8</f>
        <v>19087.354298689163</v>
      </c>
      <c r="G95">
        <f>'[4]Emission Projections'!L$183*'[4]Emission Shares'!G95*'[4]Carbon Prices POLES'!F$8</f>
        <v>22800.461858581573</v>
      </c>
      <c r="H95">
        <f>'[4]Emission Projections'!M$183*'[4]Emission Shares'!H95*'[4]Carbon Prices POLES'!G$8</f>
        <v>27236.404560695417</v>
      </c>
      <c r="I95">
        <f>'[4]Emission Projections'!N$183*'[4]Emission Shares'!I95*'[4]Carbon Prices POLES'!H$8</f>
        <v>32534.770813809155</v>
      </c>
      <c r="J95">
        <f>'[4]Emission Projections'!O$183*'[4]Emission Shares'!J95*'[4]Carbon Prices POLES'!I$8</f>
        <v>38864.568571815296</v>
      </c>
      <c r="K95">
        <f>'[4]Emission Projections'!P$183*'[4]Emission Shares'!K95*'[4]Carbon Prices POLES'!J$8</f>
        <v>46424.997761608669</v>
      </c>
      <c r="L95">
        <f>'[4]Emission Projections'!Q$183*'[4]Emission Shares'!L95*'[4]Carbon Prices POLES'!K$8</f>
        <v>55457.202538450816</v>
      </c>
      <c r="M95">
        <f>'[4]Emission Projections'!R$183*'[4]Emission Shares'!M95*'[4]Carbon Prices POLES'!L$8</f>
        <v>66245.45130830165</v>
      </c>
      <c r="N95">
        <f>'[4]Emission Projections'!S$183*'[4]Emission Shares'!N95*'[4]Carbon Prices POLES'!M$8</f>
        <v>79133.81404917984</v>
      </c>
      <c r="O95">
        <f>'[4]Emission Projections'!T$183*'[4]Emission Shares'!O95*'[4]Carbon Prices POLES'!N$8</f>
        <v>94527.955836456124</v>
      </c>
      <c r="P95">
        <f>'[4]Emission Projections'!U$183*'[4]Emission Shares'!P95*'[4]Carbon Prices POLES'!O$8</f>
        <v>112918.80405366961</v>
      </c>
      <c r="Q95">
        <f>'[4]Emission Projections'!V$183*'[4]Emission Shares'!Q95*'[4]Carbon Prices POLES'!P$8</f>
        <v>134885.26230926535</v>
      </c>
      <c r="R95">
        <f>'[4]Emission Projections'!W$183*'[4]Emission Shares'!R95*'[4]Carbon Prices POLES'!Q$8</f>
        <v>161127.79839048511</v>
      </c>
      <c r="S95">
        <f>'[4]Emission Projections'!X$183*'[4]Emission Shares'!S95*'[4]Carbon Prices POLES'!R$8</f>
        <v>192472.53490854389</v>
      </c>
      <c r="T95">
        <f>'[4]Emission Projections'!Y$183*'[4]Emission Shares'!T95*'[4]Carbon Prices POLES'!S$8</f>
        <v>229918.91825966106</v>
      </c>
      <c r="U95">
        <f>'[4]Emission Projections'!Z$183*'[4]Emission Shares'!U95*'[4]Carbon Prices POLES'!T$8</f>
        <v>274645.86314098502</v>
      </c>
      <c r="V95">
        <f>'[4]Emission Projections'!AA$183*'[4]Emission Shares'!V95*'[4]Carbon Prices POLES'!U$8</f>
        <v>328076.5739267586</v>
      </c>
      <c r="W95" s="20">
        <f t="shared" si="6"/>
        <v>93632.417761661694</v>
      </c>
      <c r="X95" t="s">
        <v>524</v>
      </c>
      <c r="Y95">
        <f t="shared" si="7"/>
        <v>1</v>
      </c>
      <c r="Z95">
        <f t="shared" si="8"/>
        <v>0</v>
      </c>
      <c r="AA95">
        <f t="shared" si="9"/>
        <v>0</v>
      </c>
      <c r="AB95">
        <f t="shared" si="10"/>
        <v>0</v>
      </c>
      <c r="AC95">
        <f t="shared" si="11"/>
        <v>0</v>
      </c>
    </row>
    <row r="96" spans="1:29" x14ac:dyDescent="0.25">
      <c r="A96" t="s">
        <v>239</v>
      </c>
      <c r="B96">
        <f>'[4]Emission Projections'!G$183*'[4]Emission Shares'!B96*'[4]Carbon Prices POLES'!A$8</f>
        <v>38081.794999999998</v>
      </c>
      <c r="C96">
        <f>'[4]Emission Projections'!H$183*'[4]Emission Shares'!C96*'[4]Carbon Prices POLES'!B$8</f>
        <v>45496.349467469568</v>
      </c>
      <c r="D96">
        <f>'[4]Emission Projections'!I$183*'[4]Emission Shares'!D96*'[4]Carbon Prices POLES'!C$8</f>
        <v>54347.391312058477</v>
      </c>
      <c r="E96">
        <f>'[4]Emission Projections'!J$183*'[4]Emission Shares'!E96*'[4]Carbon Prices POLES'!D$8</f>
        <v>64920.354442780823</v>
      </c>
      <c r="F96">
        <f>'[4]Emission Projections'!K$183*'[4]Emission Shares'!F96*'[4]Carbon Prices POLES'!E$8</f>
        <v>77550.884916843672</v>
      </c>
      <c r="G96">
        <f>'[4]Emission Projections'!L$183*'[4]Emission Shares'!G96*'[4]Carbon Prices POLES'!F$8</f>
        <v>92637.179363966992</v>
      </c>
      <c r="H96">
        <f>'[4]Emission Projections'!M$183*'[4]Emission Shares'!H96*'[4]Carbon Prices POLES'!G$8</f>
        <v>110660.10779068366</v>
      </c>
      <c r="I96">
        <f>'[4]Emission Projections'!N$183*'[4]Emission Shares'!I96*'[4]Carbon Prices POLES'!H$8</f>
        <v>132187.34165190117</v>
      </c>
      <c r="J96">
        <f>'[4]Emission Projections'!O$183*'[4]Emission Shares'!J96*'[4]Carbon Prices POLES'!I$8</f>
        <v>157904.87192852085</v>
      </c>
      <c r="K96">
        <f>'[4]Emission Projections'!P$183*'[4]Emission Shares'!K96*'[4]Carbon Prices POLES'!J$8</f>
        <v>188622.94216446707</v>
      </c>
      <c r="L96">
        <f>'[4]Emission Projections'!Q$183*'[4]Emission Shares'!L96*'[4]Carbon Prices POLES'!K$8</f>
        <v>225320.17271495261</v>
      </c>
      <c r="M96">
        <f>'[4]Emission Projections'!R$183*'[4]Emission Shares'!M96*'[4]Carbon Prices POLES'!L$8</f>
        <v>269153.01958982646</v>
      </c>
      <c r="N96">
        <f>'[4]Emission Projections'!S$183*'[4]Emission Shares'!N96*'[4]Carbon Prices POLES'!M$8</f>
        <v>321517.57782087877</v>
      </c>
      <c r="O96">
        <f>'[4]Emission Projections'!T$183*'[4]Emission Shares'!O96*'[4]Carbon Prices POLES'!N$8</f>
        <v>384064.43240988819</v>
      </c>
      <c r="P96">
        <f>'[4]Emission Projections'!U$183*'[4]Emission Shares'!P96*'[4]Carbon Prices POLES'!O$8</f>
        <v>458785.26720382442</v>
      </c>
      <c r="Q96">
        <f>'[4]Emission Projections'!V$183*'[4]Emission Shares'!Q96*'[4]Carbon Prices POLES'!P$8</f>
        <v>548035.90230890643</v>
      </c>
      <c r="R96">
        <f>'[4]Emission Projections'!W$183*'[4]Emission Shares'!R96*'[4]Carbon Prices POLES'!Q$8</f>
        <v>654657.72412726062</v>
      </c>
      <c r="S96">
        <f>'[4]Emission Projections'!X$183*'[4]Emission Shares'!S96*'[4]Carbon Prices POLES'!R$8</f>
        <v>782013.07562007068</v>
      </c>
      <c r="T96">
        <f>'[4]Emission Projections'!Y$183*'[4]Emission Shares'!T96*'[4]Carbon Prices POLES'!S$8</f>
        <v>934155.59023356531</v>
      </c>
      <c r="U96">
        <f>'[4]Emission Projections'!Z$183*'[4]Emission Shares'!U96*'[4]Carbon Prices POLES'!T$8</f>
        <v>1115884.1242753007</v>
      </c>
      <c r="V96">
        <f>'[4]Emission Projections'!AA$183*'[4]Emission Shares'!V96*'[4]Carbon Prices POLES'!U$8</f>
        <v>1332973.9734810465</v>
      </c>
      <c r="W96" s="20">
        <f t="shared" si="6"/>
        <v>380427.14656305773</v>
      </c>
      <c r="X96" t="s">
        <v>526</v>
      </c>
      <c r="Y96">
        <f t="shared" si="7"/>
        <v>0</v>
      </c>
      <c r="Z96">
        <f t="shared" si="8"/>
        <v>0</v>
      </c>
      <c r="AA96">
        <f t="shared" si="9"/>
        <v>0</v>
      </c>
      <c r="AB96">
        <f t="shared" si="10"/>
        <v>0</v>
      </c>
      <c r="AC96">
        <f t="shared" si="11"/>
        <v>1</v>
      </c>
    </row>
    <row r="97" spans="1:29" x14ac:dyDescent="0.25">
      <c r="A97" t="s">
        <v>241</v>
      </c>
      <c r="B97">
        <f>'[4]Emission Projections'!G$183*'[4]Emission Shares'!B97*'[4]Carbon Prices POLES'!A$8</f>
        <v>102015.93999999999</v>
      </c>
      <c r="C97">
        <f>'[4]Emission Projections'!H$183*'[4]Emission Shares'!C97*'[4]Carbon Prices POLES'!B$8</f>
        <v>121868.83186270388</v>
      </c>
      <c r="D97">
        <f>'[4]Emission Projections'!I$183*'[4]Emission Shares'!D97*'[4]Carbon Prices POLES'!C$8</f>
        <v>145578.07630978792</v>
      </c>
      <c r="E97">
        <f>'[4]Emission Projections'!J$183*'[4]Emission Shares'!E97*'[4]Carbon Prices POLES'!D$8</f>
        <v>173899.88884640441</v>
      </c>
      <c r="F97">
        <f>'[4]Emission Projections'!K$183*'[4]Emission Shares'!F97*'[4]Carbon Prices POLES'!E$8</f>
        <v>207731.73815829604</v>
      </c>
      <c r="G97">
        <f>'[4]Emission Projections'!L$183*'[4]Emission Shares'!G97*'[4]Carbon Prices POLES'!F$8</f>
        <v>248145.24723709098</v>
      </c>
      <c r="H97">
        <f>'[4]Emission Projections'!M$183*'[4]Emission Shares'!H97*'[4]Carbon Prices POLES'!G$8</f>
        <v>296421.37061177025</v>
      </c>
      <c r="I97">
        <f>'[4]Emission Projections'!N$183*'[4]Emission Shares'!I97*'[4]Carbon Prices POLES'!H$8</f>
        <v>354089.15026321093</v>
      </c>
      <c r="J97">
        <f>'[4]Emission Projections'!O$183*'[4]Emission Shares'!J97*'[4]Carbon Prices POLES'!I$8</f>
        <v>422976.43077726424</v>
      </c>
      <c r="K97">
        <f>'[4]Emission Projections'!P$183*'[4]Emission Shares'!K97*'[4]Carbon Prices POLES'!J$8</f>
        <v>505265.07368403935</v>
      </c>
      <c r="L97">
        <f>'[4]Emission Projections'!Q$183*'[4]Emission Shares'!L97*'[4]Carbon Prices POLES'!K$8</f>
        <v>603563.30263375118</v>
      </c>
      <c r="M97">
        <f>'[4]Emission Projections'!R$183*'[4]Emission Shares'!M97*'[4]Carbon Prices POLES'!L$8</f>
        <v>720984.51786106604</v>
      </c>
      <c r="N97">
        <f>'[4]Emission Projections'!S$183*'[4]Emission Shares'!N97*'[4]Carbon Prices POLES'!M$8</f>
        <v>861250.496807185</v>
      </c>
      <c r="O97">
        <f>'[4]Emission Projections'!T$183*'[4]Emission Shares'!O97*'[4]Carbon Prices POLES'!N$8</f>
        <v>1028803.8957712507</v>
      </c>
      <c r="P97">
        <f>'[4]Emission Projections'!U$183*'[4]Emission Shares'!P97*'[4]Carbon Prices POLES'!O$8</f>
        <v>1228955.4662280763</v>
      </c>
      <c r="Q97">
        <f>'[4]Emission Projections'!V$183*'[4]Emission Shares'!Q97*'[4]Carbon Prices POLES'!P$8</f>
        <v>1468044.6419799735</v>
      </c>
      <c r="R97">
        <f>'[4]Emission Projections'!W$183*'[4]Emission Shares'!R97*'[4]Carbon Prices POLES'!Q$8</f>
        <v>1753649.5445640904</v>
      </c>
      <c r="S97">
        <f>'[4]Emission Projections'!X$183*'[4]Emission Shares'!S97*'[4]Carbon Prices POLES'!R$8</f>
        <v>2094816.2080672593</v>
      </c>
      <c r="T97">
        <f>'[4]Emission Projections'!Y$183*'[4]Emission Shares'!T97*'[4]Carbon Prices POLES'!S$8</f>
        <v>2502358.154347762</v>
      </c>
      <c r="U97">
        <f>'[4]Emission Projections'!Z$183*'[4]Emission Shares'!U97*'[4]Carbon Prices POLES'!T$8</f>
        <v>2989183.5916158115</v>
      </c>
      <c r="V97">
        <f>'[4]Emission Projections'!AA$183*'[4]Emission Shares'!V97*'[4]Carbon Prices POLES'!U$8</f>
        <v>3570721.035987461</v>
      </c>
      <c r="W97" s="20">
        <f t="shared" si="6"/>
        <v>1019062.9811244884</v>
      </c>
      <c r="X97" t="s">
        <v>387</v>
      </c>
      <c r="Y97">
        <f t="shared" si="7"/>
        <v>0</v>
      </c>
      <c r="Z97">
        <f t="shared" si="8"/>
        <v>0</v>
      </c>
      <c r="AA97">
        <f t="shared" si="9"/>
        <v>1</v>
      </c>
      <c r="AB97">
        <f t="shared" si="10"/>
        <v>0</v>
      </c>
      <c r="AC97">
        <f t="shared" si="11"/>
        <v>0</v>
      </c>
    </row>
    <row r="98" spans="1:29" x14ac:dyDescent="0.25">
      <c r="A98" t="s">
        <v>243</v>
      </c>
      <c r="B98">
        <f>'[4]Emission Projections'!G$183*'[4]Emission Shares'!B98*'[4]Carbon Prices POLES'!A$8</f>
        <v>91.675000000000011</v>
      </c>
      <c r="C98">
        <f>'[4]Emission Projections'!H$183*'[4]Emission Shares'!C98*'[4]Carbon Prices POLES'!B$8</f>
        <v>115.46194573843064</v>
      </c>
      <c r="D98">
        <f>'[4]Emission Projections'!I$183*'[4]Emission Shares'!D98*'[4]Carbon Prices POLES'!C$8</f>
        <v>137.89985977937386</v>
      </c>
      <c r="E98">
        <f>'[4]Emission Projections'!J$183*'[4]Emission Shares'!E98*'[4]Carbon Prices POLES'!D$8</f>
        <v>164.69827027791652</v>
      </c>
      <c r="F98">
        <f>'[4]Emission Projections'!K$183*'[4]Emission Shares'!F98*'[4]Carbon Prices POLES'!E$8</f>
        <v>196.81086880691879</v>
      </c>
      <c r="G98">
        <f>'[4]Emission Projections'!L$183*'[4]Emission Shares'!G98*'[4]Carbon Prices POLES'!F$8</f>
        <v>234.93095501919518</v>
      </c>
      <c r="H98">
        <f>'[4]Emission Projections'!M$183*'[4]Emission Shares'!H98*'[4]Carbon Prices POLES'!G$8</f>
        <v>280.73673500900117</v>
      </c>
      <c r="I98">
        <f>'[4]Emission Projections'!N$183*'[4]Emission Shares'!I98*'[4]Carbon Prices POLES'!H$8</f>
        <v>335.11393200025657</v>
      </c>
      <c r="J98">
        <f>'[4]Emission Projections'!O$183*'[4]Emission Shares'!J98*'[4]Carbon Prices POLES'!I$8</f>
        <v>400.4519850350776</v>
      </c>
      <c r="K98">
        <f>'[4]Emission Projections'!P$183*'[4]Emission Shares'!K98*'[4]Carbon Prices POLES'!J$8</f>
        <v>478.01965020326509</v>
      </c>
      <c r="L98">
        <f>'[4]Emission Projections'!Q$183*'[4]Emission Shares'!L98*'[4]Carbon Prices POLES'!K$8</f>
        <v>571.21905996358851</v>
      </c>
      <c r="M98">
        <f>'[4]Emission Projections'!R$183*'[4]Emission Shares'!M98*'[4]Carbon Prices POLES'!L$8</f>
        <v>681.8675710579364</v>
      </c>
      <c r="N98">
        <f>'[4]Emission Projections'!S$183*'[4]Emission Shares'!N98*'[4]Carbon Prices POLES'!M$8</f>
        <v>814.80926084870555</v>
      </c>
      <c r="O98">
        <f>'[4]Emission Projections'!T$183*'[4]Emission Shares'!O98*'[4]Carbon Prices POLES'!N$8</f>
        <v>972.64719087014441</v>
      </c>
      <c r="P98">
        <f>'[4]Emission Projections'!U$183*'[4]Emission Shares'!P98*'[4]Carbon Prices POLES'!O$8</f>
        <v>1162.2786036811849</v>
      </c>
      <c r="Q98">
        <f>'[4]Emission Projections'!V$183*'[4]Emission Shares'!Q98*'[4]Carbon Prices POLES'!P$8</f>
        <v>1387.4318017775809</v>
      </c>
      <c r="R98">
        <f>'[4]Emission Projections'!W$183*'[4]Emission Shares'!R98*'[4]Carbon Prices POLES'!Q$8</f>
        <v>1657.9275314779918</v>
      </c>
      <c r="S98">
        <f>'[4]Emission Projections'!X$183*'[4]Emission Shares'!S98*'[4]Carbon Prices POLES'!R$8</f>
        <v>1979.1055382965833</v>
      </c>
      <c r="T98">
        <f>'[4]Emission Projections'!Y$183*'[4]Emission Shares'!T98*'[4]Carbon Prices POLES'!S$8</f>
        <v>2364.9493915232711</v>
      </c>
      <c r="U98">
        <f>'[4]Emission Projections'!Z$183*'[4]Emission Shares'!U98*'[4]Carbon Prices POLES'!T$8</f>
        <v>2823.1064758213238</v>
      </c>
      <c r="V98">
        <f>'[4]Emission Projections'!AA$183*'[4]Emission Shares'!V98*'[4]Carbon Prices POLES'!U$8</f>
        <v>3371.7609874622831</v>
      </c>
      <c r="W98" s="20">
        <f t="shared" si="6"/>
        <v>962.99536260238233</v>
      </c>
      <c r="X98" t="s">
        <v>387</v>
      </c>
      <c r="Y98">
        <f t="shared" si="7"/>
        <v>0</v>
      </c>
      <c r="Z98">
        <f t="shared" si="8"/>
        <v>0</v>
      </c>
      <c r="AA98">
        <f t="shared" si="9"/>
        <v>1</v>
      </c>
      <c r="AB98">
        <f t="shared" si="10"/>
        <v>0</v>
      </c>
      <c r="AC98">
        <f t="shared" si="11"/>
        <v>0</v>
      </c>
    </row>
    <row r="99" spans="1:29" x14ac:dyDescent="0.25">
      <c r="A99" t="s">
        <v>245</v>
      </c>
      <c r="B99">
        <f>'[4]Emission Projections'!G$183*'[4]Emission Shares'!B99*'[4]Carbon Prices POLES'!A$8</f>
        <v>3997.0299999999997</v>
      </c>
      <c r="C99">
        <f>'[4]Emission Projections'!H$183*'[4]Emission Shares'!C99*'[4]Carbon Prices POLES'!B$8</f>
        <v>4780.593766625936</v>
      </c>
      <c r="D99">
        <f>'[4]Emission Projections'!I$183*'[4]Emission Shares'!D99*'[4]Carbon Prices POLES'!C$8</f>
        <v>5710.6211376804022</v>
      </c>
      <c r="E99">
        <f>'[4]Emission Projections'!J$183*'[4]Emission Shares'!E99*'[4]Carbon Prices POLES'!D$8</f>
        <v>6821.5782114031081</v>
      </c>
      <c r="F99">
        <f>'[4]Emission Projections'!K$183*'[4]Emission Shares'!F99*'[4]Carbon Prices POLES'!E$8</f>
        <v>8148.7697665693204</v>
      </c>
      <c r="G99">
        <f>'[4]Emission Projections'!L$183*'[4]Emission Shares'!G99*'[4]Carbon Prices POLES'!F$8</f>
        <v>9733.9231061401333</v>
      </c>
      <c r="H99">
        <f>'[4]Emission Projections'!M$183*'[4]Emission Shares'!H99*'[4]Carbon Prices POLES'!G$8</f>
        <v>11627.733499849826</v>
      </c>
      <c r="I99">
        <f>'[4]Emission Projections'!N$183*'[4]Emission Shares'!I99*'[4]Carbon Prices POLES'!H$8</f>
        <v>13889.639878851825</v>
      </c>
      <c r="J99">
        <f>'[4]Emission Projections'!O$183*'[4]Emission Shares'!J99*'[4]Carbon Prices POLES'!I$8</f>
        <v>16591.976266874404</v>
      </c>
      <c r="K99">
        <f>'[4]Emission Projections'!P$183*'[4]Emission Shares'!K99*'[4]Carbon Prices POLES'!J$8</f>
        <v>19819.563544645986</v>
      </c>
      <c r="L99">
        <f>'[4]Emission Projections'!Q$183*'[4]Emission Shares'!L99*'[4]Carbon Prices POLES'!K$8</f>
        <v>23675.610821290586</v>
      </c>
      <c r="M99">
        <f>'[4]Emission Projections'!R$183*'[4]Emission Shares'!M99*'[4]Carbon Prices POLES'!L$8</f>
        <v>28281.159622105199</v>
      </c>
      <c r="N99">
        <f>'[4]Emission Projections'!S$183*'[4]Emission Shares'!N99*'[4]Carbon Prices POLES'!M$8</f>
        <v>33783.472949888033</v>
      </c>
      <c r="O99">
        <f>'[4]Emission Projections'!T$183*'[4]Emission Shares'!O99*'[4]Carbon Prices POLES'!N$8</f>
        <v>40355.280029082242</v>
      </c>
      <c r="P99">
        <f>'[4]Emission Projections'!U$183*'[4]Emission Shares'!P99*'[4]Carbon Prices POLES'!O$8</f>
        <v>48206.701874772414</v>
      </c>
      <c r="Q99">
        <f>'[4]Emission Projections'!V$183*'[4]Emission Shares'!Q99*'[4]Carbon Prices POLES'!P$8</f>
        <v>57584.227226846073</v>
      </c>
      <c r="R99">
        <f>'[4]Emission Projections'!W$183*'[4]Emission Shares'!R99*'[4]Carbon Prices POLES'!Q$8</f>
        <v>68787.66569084955</v>
      </c>
      <c r="S99">
        <f>'[4]Emission Projections'!X$183*'[4]Emission Shares'!S99*'[4]Carbon Prices POLES'!R$8</f>
        <v>82168.762461964347</v>
      </c>
      <c r="T99">
        <f>'[4]Emission Projections'!Y$183*'[4]Emission Shares'!T99*'[4]Carbon Prices POLES'!S$8</f>
        <v>98155.298852879409</v>
      </c>
      <c r="U99">
        <f>'[4]Emission Projections'!Z$183*'[4]Emission Shares'!U99*'[4]Carbon Prices POLES'!T$8</f>
        <v>117249.22328366768</v>
      </c>
      <c r="V99">
        <f>'[4]Emission Projections'!AA$183*'[4]Emission Shares'!V99*'[4]Carbon Prices POLES'!U$8</f>
        <v>140059.18598746223</v>
      </c>
      <c r="W99" s="20">
        <f t="shared" si="6"/>
        <v>39972.762760926125</v>
      </c>
      <c r="X99" t="s">
        <v>387</v>
      </c>
      <c r="Y99">
        <f t="shared" si="7"/>
        <v>0</v>
      </c>
      <c r="Z99">
        <f t="shared" si="8"/>
        <v>0</v>
      </c>
      <c r="AA99">
        <f t="shared" si="9"/>
        <v>1</v>
      </c>
      <c r="AB99">
        <f t="shared" si="10"/>
        <v>0</v>
      </c>
      <c r="AC99">
        <f t="shared" si="11"/>
        <v>0</v>
      </c>
    </row>
    <row r="100" spans="1:29" x14ac:dyDescent="0.25">
      <c r="A100" t="s">
        <v>247</v>
      </c>
      <c r="B100">
        <f>'[4]Emission Projections'!G$183*'[4]Emission Shares'!B100*'[4]Carbon Prices POLES'!A$8</f>
        <v>295175.16500000004</v>
      </c>
      <c r="C100">
        <f>'[4]Emission Projections'!H$183*'[4]Emission Shares'!C100*'[4]Carbon Prices POLES'!B$8</f>
        <v>352606.68976434652</v>
      </c>
      <c r="D100">
        <f>'[4]Emission Projections'!I$183*'[4]Emission Shares'!D100*'[4]Carbon Prices POLES'!C$8</f>
        <v>421205.39397498674</v>
      </c>
      <c r="E100">
        <f>'[4]Emission Projections'!J$183*'[4]Emission Shares'!E100*'[4]Carbon Prices POLES'!D$8</f>
        <v>503149.79579360585</v>
      </c>
      <c r="F100">
        <f>'[4]Emission Projections'!K$183*'[4]Emission Shares'!F100*'[4]Carbon Prices POLES'!E$8</f>
        <v>601036.37190443184</v>
      </c>
      <c r="G100">
        <f>'[4]Emission Projections'!L$183*'[4]Emission Shares'!G100*'[4]Carbon Prices POLES'!F$8</f>
        <v>717966.29095567821</v>
      </c>
      <c r="H100">
        <f>'[4]Emission Projections'!M$183*'[4]Emission Shares'!H100*'[4]Carbon Prices POLES'!G$8</f>
        <v>857644.8960465031</v>
      </c>
      <c r="I100">
        <f>'[4]Emission Projections'!N$183*'[4]Emission Shares'!I100*'[4]Carbon Prices POLES'!H$8</f>
        <v>1024497.2763199307</v>
      </c>
      <c r="J100">
        <f>'[4]Emission Projections'!O$183*'[4]Emission Shares'!J100*'[4]Carbon Prices POLES'!I$8</f>
        <v>1223810.7420879558</v>
      </c>
      <c r="K100">
        <f>'[4]Emission Projections'!P$183*'[4]Emission Shares'!K100*'[4]Carbon Prices POLES'!J$8</f>
        <v>1461899.6508105844</v>
      </c>
      <c r="L100">
        <f>'[4]Emission Projections'!Q$183*'[4]Emission Shares'!L100*'[4]Carbon Prices POLES'!K$8</f>
        <v>1746308.6885754413</v>
      </c>
      <c r="M100">
        <f>'[4]Emission Projections'!R$183*'[4]Emission Shares'!M100*'[4]Carbon Prices POLES'!L$8</f>
        <v>2086048.0941886858</v>
      </c>
      <c r="N100">
        <f>'[4]Emission Projections'!S$183*'[4]Emission Shares'!N100*'[4]Carbon Prices POLES'!M$8</f>
        <v>2491883.6985162431</v>
      </c>
      <c r="O100">
        <f>'[4]Emission Projections'!T$183*'[4]Emission Shares'!O100*'[4]Carbon Prices POLES'!N$8</f>
        <v>2976672.6138490187</v>
      </c>
      <c r="P100">
        <f>'[4]Emission Projections'!U$183*'[4]Emission Shares'!P100*'[4]Carbon Prices POLES'!O$8</f>
        <v>3555777.0585329882</v>
      </c>
      <c r="Q100">
        <f>'[4]Emission Projections'!V$183*'[4]Emission Shares'!Q100*'[4]Carbon Prices POLES'!P$8</f>
        <v>4247543.4203982679</v>
      </c>
      <c r="R100">
        <f>'[4]Emission Projections'!W$183*'[4]Emission Shares'!R100*'[4]Carbon Prices POLES'!Q$8</f>
        <v>5073892.6971884081</v>
      </c>
      <c r="S100">
        <f>'[4]Emission Projections'!X$183*'[4]Emission Shares'!S100*'[4]Carbon Prices POLES'!R$8</f>
        <v>6061004.1690571178</v>
      </c>
      <c r="T100">
        <f>'[4]Emission Projections'!Y$183*'[4]Emission Shares'!T100*'[4]Carbon Prices POLES'!S$8</f>
        <v>7240157.8331054486</v>
      </c>
      <c r="U100">
        <f>'[4]Emission Projections'!Z$183*'[4]Emission Shares'!U100*'[4]Carbon Prices POLES'!T$8</f>
        <v>8648710.0731682144</v>
      </c>
      <c r="V100">
        <f>'[4]Emission Projections'!AA$183*'[4]Emission Shares'!V100*'[4]Carbon Prices POLES'!U$8</f>
        <v>10331293.910987459</v>
      </c>
      <c r="W100" s="20">
        <f t="shared" si="6"/>
        <v>2948489.7395345387</v>
      </c>
      <c r="X100" t="s">
        <v>387</v>
      </c>
      <c r="Y100">
        <f t="shared" si="7"/>
        <v>0</v>
      </c>
      <c r="Z100">
        <f t="shared" si="8"/>
        <v>0</v>
      </c>
      <c r="AA100">
        <f t="shared" si="9"/>
        <v>1</v>
      </c>
      <c r="AB100">
        <f t="shared" si="10"/>
        <v>0</v>
      </c>
      <c r="AC100">
        <f t="shared" si="11"/>
        <v>0</v>
      </c>
    </row>
    <row r="101" spans="1:29" x14ac:dyDescent="0.25">
      <c r="A101" t="s">
        <v>251</v>
      </c>
      <c r="B101">
        <f>'[4]Emission Projections'!G$183*'[4]Emission Shares'!B101*'[4]Carbon Prices POLES'!A$8</f>
        <v>67802.83</v>
      </c>
      <c r="C101">
        <f>'[4]Emission Projections'!H$183*'[4]Emission Shares'!C101*'[4]Carbon Prices POLES'!B$8</f>
        <v>80999.53576633647</v>
      </c>
      <c r="D101">
        <f>'[4]Emission Projections'!I$183*'[4]Emission Shares'!D101*'[4]Carbon Prices POLES'!C$8</f>
        <v>96757.631647633913</v>
      </c>
      <c r="E101">
        <f>'[4]Emission Projections'!J$183*'[4]Emission Shares'!E101*'[4]Carbon Prices POLES'!D$8</f>
        <v>115581.39850176645</v>
      </c>
      <c r="F101">
        <f>'[4]Emission Projections'!K$183*'[4]Emission Shares'!F101*'[4]Carbon Prices POLES'!E$8</f>
        <v>138067.9054486411</v>
      </c>
      <c r="G101">
        <f>'[4]Emission Projections'!L$183*'[4]Emission Shares'!G101*'[4]Carbon Prices POLES'!F$8</f>
        <v>164927.63136850711</v>
      </c>
      <c r="H101">
        <f>'[4]Emission Projections'!M$183*'[4]Emission Shares'!H101*'[4]Carbon Prices POLES'!G$8</f>
        <v>197014.48223109203</v>
      </c>
      <c r="I101">
        <f>'[4]Emission Projections'!N$183*'[4]Emission Shares'!I101*'[4]Carbon Prices POLES'!H$8</f>
        <v>235341.73864648517</v>
      </c>
      <c r="J101">
        <f>'[4]Emission Projections'!O$183*'[4]Emission Shares'!J101*'[4]Carbon Prices POLES'!I$8</f>
        <v>281127.69287153281</v>
      </c>
      <c r="K101">
        <f>'[4]Emission Projections'!P$183*'[4]Emission Shares'!K101*'[4]Carbon Prices POLES'!J$8</f>
        <v>335818.44757710391</v>
      </c>
      <c r="L101">
        <f>'[4]Emission Projections'!Q$183*'[4]Emission Shares'!L101*'[4]Carbon Prices POLES'!K$8</f>
        <v>401152.18701124866</v>
      </c>
      <c r="M101">
        <f>'[4]Emission Projections'!R$183*'[4]Emission Shares'!M101*'[4]Carbon Prices POLES'!L$8</f>
        <v>479192.70228817203</v>
      </c>
      <c r="N101">
        <f>'[4]Emission Projections'!S$183*'[4]Emission Shares'!N101*'[4]Carbon Prices POLES'!M$8</f>
        <v>572419.94326657243</v>
      </c>
      <c r="O101">
        <f>'[4]Emission Projections'!T$183*'[4]Emission Shares'!O101*'[4]Carbon Prices POLES'!N$8</f>
        <v>683779.21095797187</v>
      </c>
      <c r="P101">
        <f>'[4]Emission Projections'!U$183*'[4]Emission Shares'!P101*'[4]Carbon Prices POLES'!O$8</f>
        <v>816808.78890541545</v>
      </c>
      <c r="Q101">
        <f>'[4]Emission Projections'!V$183*'[4]Emission Shares'!Q101*'[4]Carbon Prices POLES'!P$8</f>
        <v>975711.98392409901</v>
      </c>
      <c r="R101">
        <f>'[4]Emission Projections'!W$183*'[4]Emission Shares'!R101*'[4]Carbon Prices POLES'!Q$8</f>
        <v>1165537.0929363747</v>
      </c>
      <c r="S101">
        <f>'[4]Emission Projections'!X$183*'[4]Emission Shares'!S101*'[4]Carbon Prices POLES'!R$8</f>
        <v>1392282.718217561</v>
      </c>
      <c r="T101">
        <f>'[4]Emission Projections'!Y$183*'[4]Emission Shares'!T101*'[4]Carbon Prices POLES'!S$8</f>
        <v>1663151.6300310222</v>
      </c>
      <c r="U101">
        <f>'[4]Emission Projections'!Z$183*'[4]Emission Shares'!U101*'[4]Carbon Prices POLES'!T$8</f>
        <v>1986704.4780101317</v>
      </c>
      <c r="V101">
        <f>'[4]Emission Projections'!AA$183*'[4]Emission Shares'!V101*'[4]Carbon Prices POLES'!U$8</f>
        <v>2373210.1984810466</v>
      </c>
      <c r="W101" s="20">
        <f t="shared" si="6"/>
        <v>677304.29657565302</v>
      </c>
      <c r="X101" t="s">
        <v>526</v>
      </c>
      <c r="Y101">
        <f t="shared" si="7"/>
        <v>0</v>
      </c>
      <c r="Z101">
        <f t="shared" si="8"/>
        <v>0</v>
      </c>
      <c r="AA101">
        <f t="shared" si="9"/>
        <v>0</v>
      </c>
      <c r="AB101">
        <f t="shared" si="10"/>
        <v>0</v>
      </c>
      <c r="AC101">
        <f t="shared" si="11"/>
        <v>1</v>
      </c>
    </row>
    <row r="102" spans="1:29" x14ac:dyDescent="0.25">
      <c r="A102" t="s">
        <v>253</v>
      </c>
      <c r="B102">
        <f>'[4]Emission Projections'!G$183*'[4]Emission Shares'!B102*'[4]Carbon Prices POLES'!A$8</f>
        <v>54143.254999999997</v>
      </c>
      <c r="C102">
        <f>'[4]Emission Projections'!H$183*'[4]Emission Shares'!C102*'[4]Carbon Prices POLES'!B$8</f>
        <v>64682.487191185719</v>
      </c>
      <c r="D102">
        <f>'[4]Emission Projections'!I$183*'[4]Emission Shares'!D102*'[4]Carbon Prices POLES'!C$8</f>
        <v>77266.099720285856</v>
      </c>
      <c r="E102">
        <f>'[4]Emission Projections'!J$183*'[4]Emission Shares'!E102*'[4]Carbon Prices POLES'!D$8</f>
        <v>92297.789872470894</v>
      </c>
      <c r="F102">
        <f>'[4]Emission Projections'!K$183*'[4]Emission Shares'!F102*'[4]Carbon Prices POLES'!E$8</f>
        <v>110254.65073600003</v>
      </c>
      <c r="G102">
        <f>'[4]Emission Projections'!L$183*'[4]Emission Shares'!G102*'[4]Carbon Prices POLES'!F$8</f>
        <v>131703.10626116596</v>
      </c>
      <c r="H102">
        <f>'[4]Emission Projections'!M$183*'[4]Emission Shares'!H102*'[4]Carbon Prices POLES'!G$8</f>
        <v>157326.36495587198</v>
      </c>
      <c r="I102">
        <f>'[4]Emission Projections'!N$183*'[4]Emission Shares'!I102*'[4]Carbon Prices POLES'!H$8</f>
        <v>187932.05084584464</v>
      </c>
      <c r="J102">
        <f>'[4]Emission Projections'!O$183*'[4]Emission Shares'!J102*'[4]Carbon Prices POLES'!I$8</f>
        <v>224494.76840231824</v>
      </c>
      <c r="K102">
        <f>'[4]Emission Projections'!P$183*'[4]Emission Shares'!K102*'[4]Carbon Prices POLES'!J$8</f>
        <v>268167.28808744095</v>
      </c>
      <c r="L102">
        <f>'[4]Emission Projections'!Q$183*'[4]Emission Shares'!L102*'[4]Carbon Prices POLES'!K$8</f>
        <v>320339.91777193709</v>
      </c>
      <c r="M102">
        <f>'[4]Emission Projections'!R$183*'[4]Emission Shares'!M102*'[4]Carbon Prices POLES'!L$8</f>
        <v>382658.04879630543</v>
      </c>
      <c r="N102">
        <f>'[4]Emission Projections'!S$183*'[4]Emission Shares'!N102*'[4]Carbon Prices POLES'!M$8</f>
        <v>457105.03678544622</v>
      </c>
      <c r="O102">
        <f>'[4]Emission Projections'!T$183*'[4]Emission Shares'!O102*'[4]Carbon Prices POLES'!N$8</f>
        <v>546029.37191635906</v>
      </c>
      <c r="P102">
        <f>'[4]Emission Projections'!U$183*'[4]Emission Shares'!P102*'[4]Carbon Prices POLES'!O$8</f>
        <v>652260.470390587</v>
      </c>
      <c r="Q102">
        <f>'[4]Emission Projections'!V$183*'[4]Emission Shares'!Q102*'[4]Carbon Prices POLES'!P$8</f>
        <v>779150.31556245813</v>
      </c>
      <c r="R102">
        <f>'[4]Emission Projections'!W$183*'[4]Emission Shares'!R102*'[4]Carbon Prices POLES'!Q$8</f>
        <v>930735.35521743831</v>
      </c>
      <c r="S102">
        <f>'[4]Emission Projections'!X$183*'[4]Emission Shares'!S102*'[4]Carbon Prices POLES'!R$8</f>
        <v>1111799.7845665528</v>
      </c>
      <c r="T102">
        <f>'[4]Emission Projections'!Y$183*'[4]Emission Shares'!T102*'[4]Carbon Prices POLES'!S$8</f>
        <v>1328102.0820870555</v>
      </c>
      <c r="U102">
        <f>'[4]Emission Projections'!Z$183*'[4]Emission Shares'!U102*'[4]Carbon Prices POLES'!T$8</f>
        <v>1586470.5103292731</v>
      </c>
      <c r="V102">
        <f>'[4]Emission Projections'!AA$183*'[4]Emission Shares'!V102*'[4]Carbon Prices POLES'!U$8</f>
        <v>1895111.3937679182</v>
      </c>
      <c r="W102" s="20">
        <f t="shared" si="6"/>
        <v>540858.57848875783</v>
      </c>
      <c r="X102" t="s">
        <v>527</v>
      </c>
      <c r="Y102">
        <f t="shared" si="7"/>
        <v>0</v>
      </c>
      <c r="Z102">
        <f t="shared" si="8"/>
        <v>0</v>
      </c>
      <c r="AA102">
        <f t="shared" si="9"/>
        <v>0</v>
      </c>
      <c r="AB102">
        <f t="shared" si="10"/>
        <v>1</v>
      </c>
      <c r="AC102">
        <f t="shared" si="11"/>
        <v>0</v>
      </c>
    </row>
    <row r="103" spans="1:29" x14ac:dyDescent="0.25">
      <c r="A103" t="s">
        <v>255</v>
      </c>
      <c r="B103">
        <f>'[4]Emission Projections'!G$183*'[4]Emission Shares'!B103*'[4]Carbon Prices POLES'!A$8</f>
        <v>5152.1349999999993</v>
      </c>
      <c r="C103">
        <f>'[4]Emission Projections'!H$183*'[4]Emission Shares'!C103*'[4]Carbon Prices POLES'!B$8</f>
        <v>6160.4064727080886</v>
      </c>
      <c r="D103">
        <f>'[4]Emission Projections'!I$183*'[4]Emission Shares'!D103*'[4]Carbon Prices POLES'!C$8</f>
        <v>7358.8551085521494</v>
      </c>
      <c r="E103">
        <f>'[4]Emission Projections'!J$183*'[4]Emission Shares'!E103*'[4]Carbon Prices POLES'!D$8</f>
        <v>8790.4508633922724</v>
      </c>
      <c r="F103">
        <f>'[4]Emission Projections'!K$183*'[4]Emission Shares'!F103*'[4]Carbon Prices POLES'!E$8</f>
        <v>10500.732014720372</v>
      </c>
      <c r="G103">
        <f>'[4]Emission Projections'!L$183*'[4]Emission Shares'!G103*'[4]Carbon Prices POLES'!F$8</f>
        <v>12543.334183662249</v>
      </c>
      <c r="H103">
        <f>'[4]Emission Projections'!M$183*'[4]Emission Shares'!H103*'[4]Carbon Prices POLES'!G$8</f>
        <v>14983.778946078563</v>
      </c>
      <c r="I103">
        <f>'[4]Emission Projections'!N$183*'[4]Emission Shares'!I103*'[4]Carbon Prices POLES'!H$8</f>
        <v>17898.428242091497</v>
      </c>
      <c r="J103">
        <f>'[4]Emission Projections'!O$183*'[4]Emission Shares'!J103*'[4]Carbon Prices POLES'!I$8</f>
        <v>21380.763009265786</v>
      </c>
      <c r="K103">
        <f>'[4]Emission Projections'!P$183*'[4]Emission Shares'!K103*'[4]Carbon Prices POLES'!J$8</f>
        <v>25539.762570426385</v>
      </c>
      <c r="L103">
        <f>'[4]Emission Projections'!Q$183*'[4]Emission Shares'!L103*'[4]Carbon Prices POLES'!K$8</f>
        <v>30508.79828913058</v>
      </c>
      <c r="M103">
        <f>'[4]Emission Projections'!R$183*'[4]Emission Shares'!M103*'[4]Carbon Prices POLES'!L$8</f>
        <v>36443.398858813991</v>
      </c>
      <c r="N103">
        <f>'[4]Emission Projections'!S$183*'[4]Emission Shares'!N103*'[4]Carbon Prices POLES'!M$8</f>
        <v>43533.848563362713</v>
      </c>
      <c r="O103">
        <f>'[4]Emission Projections'!T$183*'[4]Emission Shares'!O103*'[4]Carbon Prices POLES'!N$8</f>
        <v>52002.108170781074</v>
      </c>
      <c r="P103">
        <f>'[4]Emission Projections'!U$183*'[4]Emission Shares'!P103*'[4]Carbon Prices POLES'!O$8</f>
        <v>62119.661554369217</v>
      </c>
      <c r="Q103">
        <f>'[4]Emission Projections'!V$183*'[4]Emission Shares'!Q103*'[4]Carbon Prices POLES'!P$8</f>
        <v>74203.276639003583</v>
      </c>
      <c r="R103">
        <f>'[4]Emission Projections'!W$183*'[4]Emission Shares'!R103*'[4]Carbon Prices POLES'!Q$8</f>
        <v>88640.287701961817</v>
      </c>
      <c r="S103">
        <f>'[4]Emission Projections'!X$183*'[4]Emission Shares'!S103*'[4]Carbon Prices POLES'!R$8</f>
        <v>105882.76452148479</v>
      </c>
      <c r="T103">
        <f>'[4]Emission Projections'!Y$183*'[4]Emission Shares'!T103*'[4]Carbon Prices POLES'!S$8</f>
        <v>126483.32963941734</v>
      </c>
      <c r="U103">
        <f>'[4]Emission Projections'!Z$183*'[4]Emission Shares'!U103*'[4]Carbon Prices POLES'!T$8</f>
        <v>151087.14546115088</v>
      </c>
      <c r="V103">
        <f>'[4]Emission Projections'!AA$183*'[4]Emission Shares'!V103*'[4]Carbon Prices POLES'!U$8</f>
        <v>180479.8239267586</v>
      </c>
      <c r="W103" s="20">
        <f t="shared" si="6"/>
        <v>51509.19474938725</v>
      </c>
      <c r="X103" t="s">
        <v>524</v>
      </c>
      <c r="Y103">
        <f t="shared" si="7"/>
        <v>1</v>
      </c>
      <c r="Z103">
        <f t="shared" si="8"/>
        <v>0</v>
      </c>
      <c r="AA103">
        <f t="shared" si="9"/>
        <v>0</v>
      </c>
      <c r="AB103">
        <f t="shared" si="10"/>
        <v>0</v>
      </c>
      <c r="AC103">
        <f t="shared" si="11"/>
        <v>0</v>
      </c>
    </row>
    <row r="104" spans="1:29" x14ac:dyDescent="0.25">
      <c r="A104" t="s">
        <v>257</v>
      </c>
      <c r="B104">
        <f>'[4]Emission Projections'!G$183*'[4]Emission Shares'!B104*'[4]Carbon Prices POLES'!A$8</f>
        <v>54363.275000000001</v>
      </c>
      <c r="C104">
        <f>'[4]Emission Projections'!H$183*'[4]Emission Shares'!C104*'[4]Carbon Prices POLES'!B$8</f>
        <v>64945.349734831572</v>
      </c>
      <c r="D104">
        <f>'[4]Emission Projections'!I$183*'[4]Emission Shares'!D104*'[4]Carbon Prices POLES'!C$8</f>
        <v>77580.144808659956</v>
      </c>
      <c r="E104">
        <f>'[4]Emission Projections'!J$183*'[4]Emission Shares'!E104*'[4]Carbon Prices POLES'!D$8</f>
        <v>92672.98067620417</v>
      </c>
      <c r="F104">
        <f>'[4]Emission Projections'!K$183*'[4]Emission Shares'!F104*'[4]Carbon Prices POLES'!E$8</f>
        <v>110702.71356103623</v>
      </c>
      <c r="G104">
        <f>'[4]Emission Projections'!L$183*'[4]Emission Shares'!G104*'[4]Carbon Prices POLES'!F$8</f>
        <v>132238.61143061204</v>
      </c>
      <c r="H104">
        <f>'[4]Emission Projections'!M$183*'[4]Emission Shares'!H104*'[4]Carbon Prices POLES'!G$8</f>
        <v>157965.89712016092</v>
      </c>
      <c r="I104">
        <f>'[4]Emission Projections'!N$183*'[4]Emission Shares'!I104*'[4]Carbon Prices POLES'!H$8</f>
        <v>188696.3512331415</v>
      </c>
      <c r="J104">
        <f>'[4]Emission Projections'!O$183*'[4]Emission Shares'!J104*'[4]Carbon Prices POLES'!I$8</f>
        <v>225407.5647091468</v>
      </c>
      <c r="K104">
        <f>'[4]Emission Projections'!P$183*'[4]Emission Shares'!K104*'[4]Carbon Prices POLES'!J$8</f>
        <v>269258.11107650999</v>
      </c>
      <c r="L104">
        <f>'[4]Emission Projections'!Q$183*'[4]Emission Shares'!L104*'[4]Carbon Prices POLES'!K$8</f>
        <v>321642.70738189336</v>
      </c>
      <c r="M104">
        <f>'[4]Emission Projections'!R$183*'[4]Emission Shares'!M104*'[4]Carbon Prices POLES'!L$8</f>
        <v>384214.8568730657</v>
      </c>
      <c r="N104">
        <f>'[4]Emission Projections'!S$183*'[4]Emission Shares'!N104*'[4]Carbon Prices POLES'!M$8</f>
        <v>458964.40108785965</v>
      </c>
      <c r="O104">
        <f>'[4]Emission Projections'!T$183*'[4]Emission Shares'!O104*'[4]Carbon Prices POLES'!N$8</f>
        <v>548251.18339736399</v>
      </c>
      <c r="P104">
        <f>'[4]Emission Projections'!U$183*'[4]Emission Shares'!P104*'[4]Carbon Prices POLES'!O$8</f>
        <v>654914.1304185146</v>
      </c>
      <c r="Q104">
        <f>'[4]Emission Projections'!V$183*'[4]Emission Shares'!Q104*'[4]Carbon Prices POLES'!P$8</f>
        <v>782321.13394017785</v>
      </c>
      <c r="R104">
        <f>'[4]Emission Projections'!W$183*'[4]Emission Shares'!R104*'[4]Carbon Prices POLES'!Q$8</f>
        <v>934522.54800295038</v>
      </c>
      <c r="S104">
        <f>'[4]Emission Projections'!X$183*'[4]Emission Shares'!S104*'[4]Carbon Prices POLES'!R$8</f>
        <v>1116324.8847666292</v>
      </c>
      <c r="T104">
        <f>'[4]Emission Projections'!Y$183*'[4]Emission Shares'!T104*'[4]Carbon Prices POLES'!S$8</f>
        <v>1333506.9062978106</v>
      </c>
      <c r="U104">
        <f>'[4]Emission Projections'!Z$183*'[4]Emission Shares'!U104*'[4]Carbon Prices POLES'!T$8</f>
        <v>1592928.2168826605</v>
      </c>
      <c r="V104">
        <f>'[4]Emission Projections'!AA$183*'[4]Emission Shares'!V104*'[4]Carbon Prices POLES'!U$8</f>
        <v>1902825.7734810465</v>
      </c>
      <c r="W104" s="20">
        <f t="shared" si="6"/>
        <v>543059.41628001316</v>
      </c>
      <c r="X104" t="s">
        <v>526</v>
      </c>
      <c r="Y104">
        <f t="shared" si="7"/>
        <v>0</v>
      </c>
      <c r="Z104">
        <f t="shared" si="8"/>
        <v>0</v>
      </c>
      <c r="AA104">
        <f t="shared" si="9"/>
        <v>0</v>
      </c>
      <c r="AB104">
        <f t="shared" si="10"/>
        <v>0</v>
      </c>
      <c r="AC104">
        <f t="shared" si="11"/>
        <v>1</v>
      </c>
    </row>
    <row r="105" spans="1:29" x14ac:dyDescent="0.25">
      <c r="A105" t="s">
        <v>259</v>
      </c>
      <c r="B105">
        <f>'[4]Emission Projections'!G$183*'[4]Emission Shares'!B105*'[4]Carbon Prices POLES'!A$8</f>
        <v>10065.915000000001</v>
      </c>
      <c r="C105">
        <f>'[4]Emission Projections'!H$183*'[4]Emission Shares'!C105*'[4]Carbon Prices POLES'!B$8</f>
        <v>12030.164812230465</v>
      </c>
      <c r="D105">
        <f>'[4]Emission Projections'!I$183*'[4]Emission Shares'!D105*'[4]Carbon Prices POLES'!C$8</f>
        <v>14370.577677517213</v>
      </c>
      <c r="E105">
        <f>'[4]Emission Projections'!J$183*'[4]Emission Shares'!E105*'[4]Carbon Prices POLES'!D$8</f>
        <v>17166.307133996717</v>
      </c>
      <c r="F105">
        <f>'[4]Emission Projections'!K$183*'[4]Emission Shares'!F105*'[4]Carbon Prices POLES'!E$8</f>
        <v>20506.039227411362</v>
      </c>
      <c r="G105">
        <f>'[4]Emission Projections'!L$183*'[4]Emission Shares'!G105*'[4]Carbon Prices POLES'!F$8</f>
        <v>24495.267716567509</v>
      </c>
      <c r="H105">
        <f>'[4]Emission Projections'!M$183*'[4]Emission Shares'!H105*'[4]Carbon Prices POLES'!G$8</f>
        <v>29260.859927841906</v>
      </c>
      <c r="I105">
        <f>'[4]Emission Projections'!N$183*'[4]Emission Shares'!I105*'[4]Carbon Prices POLES'!H$8</f>
        <v>34953.245927715063</v>
      </c>
      <c r="J105">
        <f>'[4]Emission Projections'!O$183*'[4]Emission Shares'!J105*'[4]Carbon Prices POLES'!I$8</f>
        <v>41753.452967760873</v>
      </c>
      <c r="K105">
        <f>'[4]Emission Projections'!P$183*'[4]Emission Shares'!K105*'[4]Carbon Prices POLES'!J$8</f>
        <v>49876.141145869187</v>
      </c>
      <c r="L105">
        <f>'[4]Emission Projections'!Q$183*'[4]Emission Shares'!L105*'[4]Carbon Prices POLES'!K$8</f>
        <v>59579.618675747093</v>
      </c>
      <c r="M105">
        <f>'[4]Emission Projections'!R$183*'[4]Emission Shares'!M105*'[4]Carbon Prices POLES'!L$8</f>
        <v>71170.200321150478</v>
      </c>
      <c r="N105">
        <f>'[4]Emission Projections'!S$183*'[4]Emission Shares'!N105*'[4]Carbon Prices POLES'!M$8</f>
        <v>85016.466757737886</v>
      </c>
      <c r="O105">
        <f>'[4]Emission Projections'!T$183*'[4]Emission Shares'!O105*'[4]Carbon Prices POLES'!N$8</f>
        <v>101555.52166968417</v>
      </c>
      <c r="P105">
        <f>'[4]Emission Projections'!U$183*'[4]Emission Shares'!P105*'[4]Carbon Prices POLES'!O$8</f>
        <v>121313.2939063743</v>
      </c>
      <c r="Q105">
        <f>'[4]Emission Projections'!V$183*'[4]Emission Shares'!Q105*'[4]Carbon Prices POLES'!P$8</f>
        <v>144913.51964796192</v>
      </c>
      <c r="R105">
        <f>'[4]Emission Projections'!W$183*'[4]Emission Shares'!R105*'[4]Carbon Prices POLES'!Q$8</f>
        <v>173106.64846433309</v>
      </c>
      <c r="S105">
        <f>'[4]Emission Projections'!X$183*'[4]Emission Shares'!S105*'[4]Carbon Prices POLES'!R$8</f>
        <v>206782.73636681895</v>
      </c>
      <c r="T105">
        <f>'[4]Emission Projections'!Y$183*'[4]Emission Shares'!T105*'[4]Carbon Prices POLES'!S$8</f>
        <v>247012.60247592584</v>
      </c>
      <c r="U105">
        <f>'[4]Emission Projections'!Z$183*'[4]Emission Shares'!U105*'[4]Carbon Prices POLES'!T$8</f>
        <v>295066.33437942894</v>
      </c>
      <c r="V105">
        <f>'[4]Emission Projections'!AA$183*'[4]Emission Shares'!V105*'[4]Carbon Prices POLES'!U$8</f>
        <v>352470.16098746209</v>
      </c>
      <c r="W105" s="20">
        <f t="shared" si="6"/>
        <v>100593.57500902547</v>
      </c>
      <c r="X105" t="s">
        <v>387</v>
      </c>
      <c r="Y105">
        <f t="shared" si="7"/>
        <v>0</v>
      </c>
      <c r="Z105">
        <f t="shared" si="8"/>
        <v>0</v>
      </c>
      <c r="AA105">
        <f t="shared" si="9"/>
        <v>1</v>
      </c>
      <c r="AB105">
        <f t="shared" si="10"/>
        <v>0</v>
      </c>
      <c r="AC105">
        <f t="shared" si="11"/>
        <v>0</v>
      </c>
    </row>
    <row r="106" spans="1:29" x14ac:dyDescent="0.25">
      <c r="A106" t="s">
        <v>261</v>
      </c>
      <c r="B106">
        <f>'[4]Emission Projections'!G$183*'[4]Emission Shares'!B106*'[4]Carbon Prices POLES'!A$8</f>
        <v>6197.23</v>
      </c>
      <c r="C106">
        <f>'[4]Emission Projections'!H$183*'[4]Emission Shares'!C106*'[4]Carbon Prices POLES'!B$8</f>
        <v>7408.8370459991784</v>
      </c>
      <c r="D106">
        <f>'[4]Emission Projections'!I$183*'[4]Emission Shares'!D106*'[4]Carbon Prices POLES'!C$8</f>
        <v>8850.1824210049272</v>
      </c>
      <c r="E106">
        <f>'[4]Emission Projections'!J$183*'[4]Emission Shares'!E106*'[4]Carbon Prices POLES'!D$8</f>
        <v>10571.933107811668</v>
      </c>
      <c r="F106">
        <f>'[4]Emission Projections'!K$183*'[4]Emission Shares'!F106*'[4]Carbon Prices POLES'!E$8</f>
        <v>12628.746610379121</v>
      </c>
      <c r="G106">
        <f>'[4]Emission Projections'!L$183*'[4]Emission Shares'!G106*'[4]Carbon Prices POLES'!F$8</f>
        <v>15085.467980011083</v>
      </c>
      <c r="H106">
        <f>'[4]Emission Projections'!M$183*'[4]Emission Shares'!H106*'[4]Carbon Prices POLES'!G$8</f>
        <v>18020.40773356297</v>
      </c>
      <c r="I106">
        <f>'[4]Emission Projections'!N$183*'[4]Emission Shares'!I106*'[4]Carbon Prices POLES'!H$8</f>
        <v>21525.992524965386</v>
      </c>
      <c r="J106">
        <f>'[4]Emission Projections'!O$183*'[4]Emission Shares'!J106*'[4]Carbon Prices POLES'!I$8</f>
        <v>25713.961777769797</v>
      </c>
      <c r="K106">
        <f>'[4]Emission Projections'!P$183*'[4]Emission Shares'!K106*'[4]Carbon Prices POLES'!J$8</f>
        <v>30716.207992219348</v>
      </c>
      <c r="L106">
        <f>'[4]Emission Projections'!Q$183*'[4]Emission Shares'!L106*'[4]Carbon Prices POLES'!K$8</f>
        <v>36692.169560066359</v>
      </c>
      <c r="M106">
        <f>'[4]Emission Projections'!R$183*'[4]Emission Shares'!M106*'[4]Carbon Prices POLES'!L$8</f>
        <v>43830.056552272668</v>
      </c>
      <c r="N106">
        <f>'[4]Emission Projections'!S$183*'[4]Emission Shares'!N106*'[4]Carbon Prices POLES'!M$8</f>
        <v>52357.367985966528</v>
      </c>
      <c r="O106">
        <f>'[4]Emission Projections'!T$183*'[4]Emission Shares'!O106*'[4]Carbon Prices POLES'!N$8</f>
        <v>62542.678811173573</v>
      </c>
      <c r="P106">
        <f>'[4]Emission Projections'!U$183*'[4]Emission Shares'!P106*'[4]Carbon Prices POLES'!O$8</f>
        <v>74710.602309190013</v>
      </c>
      <c r="Q106">
        <f>'[4]Emission Projections'!V$183*'[4]Emission Shares'!Q106*'[4]Carbon Prices POLES'!P$8</f>
        <v>89244.393663504394</v>
      </c>
      <c r="R106">
        <f>'[4]Emission Projections'!W$183*'[4]Emission Shares'!R106*'[4]Carbon Prices POLES'!Q$8</f>
        <v>106607.2364848617</v>
      </c>
      <c r="S106">
        <f>'[4]Emission Projections'!X$183*'[4]Emission Shares'!S106*'[4]Carbon Prices POLES'!R$8</f>
        <v>127346.03396825603</v>
      </c>
      <c r="T106">
        <f>'[4]Emission Projections'!Y$183*'[4]Emission Shares'!T106*'[4]Carbon Prices POLES'!S$8</f>
        <v>152121.69291561528</v>
      </c>
      <c r="U106">
        <f>'[4]Emission Projections'!Z$183*'[4]Emission Shares'!U106*'[4]Carbon Prices POLES'!T$8</f>
        <v>181714.64120358112</v>
      </c>
      <c r="V106">
        <f>'[4]Emission Projections'!AA$183*'[4]Emission Shares'!V106*'[4]Carbon Prices POLES'!U$8</f>
        <v>217066.18598746217</v>
      </c>
      <c r="W106" s="20">
        <f t="shared" si="6"/>
        <v>61950.096506460635</v>
      </c>
      <c r="X106" t="s">
        <v>387</v>
      </c>
      <c r="Y106">
        <f t="shared" si="7"/>
        <v>0</v>
      </c>
      <c r="Z106">
        <f t="shared" si="8"/>
        <v>0</v>
      </c>
      <c r="AA106">
        <f t="shared" si="9"/>
        <v>1</v>
      </c>
      <c r="AB106">
        <f t="shared" si="10"/>
        <v>0</v>
      </c>
      <c r="AC106">
        <f t="shared" si="11"/>
        <v>0</v>
      </c>
    </row>
    <row r="107" spans="1:29" x14ac:dyDescent="0.25">
      <c r="A107" t="s">
        <v>263</v>
      </c>
      <c r="B107">
        <f>'[4]Emission Projections'!G$183*'[4]Emission Shares'!B107*'[4]Carbon Prices POLES'!A$8</f>
        <v>1084020.2050000001</v>
      </c>
      <c r="C107">
        <f>'[4]Emission Projections'!H$183*'[4]Emission Shares'!C107*'[4]Carbon Prices POLES'!B$8</f>
        <v>1294919.4985133777</v>
      </c>
      <c r="D107">
        <f>'[4]Emission Projections'!I$183*'[4]Emission Shares'!D107*'[4]Carbon Prices POLES'!C$8</f>
        <v>1546842.7303867321</v>
      </c>
      <c r="E107">
        <f>'[4]Emission Projections'!J$183*'[4]Emission Shares'!E107*'[4]Carbon Prices POLES'!D$8</f>
        <v>1847776.9743173292</v>
      </c>
      <c r="F107">
        <f>'[4]Emission Projections'!K$183*'[4]Emission Shares'!F107*'[4]Carbon Prices POLES'!E$8</f>
        <v>2207257.3773768577</v>
      </c>
      <c r="G107">
        <f>'[4]Emission Projections'!L$183*'[4]Emission Shares'!G107*'[4]Carbon Prices POLES'!F$8</f>
        <v>2636673.3630862832</v>
      </c>
      <c r="H107">
        <f>'[4]Emission Projections'!M$183*'[4]Emission Shares'!H107*'[4]Carbon Prices POLES'!G$8</f>
        <v>3149631.5894473172</v>
      </c>
      <c r="I107">
        <f>'[4]Emission Projections'!N$183*'[4]Emission Shares'!I107*'[4]Carbon Prices POLES'!H$8</f>
        <v>3762383.9482638757</v>
      </c>
      <c r="J107">
        <f>'[4]Emission Projections'!O$183*'[4]Emission Shares'!J107*'[4]Carbon Prices POLES'!I$8</f>
        <v>4494346.3582768226</v>
      </c>
      <c r="K107">
        <f>'[4]Emission Projections'!P$183*'[4]Emission Shares'!K107*'[4]Carbon Prices POLES'!J$8</f>
        <v>5368709.3674380258</v>
      </c>
      <c r="L107">
        <f>'[4]Emission Projections'!Q$183*'[4]Emission Shares'!L107*'[4]Carbon Prices POLES'!K$8</f>
        <v>6413178.3758478314</v>
      </c>
      <c r="M107">
        <f>'[4]Emission Projections'!R$183*'[4]Emission Shares'!M107*'[4]Carbon Prices POLES'!L$8</f>
        <v>7660845.0085664345</v>
      </c>
      <c r="N107">
        <f>'[4]Emission Projections'!S$183*'[4]Emission Shares'!N107*'[4]Carbon Prices POLES'!M$8</f>
        <v>9151243.2795044538</v>
      </c>
      <c r="O107">
        <f>'[4]Emission Projections'!T$183*'[4]Emission Shares'!O107*'[4]Carbon Prices POLES'!N$8</f>
        <v>10931593.100969262</v>
      </c>
      <c r="P107">
        <f>'[4]Emission Projections'!U$183*'[4]Emission Shares'!P107*'[4]Carbon Prices POLES'!O$8</f>
        <v>13058307.239571039</v>
      </c>
      <c r="Q107">
        <f>'[4]Emission Projections'!V$183*'[4]Emission Shares'!Q107*'[4]Carbon Prices POLES'!P$8</f>
        <v>15598765.888854405</v>
      </c>
      <c r="R107">
        <f>'[4]Emission Projections'!W$183*'[4]Emission Shares'!R107*'[4]Carbon Prices POLES'!Q$8</f>
        <v>18633466.82654582</v>
      </c>
      <c r="S107">
        <f>'[4]Emission Projections'!X$183*'[4]Emission Shares'!S107*'[4]Carbon Prices POLES'!R$8</f>
        <v>22258557.847631618</v>
      </c>
      <c r="T107">
        <f>'[4]Emission Projections'!Y$183*'[4]Emission Shares'!T107*'[4]Carbon Prices POLES'!S$8</f>
        <v>26588904.658301946</v>
      </c>
      <c r="U107">
        <f>'[4]Emission Projections'!Z$183*'[4]Emission Shares'!U107*'[4]Carbon Prices POLES'!T$8</f>
        <v>31761704.822490711</v>
      </c>
      <c r="V107">
        <f>'[4]Emission Projections'!AA$183*'[4]Emission Shares'!V107*'[4]Carbon Prices POLES'!U$8</f>
        <v>37940862.273926742</v>
      </c>
      <c r="W107" s="20">
        <f t="shared" si="6"/>
        <v>10828094.796872232</v>
      </c>
      <c r="X107" t="s">
        <v>524</v>
      </c>
      <c r="Y107">
        <f t="shared" si="7"/>
        <v>1</v>
      </c>
      <c r="Z107">
        <f t="shared" si="8"/>
        <v>0</v>
      </c>
      <c r="AA107">
        <f t="shared" si="9"/>
        <v>0</v>
      </c>
      <c r="AB107">
        <f t="shared" si="10"/>
        <v>0</v>
      </c>
      <c r="AC107">
        <f t="shared" si="11"/>
        <v>0</v>
      </c>
    </row>
    <row r="108" spans="1:29" x14ac:dyDescent="0.25">
      <c r="A108" t="s">
        <v>265</v>
      </c>
      <c r="B108">
        <f>'[4]Emission Projections'!G$183*'[4]Emission Shares'!B108*'[4]Carbon Prices POLES'!A$8</f>
        <v>5372.1550000000007</v>
      </c>
      <c r="C108">
        <f>'[4]Emission Projections'!H$183*'[4]Emission Shares'!C108*'[4]Carbon Prices POLES'!B$8</f>
        <v>6423.2458162342127</v>
      </c>
      <c r="D108">
        <f>'[4]Emission Projections'!I$183*'[4]Emission Shares'!D108*'[4]Carbon Prices POLES'!C$8</f>
        <v>7672.8469397582312</v>
      </c>
      <c r="E108">
        <f>'[4]Emission Projections'!J$183*'[4]Emission Shares'!E108*'[4]Carbon Prices POLES'!D$8</f>
        <v>9165.5500216584605</v>
      </c>
      <c r="F108">
        <f>'[4]Emission Projections'!K$183*'[4]Emission Shares'!F108*'[4]Carbon Prices POLES'!E$8</f>
        <v>10948.755293950448</v>
      </c>
      <c r="G108">
        <f>'[4]Emission Projections'!L$183*'[4]Emission Shares'!G108*'[4]Carbon Prices POLES'!F$8</f>
        <v>13078.638652309477</v>
      </c>
      <c r="H108">
        <f>'[4]Emission Projections'!M$183*'[4]Emission Shares'!H108*'[4]Carbon Prices POLES'!G$8</f>
        <v>15623.154895920543</v>
      </c>
      <c r="I108">
        <f>'[4]Emission Projections'!N$183*'[4]Emission Shares'!I108*'[4]Carbon Prices POLES'!H$8</f>
        <v>18662.360282672802</v>
      </c>
      <c r="J108">
        <f>'[4]Emission Projections'!O$183*'[4]Emission Shares'!J108*'[4]Carbon Prices POLES'!I$8</f>
        <v>22293.217211184026</v>
      </c>
      <c r="K108">
        <f>'[4]Emission Projections'!P$183*'[4]Emission Shares'!K108*'[4]Carbon Prices POLES'!J$8</f>
        <v>26629.96632437934</v>
      </c>
      <c r="L108">
        <f>'[4]Emission Projections'!Q$183*'[4]Emission Shares'!L108*'[4]Carbon Prices POLES'!K$8</f>
        <v>31810.960033025447</v>
      </c>
      <c r="M108">
        <f>'[4]Emission Projections'!R$183*'[4]Emission Shares'!M108*'[4]Carbon Prices POLES'!L$8</f>
        <v>37999.220203459874</v>
      </c>
      <c r="N108">
        <f>'[4]Emission Projections'!S$183*'[4]Emission Shares'!N108*'[4]Carbon Prices POLES'!M$8</f>
        <v>45392.157347437096</v>
      </c>
      <c r="O108">
        <f>'[4]Emission Projections'!T$183*'[4]Emission Shares'!O108*'[4]Carbon Prices POLES'!N$8</f>
        <v>54222.404267889331</v>
      </c>
      <c r="P108">
        <f>'[4]Emission Projections'!U$183*'[4]Emission Shares'!P108*'[4]Carbon Prices POLES'!O$8</f>
        <v>64771.639646283424</v>
      </c>
      <c r="Q108">
        <f>'[4]Emission Projections'!V$183*'[4]Emission Shares'!Q108*'[4]Carbon Prices POLES'!P$8</f>
        <v>77371.831249757524</v>
      </c>
      <c r="R108">
        <f>'[4]Emission Projections'!W$183*'[4]Emission Shares'!R108*'[4]Carbon Prices POLES'!Q$8</f>
        <v>92424.897437107153</v>
      </c>
      <c r="S108">
        <f>'[4]Emission Projections'!X$183*'[4]Emission Shares'!S108*'[4]Carbon Prices POLES'!R$8</f>
        <v>110404.55715339666</v>
      </c>
      <c r="T108">
        <f>'[4]Emission Projections'!Y$183*'[4]Emission Shares'!T108*'[4]Carbon Prices POLES'!S$8</f>
        <v>131884.29514208937</v>
      </c>
      <c r="U108">
        <f>'[4]Emission Projections'!Z$183*'[4]Emission Shares'!U108*'[4]Carbon Prices POLES'!T$8</f>
        <v>157540.1094836136</v>
      </c>
      <c r="V108">
        <f>'[4]Emission Projections'!AA$183*'[4]Emission Shares'!V108*'[4]Carbon Prices POLES'!U$8</f>
        <v>188188.5609874622</v>
      </c>
      <c r="W108" s="20">
        <f t="shared" si="6"/>
        <v>53708.5963518852</v>
      </c>
      <c r="X108" t="s">
        <v>387</v>
      </c>
      <c r="Y108">
        <f t="shared" si="7"/>
        <v>0</v>
      </c>
      <c r="Z108">
        <f t="shared" si="8"/>
        <v>0</v>
      </c>
      <c r="AA108">
        <f t="shared" si="9"/>
        <v>1</v>
      </c>
      <c r="AB108">
        <f t="shared" si="10"/>
        <v>0</v>
      </c>
      <c r="AC108">
        <f t="shared" si="11"/>
        <v>0</v>
      </c>
    </row>
    <row r="109" spans="1:29" x14ac:dyDescent="0.25">
      <c r="A109" t="s">
        <v>267</v>
      </c>
      <c r="B109">
        <f>'[4]Emission Projections'!G$183*'[4]Emission Shares'!B109*'[4]Carbon Prices POLES'!A$8</f>
        <v>3116.95</v>
      </c>
      <c r="C109">
        <f>'[4]Emission Projections'!H$183*'[4]Emission Shares'!C109*'[4]Carbon Prices POLES'!B$8</f>
        <v>3729.2964548766395</v>
      </c>
      <c r="D109">
        <f>'[4]Emission Projections'!I$183*'[4]Emission Shares'!D109*'[4]Carbon Prices POLES'!C$8</f>
        <v>4454.7966243505934</v>
      </c>
      <c r="E109">
        <f>'[4]Emission Projections'!J$183*'[4]Emission Shares'!E109*'[4]Carbon Prices POLES'!D$8</f>
        <v>5321.436252839685</v>
      </c>
      <c r="F109">
        <f>'[4]Emission Projections'!K$183*'[4]Emission Shares'!F109*'[4]Carbon Prices POLES'!E$8</f>
        <v>6356.7790290453986</v>
      </c>
      <c r="G109">
        <f>'[4]Emission Projections'!L$183*'[4]Emission Shares'!G109*'[4]Carbon Prices POLES'!F$8</f>
        <v>7593.3051565917531</v>
      </c>
      <c r="H109">
        <f>'[4]Emission Projections'!M$183*'[4]Emission Shares'!H109*'[4]Carbon Prices POLES'!G$8</f>
        <v>9070.6638063645696</v>
      </c>
      <c r="I109">
        <f>'[4]Emission Projections'!N$183*'[4]Emission Shares'!I109*'[4]Carbon Prices POLES'!H$8</f>
        <v>10835.098820406402</v>
      </c>
      <c r="J109">
        <f>'[4]Emission Projections'!O$183*'[4]Emission Shares'!J109*'[4]Carbon Prices POLES'!I$8</f>
        <v>12943.182062516247</v>
      </c>
      <c r="K109">
        <f>'[4]Emission Projections'!P$183*'[4]Emission Shares'!K109*'[4]Carbon Prices POLES'!J$8</f>
        <v>15460.905765616641</v>
      </c>
      <c r="L109">
        <f>'[4]Emission Projections'!Q$183*'[4]Emission Shares'!L109*'[4]Carbon Prices POLES'!K$8</f>
        <v>18468.987325780276</v>
      </c>
      <c r="M109">
        <f>'[4]Emission Projections'!R$183*'[4]Emission Shares'!M109*'[4]Carbon Prices POLES'!L$8</f>
        <v>22061.600850038212</v>
      </c>
      <c r="N109">
        <f>'[4]Emission Projections'!S$183*'[4]Emission Shares'!N109*'[4]Carbon Prices POLES'!M$8</f>
        <v>26353.914935456636</v>
      </c>
      <c r="O109">
        <f>'[4]Emission Projections'!T$183*'[4]Emission Shares'!O109*'[4]Carbon Prices POLES'!N$8</f>
        <v>31480.320516245716</v>
      </c>
      <c r="P109">
        <f>'[4]Emission Projections'!U$183*'[4]Emission Shares'!P109*'[4]Carbon Prices POLES'!O$8</f>
        <v>37605.141701005377</v>
      </c>
      <c r="Q109">
        <f>'[4]Emission Projections'!V$183*'[4]Emission Shares'!Q109*'[4]Carbon Prices POLES'!P$8</f>
        <v>44920.160652182749</v>
      </c>
      <c r="R109">
        <f>'[4]Emission Projections'!W$183*'[4]Emission Shares'!R109*'[4]Carbon Prices POLES'!Q$8</f>
        <v>53659.837373244693</v>
      </c>
      <c r="S109">
        <f>'[4]Emission Projections'!X$183*'[4]Emission Shares'!S109*'[4]Carbon Prices POLES'!R$8</f>
        <v>64097.85385944767</v>
      </c>
      <c r="T109">
        <f>'[4]Emission Projections'!Y$183*'[4]Emission Shares'!T109*'[4]Carbon Prices POLES'!S$8</f>
        <v>76568.741227785067</v>
      </c>
      <c r="U109">
        <f>'[4]Emission Projections'!Z$183*'[4]Emission Shares'!U109*'[4]Carbon Prices POLES'!T$8</f>
        <v>91463.056115702318</v>
      </c>
      <c r="V109">
        <f>'[4]Emission Projections'!AA$183*'[4]Emission Shares'!V109*'[4]Carbon Prices POLES'!U$8</f>
        <v>109256.38598746224</v>
      </c>
      <c r="W109" s="20">
        <f t="shared" si="6"/>
        <v>31181.829262712326</v>
      </c>
      <c r="X109" t="s">
        <v>387</v>
      </c>
      <c r="Y109">
        <f t="shared" si="7"/>
        <v>0</v>
      </c>
      <c r="Z109">
        <f t="shared" si="8"/>
        <v>0</v>
      </c>
      <c r="AA109">
        <f t="shared" si="9"/>
        <v>1</v>
      </c>
      <c r="AB109">
        <f t="shared" si="10"/>
        <v>0</v>
      </c>
      <c r="AC109">
        <f t="shared" si="11"/>
        <v>0</v>
      </c>
    </row>
    <row r="110" spans="1:29" x14ac:dyDescent="0.25">
      <c r="A110" t="s">
        <v>269</v>
      </c>
      <c r="B110">
        <f>'[4]Emission Projections'!G$183*'[4]Emission Shares'!B110*'[4]Carbon Prices POLES'!A$8</f>
        <v>12944.51</v>
      </c>
      <c r="C110">
        <f>'[4]Emission Projections'!H$183*'[4]Emission Shares'!C110*'[4]Carbon Prices POLES'!B$8</f>
        <v>15468.631784921743</v>
      </c>
      <c r="D110">
        <f>'[4]Emission Projections'!I$183*'[4]Emission Shares'!D110*'[4]Carbon Prices POLES'!C$8</f>
        <v>18477.814690034149</v>
      </c>
      <c r="E110">
        <f>'[4]Emission Projections'!J$183*'[4]Emission Shares'!E110*'[4]Carbon Prices POLES'!D$8</f>
        <v>22072.394437220624</v>
      </c>
      <c r="F110">
        <f>'[4]Emission Projections'!K$183*'[4]Emission Shares'!F110*'[4]Carbon Prices POLES'!E$8</f>
        <v>26367.084335661453</v>
      </c>
      <c r="G110">
        <f>'[4]Emission Projections'!L$183*'[4]Emission Shares'!G110*'[4]Carbon Prices POLES'!F$8</f>
        <v>31495.4284979324</v>
      </c>
      <c r="H110">
        <f>'[4]Emission Projections'!M$183*'[4]Emission Shares'!H110*'[4]Carbon Prices POLES'!G$8</f>
        <v>37623.539929593397</v>
      </c>
      <c r="I110">
        <f>'[4]Emission Projections'!N$183*'[4]Emission Shares'!I110*'[4]Carbon Prices POLES'!H$8</f>
        <v>44941.347547368234</v>
      </c>
      <c r="J110">
        <f>'[4]Emission Projections'!O$183*'[4]Emission Shares'!J110*'[4]Carbon Prices POLES'!I$8</f>
        <v>53685.589710801956</v>
      </c>
      <c r="K110">
        <f>'[4]Emission Projections'!P$183*'[4]Emission Shares'!K110*'[4]Carbon Prices POLES'!J$8</f>
        <v>64127.620806629682</v>
      </c>
      <c r="L110">
        <f>'[4]Emission Projections'!Q$183*'[4]Emission Shares'!L110*'[4]Carbon Prices POLES'!K$8</f>
        <v>76604.855388360738</v>
      </c>
      <c r="M110">
        <f>'[4]Emission Projections'!R$183*'[4]Emission Shares'!M110*'[4]Carbon Prices POLES'!L$8</f>
        <v>91504.953778919575</v>
      </c>
      <c r="N110">
        <f>'[4]Emission Projections'!S$183*'[4]Emission Shares'!N110*'[4]Carbon Prices POLES'!M$8</f>
        <v>109308.85223487638</v>
      </c>
      <c r="O110">
        <f>'[4]Emission Projections'!T$183*'[4]Emission Shares'!O110*'[4]Carbon Prices POLES'!N$8</f>
        <v>130570.329721699</v>
      </c>
      <c r="P110">
        <f>'[4]Emission Projections'!U$183*'[4]Emission Shares'!P110*'[4]Carbon Prices POLES'!O$8</f>
        <v>155974.93475611758</v>
      </c>
      <c r="Q110">
        <f>'[4]Emission Projections'!V$183*'[4]Emission Shares'!Q110*'[4]Carbon Prices POLES'!P$8</f>
        <v>186313.69903603138</v>
      </c>
      <c r="R110">
        <f>'[4]Emission Projections'!W$183*'[4]Emission Shares'!R110*'[4]Carbon Prices POLES'!Q$8</f>
        <v>222563.89209956094</v>
      </c>
      <c r="S110">
        <f>'[4]Emission Projections'!X$183*'[4]Emission Shares'!S110*'[4]Carbon Prices POLES'!R$8</f>
        <v>265855.37561124098</v>
      </c>
      <c r="T110">
        <f>'[4]Emission Projections'!Y$183*'[4]Emission Shares'!T110*'[4]Carbon Prices POLES'!S$8</f>
        <v>317581.35326232662</v>
      </c>
      <c r="U110">
        <f>'[4]Emission Projections'!Z$183*'[4]Emission Shares'!U110*'[4]Carbon Prices POLES'!T$8</f>
        <v>379355.55977889389</v>
      </c>
      <c r="V110">
        <f>'[4]Emission Projections'!AA$183*'[4]Emission Shares'!V110*'[4]Carbon Prices POLES'!U$8</f>
        <v>453155.31876791886</v>
      </c>
      <c r="W110" s="20">
        <f t="shared" si="6"/>
        <v>129333.00410362426</v>
      </c>
      <c r="X110" t="s">
        <v>527</v>
      </c>
      <c r="Y110">
        <f t="shared" si="7"/>
        <v>0</v>
      </c>
      <c r="Z110">
        <f t="shared" si="8"/>
        <v>0</v>
      </c>
      <c r="AA110">
        <f t="shared" si="9"/>
        <v>0</v>
      </c>
      <c r="AB110">
        <f t="shared" si="10"/>
        <v>1</v>
      </c>
      <c r="AC110">
        <f t="shared" si="11"/>
        <v>0</v>
      </c>
    </row>
    <row r="111" spans="1:29" x14ac:dyDescent="0.25">
      <c r="A111" t="s">
        <v>273</v>
      </c>
      <c r="B111">
        <f>'[4]Emission Projections'!G$183*'[4]Emission Shares'!B111*'[4]Carbon Prices POLES'!A$8</f>
        <v>11074.34</v>
      </c>
      <c r="C111">
        <f>'[4]Emission Projections'!H$183*'[4]Emission Shares'!C111*'[4]Carbon Prices POLES'!B$8</f>
        <v>13234.776315276533</v>
      </c>
      <c r="D111">
        <f>'[4]Emission Projections'!I$183*'[4]Emission Shares'!D111*'[4]Carbon Prices POLES'!C$8</f>
        <v>15809.543265707622</v>
      </c>
      <c r="E111">
        <f>'[4]Emission Projections'!J$183*'[4]Emission Shares'!E111*'[4]Carbon Prices POLES'!D$8</f>
        <v>18885.21979485064</v>
      </c>
      <c r="F111">
        <f>'[4]Emission Projections'!K$183*'[4]Emission Shares'!F111*'[4]Carbon Prices POLES'!E$8</f>
        <v>22559.361947490852</v>
      </c>
      <c r="G111">
        <f>'[4]Emission Projections'!L$183*'[4]Emission Shares'!G111*'[4]Carbon Prices POLES'!F$8</f>
        <v>26948.059117091692</v>
      </c>
      <c r="H111">
        <f>'[4]Emission Projections'!M$183*'[4]Emission Shares'!H111*'[4]Carbon Prices POLES'!G$8</f>
        <v>32190.83561829376</v>
      </c>
      <c r="I111">
        <f>'[4]Emission Projections'!N$183*'[4]Emission Shares'!I111*'[4]Carbon Prices POLES'!H$8</f>
        <v>38453.240890517111</v>
      </c>
      <c r="J111">
        <f>'[4]Emission Projections'!O$183*'[4]Emission Shares'!J111*'[4]Carbon Prices POLES'!I$8</f>
        <v>45934.362993587929</v>
      </c>
      <c r="K111">
        <f>'[4]Emission Projections'!P$183*'[4]Emission Shares'!K111*'[4]Carbon Prices POLES'!J$8</f>
        <v>54870.436517673639</v>
      </c>
      <c r="L111">
        <f>'[4]Emission Projections'!Q$183*'[4]Emission Shares'!L111*'[4]Carbon Prices POLES'!K$8</f>
        <v>65545.541431019315</v>
      </c>
      <c r="M111">
        <f>'[4]Emission Projections'!R$183*'[4]Emission Shares'!M111*'[4]Carbon Prices POLES'!L$8</f>
        <v>78296.77808081056</v>
      </c>
      <c r="N111">
        <f>'[4]Emission Projections'!S$183*'[4]Emission Shares'!N111*'[4]Carbon Prices POLES'!M$8</f>
        <v>93529.501982607195</v>
      </c>
      <c r="O111">
        <f>'[4]Emission Projections'!T$183*'[4]Emission Shares'!O111*'[4]Carbon Prices POLES'!N$8</f>
        <v>111724.74611147601</v>
      </c>
      <c r="P111">
        <f>'[4]Emission Projections'!U$183*'[4]Emission Shares'!P111*'[4]Carbon Prices POLES'!O$8</f>
        <v>133460.91493881567</v>
      </c>
      <c r="Q111">
        <f>'[4]Emission Projections'!V$183*'[4]Emission Shares'!Q111*'[4]Carbon Prices POLES'!P$8</f>
        <v>159424.42926476363</v>
      </c>
      <c r="R111">
        <f>'[4]Emission Projections'!W$183*'[4]Emission Shares'!R111*'[4]Carbon Prices POLES'!Q$8</f>
        <v>190440.6184115886</v>
      </c>
      <c r="S111">
        <f>'[4]Emission Projections'!X$183*'[4]Emission Shares'!S111*'[4]Carbon Prices POLES'!R$8</f>
        <v>227488.98580720264</v>
      </c>
      <c r="T111">
        <f>'[4]Emission Projections'!Y$183*'[4]Emission Shares'!T111*'[4]Carbon Prices POLES'!S$8</f>
        <v>271747.19975467975</v>
      </c>
      <c r="U111">
        <f>'[4]Emission Projections'!Z$183*'[4]Emission Shares'!U111*'[4]Carbon Prices POLES'!T$8</f>
        <v>324612.98425938928</v>
      </c>
      <c r="V111">
        <f>'[4]Emission Projections'!AA$183*'[4]Emission Shares'!V111*'[4]Carbon Prices POLES'!U$8</f>
        <v>387765.03598746215</v>
      </c>
      <c r="W111" s="20">
        <f t="shared" si="6"/>
        <v>110666.51964239546</v>
      </c>
      <c r="X111" t="s">
        <v>387</v>
      </c>
      <c r="Y111">
        <f t="shared" si="7"/>
        <v>0</v>
      </c>
      <c r="Z111">
        <f t="shared" si="8"/>
        <v>0</v>
      </c>
      <c r="AA111">
        <f t="shared" si="9"/>
        <v>1</v>
      </c>
      <c r="AB111">
        <f t="shared" si="10"/>
        <v>0</v>
      </c>
      <c r="AC111">
        <f t="shared" si="11"/>
        <v>0</v>
      </c>
    </row>
    <row r="112" spans="1:29" x14ac:dyDescent="0.25">
      <c r="A112" t="s">
        <v>275</v>
      </c>
      <c r="B112">
        <f>'[4]Emission Projections'!G$183*'[4]Emission Shares'!B112*'[4]Carbon Prices POLES'!A$8</f>
        <v>20590.205000000002</v>
      </c>
      <c r="C112">
        <f>'[4]Emission Projections'!H$183*'[4]Emission Shares'!C112*'[4]Carbon Prices POLES'!B$8</f>
        <v>24601.928498565809</v>
      </c>
      <c r="D112">
        <f>'[4]Emission Projections'!I$183*'[4]Emission Shares'!D112*'[4]Carbon Prices POLES'!C$8</f>
        <v>29388.145816086188</v>
      </c>
      <c r="E112">
        <f>'[4]Emission Projections'!J$183*'[4]Emission Shares'!E112*'[4]Carbon Prices POLES'!D$8</f>
        <v>35105.504721817662</v>
      </c>
      <c r="F112">
        <f>'[4]Emission Projections'!K$183*'[4]Emission Shares'!F112*'[4]Carbon Prices POLES'!E$8</f>
        <v>41935.261796968254</v>
      </c>
      <c r="G112">
        <f>'[4]Emission Projections'!L$183*'[4]Emission Shares'!G112*'[4]Carbon Prices POLES'!F$8</f>
        <v>50093.490696583554</v>
      </c>
      <c r="H112">
        <f>'[4]Emission Projections'!M$183*'[4]Emission Shares'!H112*'[4]Carbon Prices POLES'!G$8</f>
        <v>59839.15167910311</v>
      </c>
      <c r="I112">
        <f>'[4]Emission Projections'!N$183*'[4]Emission Shares'!I112*'[4]Carbon Prices POLES'!H$8</f>
        <v>71480.466084958258</v>
      </c>
      <c r="J112">
        <f>'[4]Emission Projections'!O$183*'[4]Emission Shares'!J112*'[4]Carbon Prices POLES'!I$8</f>
        <v>85386.950328210514</v>
      </c>
      <c r="K112">
        <f>'[4]Emission Projections'!P$183*'[4]Emission Shares'!K112*'[4]Carbon Prices POLES'!J$8</f>
        <v>101998.42375342846</v>
      </c>
      <c r="L112">
        <f>'[4]Emission Projections'!Q$183*'[4]Emission Shares'!L112*'[4]Carbon Prices POLES'!K$8</f>
        <v>121842.15797622454</v>
      </c>
      <c r="M112">
        <f>'[4]Emission Projections'!R$183*'[4]Emission Shares'!M112*'[4]Carbon Prices POLES'!L$8</f>
        <v>145545.75730378489</v>
      </c>
      <c r="N112">
        <f>'[4]Emission Projections'!S$183*'[4]Emission Shares'!N112*'[4]Carbon Prices POLES'!M$8</f>
        <v>173861.59801364673</v>
      </c>
      <c r="O112">
        <f>'[4]Emission Projections'!T$183*'[4]Emission Shares'!O112*'[4]Carbon Prices POLES'!N$8</f>
        <v>207685.24584402103</v>
      </c>
      <c r="P112">
        <f>'[4]Emission Projections'!U$183*'[4]Emission Shares'!P112*'[4]Carbon Prices POLES'!O$8</f>
        <v>248090.28431767179</v>
      </c>
      <c r="Q112">
        <f>'[4]Emission Projections'!V$183*'[4]Emission Shares'!Q112*'[4]Carbon Prices POLES'!P$8</f>
        <v>296354.64910331089</v>
      </c>
      <c r="R112">
        <f>'[4]Emission Projections'!W$183*'[4]Emission Shares'!R112*'[4]Carbon Prices POLES'!Q$8</f>
        <v>354010.26209569123</v>
      </c>
      <c r="S112">
        <f>'[4]Emission Projections'!X$183*'[4]Emission Shares'!S112*'[4]Carbon Prices POLES'!R$8</f>
        <v>422880.68507191417</v>
      </c>
      <c r="T112">
        <f>'[4]Emission Projections'!Y$183*'[4]Emission Shares'!T112*'[4]Carbon Prices POLES'!S$8</f>
        <v>505151.85407601245</v>
      </c>
      <c r="U112">
        <f>'[4]Emission Projections'!Z$183*'[4]Emission Shares'!U112*'[4]Carbon Prices POLES'!T$8</f>
        <v>603425.91676301498</v>
      </c>
      <c r="V112">
        <f>'[4]Emission Projections'!AA$183*'[4]Emission Shares'!V112*'[4]Carbon Prices POLES'!U$8</f>
        <v>720820.31098746206</v>
      </c>
      <c r="W112" s="20">
        <f t="shared" si="6"/>
        <v>205718.4880918322</v>
      </c>
      <c r="X112" t="s">
        <v>387</v>
      </c>
      <c r="Y112">
        <f t="shared" si="7"/>
        <v>0</v>
      </c>
      <c r="Z112">
        <f t="shared" si="8"/>
        <v>0</v>
      </c>
      <c r="AA112">
        <f t="shared" si="9"/>
        <v>1</v>
      </c>
      <c r="AB112">
        <f t="shared" si="10"/>
        <v>0</v>
      </c>
      <c r="AC112">
        <f t="shared" si="11"/>
        <v>0</v>
      </c>
    </row>
    <row r="113" spans="1:29" x14ac:dyDescent="0.25">
      <c r="A113" t="s">
        <v>277</v>
      </c>
      <c r="B113">
        <f>'[4]Emission Projections'!G$183*'[4]Emission Shares'!B113*'[4]Carbon Prices POLES'!A$8</f>
        <v>2218369.9849999999</v>
      </c>
      <c r="C113">
        <f>'[4]Emission Projections'!H$183*'[4]Emission Shares'!C113*'[4]Carbon Prices POLES'!B$8</f>
        <v>2649954.1655559456</v>
      </c>
      <c r="D113">
        <f>'[4]Emission Projections'!I$183*'[4]Emission Shares'!D113*'[4]Carbon Prices POLES'!C$8</f>
        <v>3165495.9720688318</v>
      </c>
      <c r="E113">
        <f>'[4]Emission Projections'!J$183*'[4]Emission Shares'!E113*'[4]Carbon Prices POLES'!D$8</f>
        <v>3781335.1187128341</v>
      </c>
      <c r="F113">
        <f>'[4]Emission Projections'!K$183*'[4]Emission Shares'!F113*'[4]Carbon Prices POLES'!E$8</f>
        <v>4516984.1741891634</v>
      </c>
      <c r="G113">
        <f>'[4]Emission Projections'!L$183*'[4]Emission Shares'!G113*'[4]Carbon Prices POLES'!F$8</f>
        <v>5395751.9212714974</v>
      </c>
      <c r="H113">
        <f>'[4]Emission Projections'!M$183*'[4]Emission Shares'!H113*'[4]Carbon Prices POLES'!G$8</f>
        <v>6445481.6277730735</v>
      </c>
      <c r="I113">
        <f>'[4]Emission Projections'!N$183*'[4]Emission Shares'!I113*'[4]Carbon Prices POLES'!H$8</f>
        <v>7699433.6344238101</v>
      </c>
      <c r="J113">
        <f>'[4]Emission Projections'!O$183*'[4]Emission Shares'!J113*'[4]Carbon Prices POLES'!I$8</f>
        <v>9197338.7136380579</v>
      </c>
      <c r="K113">
        <f>'[4]Emission Projections'!P$183*'[4]Emission Shares'!K113*'[4]Carbon Prices POLES'!J$8</f>
        <v>10986657.495775612</v>
      </c>
      <c r="L113">
        <f>'[4]Emission Projections'!Q$183*'[4]Emission Shares'!L113*'[4]Carbon Prices POLES'!K$8</f>
        <v>13124083.551692616</v>
      </c>
      <c r="M113">
        <f>'[4]Emission Projections'!R$183*'[4]Emission Shares'!M113*'[4]Carbon Prices POLES'!L$8</f>
        <v>15677340.524164375</v>
      </c>
      <c r="N113">
        <f>'[4]Emission Projections'!S$183*'[4]Emission Shares'!N113*'[4]Carbon Prices POLES'!M$8</f>
        <v>18727326.940480802</v>
      </c>
      <c r="O113">
        <f>'[4]Emission Projections'!T$183*'[4]Emission Shares'!O113*'[4]Carbon Prices POLES'!N$8</f>
        <v>22370680.619314857</v>
      </c>
      <c r="P113">
        <f>'[4]Emission Projections'!U$183*'[4]Emission Shares'!P113*'[4]Carbon Prices POLES'!O$8</f>
        <v>26722839.195284154</v>
      </c>
      <c r="Q113">
        <f>'[4]Emission Projections'!V$183*'[4]Emission Shares'!Q113*'[4]Carbon Prices POLES'!P$8</f>
        <v>31921699.385329451</v>
      </c>
      <c r="R113">
        <f>'[4]Emission Projections'!W$183*'[4]Emission Shares'!R113*'[4]Carbon Prices POLES'!Q$8</f>
        <v>38131984.181728728</v>
      </c>
      <c r="S113">
        <f>'[4]Emission Projections'!X$183*'[4]Emission Shares'!S113*'[4]Carbon Prices POLES'!R$8</f>
        <v>45550464.422280274</v>
      </c>
      <c r="T113">
        <f>'[4]Emission Projections'!Y$183*'[4]Emission Shares'!T113*'[4]Carbon Prices POLES'!S$8</f>
        <v>54412190.524248898</v>
      </c>
      <c r="U113">
        <f>'[4]Emission Projections'!Z$183*'[4]Emission Shares'!U113*'[4]Carbon Prices POLES'!T$8</f>
        <v>64997943.375441864</v>
      </c>
      <c r="V113">
        <f>'[4]Emission Projections'!AA$183*'[4]Emission Shares'!V113*'[4]Carbon Prices POLES'!U$8</f>
        <v>77643127.049723849</v>
      </c>
      <c r="W113" s="20">
        <f t="shared" si="6"/>
        <v>22158880.122766607</v>
      </c>
      <c r="X113" t="s">
        <v>525</v>
      </c>
      <c r="Y113">
        <f t="shared" si="7"/>
        <v>0</v>
      </c>
      <c r="Z113">
        <f t="shared" si="8"/>
        <v>1</v>
      </c>
      <c r="AA113">
        <f t="shared" si="9"/>
        <v>0</v>
      </c>
      <c r="AB113">
        <f t="shared" si="10"/>
        <v>0</v>
      </c>
      <c r="AC113">
        <f t="shared" si="11"/>
        <v>0</v>
      </c>
    </row>
    <row r="114" spans="1:29" x14ac:dyDescent="0.25">
      <c r="A114" t="s">
        <v>281</v>
      </c>
      <c r="B114">
        <f>'[4]Emission Projections'!G$183*'[4]Emission Shares'!B114*'[4]Carbon Prices POLES'!A$8</f>
        <v>24275.54</v>
      </c>
      <c r="C114">
        <f>'[4]Emission Projections'!H$183*'[4]Emission Shares'!C114*'[4]Carbon Prices POLES'!B$8</f>
        <v>29004.122889402472</v>
      </c>
      <c r="D114">
        <f>'[4]Emission Projections'!I$183*'[4]Emission Shares'!D114*'[4]Carbon Prices POLES'!C$8</f>
        <v>34646.644259197092</v>
      </c>
      <c r="E114">
        <f>'[4]Emission Projections'!J$183*'[4]Emission Shares'!E114*'[4]Carbon Prices POLES'!D$8</f>
        <v>41386.87746781711</v>
      </c>
      <c r="F114">
        <f>'[4]Emission Projections'!K$183*'[4]Emission Shares'!F114*'[4]Carbon Prices POLES'!E$8</f>
        <v>49439.030221937152</v>
      </c>
      <c r="G114">
        <f>'[4]Emission Projections'!L$183*'[4]Emission Shares'!G114*'[4]Carbon Prices POLES'!F$8</f>
        <v>59056.235280426772</v>
      </c>
      <c r="H114">
        <f>'[4]Emission Projections'!M$183*'[4]Emission Shares'!H114*'[4]Carbon Prices POLES'!G$8</f>
        <v>70546.076974133699</v>
      </c>
      <c r="I114">
        <f>'[4]Emission Projections'!N$183*'[4]Emission Shares'!I114*'[4]Carbon Prices POLES'!H$8</f>
        <v>84269.228797538555</v>
      </c>
      <c r="J114">
        <f>'[4]Emission Projections'!O$183*'[4]Emission Shares'!J114*'[4]Carbon Prices POLES'!I$8</f>
        <v>100664.41284765225</v>
      </c>
      <c r="K114">
        <f>'[4]Emission Projections'!P$183*'[4]Emission Shares'!K114*'[4]Carbon Prices POLES'!J$8</f>
        <v>120246.49825594419</v>
      </c>
      <c r="L114">
        <f>'[4]Emission Projections'!Q$183*'[4]Emission Shares'!L114*'[4]Carbon Prices POLES'!K$8</f>
        <v>143641.26662913462</v>
      </c>
      <c r="M114">
        <f>'[4]Emission Projections'!R$183*'[4]Emission Shares'!M114*'[4]Carbon Prices POLES'!L$8</f>
        <v>171583.69135302556</v>
      </c>
      <c r="N114">
        <f>'[4]Emission Projections'!S$183*'[4]Emission Shares'!N114*'[4]Carbon Prices POLES'!M$8</f>
        <v>204966.3864694862</v>
      </c>
      <c r="O114">
        <f>'[4]Emission Projections'!T$183*'[4]Emission Shares'!O114*'[4]Carbon Prices POLES'!N$8</f>
        <v>244838.50505226513</v>
      </c>
      <c r="P114">
        <f>'[4]Emission Projections'!U$183*'[4]Emission Shares'!P114*'[4]Carbon Prices POLES'!O$8</f>
        <v>292473.29197785398</v>
      </c>
      <c r="Q114">
        <f>'[4]Emission Projections'!V$183*'[4]Emission Shares'!Q114*'[4]Carbon Prices POLES'!P$8</f>
        <v>349368.35791887552</v>
      </c>
      <c r="R114">
        <f>'[4]Emission Projections'!W$183*'[4]Emission Shares'!R114*'[4]Carbon Prices POLES'!Q$8</f>
        <v>417339.91739483434</v>
      </c>
      <c r="S114">
        <f>'[4]Emission Projections'!X$183*'[4]Emission Shares'!S114*'[4]Carbon Prices POLES'!R$8</f>
        <v>498525.69691809022</v>
      </c>
      <c r="T114">
        <f>'[4]Emission Projections'!Y$183*'[4]Emission Shares'!T114*'[4]Carbon Prices POLES'!S$8</f>
        <v>595516.46748989774</v>
      </c>
      <c r="U114">
        <f>'[4]Emission Projections'!Z$183*'[4]Emission Shares'!U114*'[4]Carbon Prices POLES'!T$8</f>
        <v>711363.62682784384</v>
      </c>
      <c r="V114">
        <f>'[4]Emission Projections'!AA$183*'[4]Emission Shares'!V114*'[4]Carbon Prices POLES'!U$8</f>
        <v>849755.04848104657</v>
      </c>
      <c r="W114" s="20">
        <f t="shared" si="6"/>
        <v>242519.37730982868</v>
      </c>
      <c r="X114" t="s">
        <v>526</v>
      </c>
      <c r="Y114">
        <f t="shared" si="7"/>
        <v>0</v>
      </c>
      <c r="Z114">
        <f t="shared" si="8"/>
        <v>0</v>
      </c>
      <c r="AA114">
        <f t="shared" si="9"/>
        <v>0</v>
      </c>
      <c r="AB114">
        <f t="shared" si="10"/>
        <v>0</v>
      </c>
      <c r="AC114">
        <f t="shared" si="11"/>
        <v>1</v>
      </c>
    </row>
    <row r="115" spans="1:29" x14ac:dyDescent="0.25">
      <c r="A115" t="s">
        <v>285</v>
      </c>
      <c r="B115">
        <f>'[4]Emission Projections'!G$183*'[4]Emission Shares'!B115*'[4]Carbon Prices POLES'!A$8</f>
        <v>57553.565000000002</v>
      </c>
      <c r="C115">
        <f>'[4]Emission Projections'!H$183*'[4]Emission Shares'!C115*'[4]Carbon Prices POLES'!B$8</f>
        <v>68756.400576447486</v>
      </c>
      <c r="D115">
        <f>'[4]Emission Projections'!I$183*'[4]Emission Shares'!D115*'[4]Carbon Prices POLES'!C$8</f>
        <v>82132.739673064541</v>
      </c>
      <c r="E115">
        <f>'[4]Emission Projections'!J$183*'[4]Emission Shares'!E115*'[4]Carbon Prices POLES'!D$8</f>
        <v>98111.403312856113</v>
      </c>
      <c r="F115">
        <f>'[4]Emission Projections'!K$183*'[4]Emission Shares'!F115*'[4]Carbon Prices POLES'!E$8</f>
        <v>117198.84717812385</v>
      </c>
      <c r="G115">
        <f>'[4]Emission Projections'!L$183*'[4]Emission Shares'!G115*'[4]Carbon Prices POLES'!F$8</f>
        <v>139999.29459635541</v>
      </c>
      <c r="H115">
        <f>'[4]Emission Projections'!M$183*'[4]Emission Shares'!H115*'[4]Carbon Prices POLES'!G$8</f>
        <v>167235.97027901319</v>
      </c>
      <c r="I115">
        <f>'[4]Emission Projections'!N$183*'[4]Emission Shares'!I115*'[4]Carbon Prices POLES'!H$8</f>
        <v>199770.89376369613</v>
      </c>
      <c r="J115">
        <f>'[4]Emission Projections'!O$183*'[4]Emission Shares'!J115*'[4]Carbon Prices POLES'!I$8</f>
        <v>238636.05126042446</v>
      </c>
      <c r="K115">
        <f>'[4]Emission Projections'!P$183*'[4]Emission Shares'!K115*'[4]Carbon Prices POLES'!J$8</f>
        <v>285061.51116346533</v>
      </c>
      <c r="L115">
        <f>'[4]Emission Projections'!Q$183*'[4]Emission Shares'!L115*'[4]Carbon Prices POLES'!K$8</f>
        <v>340519.83891764027</v>
      </c>
      <c r="M115">
        <f>'[4]Emission Projections'!R$183*'[4]Emission Shares'!M115*'[4]Carbon Prices POLES'!L$8</f>
        <v>406766.29407896934</v>
      </c>
      <c r="N115">
        <f>'[4]Emission Projections'!S$183*'[4]Emission Shares'!N115*'[4]Carbon Prices POLES'!M$8</f>
        <v>485902.11533929885</v>
      </c>
      <c r="O115">
        <f>'[4]Emission Projections'!T$183*'[4]Emission Shares'!O115*'[4]Carbon Prices POLES'!N$8</f>
        <v>580431.98916425614</v>
      </c>
      <c r="P115">
        <f>'[4]Emission Projections'!U$183*'[4]Emission Shares'!P115*'[4]Carbon Prices POLES'!O$8</f>
        <v>693354.22356741503</v>
      </c>
      <c r="Q115">
        <f>'[4]Emission Projections'!V$183*'[4]Emission Shares'!Q115*'[4]Carbon Prices POLES'!P$8</f>
        <v>828242.9072720824</v>
      </c>
      <c r="R115">
        <f>'[4]Emission Projections'!W$183*'[4]Emission Shares'!R115*'[4]Carbon Prices POLES'!Q$8</f>
        <v>989376.39877935103</v>
      </c>
      <c r="S115">
        <f>'[4]Emission Projections'!X$183*'[4]Emission Shares'!S115*'[4]Carbon Prices POLES'!R$8</f>
        <v>1181854.7808963319</v>
      </c>
      <c r="T115">
        <f>'[4]Emission Projections'!Y$183*'[4]Emission Shares'!T115*'[4]Carbon Prices POLES'!S$8</f>
        <v>1411782.9482335765</v>
      </c>
      <c r="U115">
        <f>'[4]Emission Projections'!Z$183*'[4]Emission Shares'!U115*'[4]Carbon Prices POLES'!T$8</f>
        <v>1686438.5155870896</v>
      </c>
      <c r="V115">
        <f>'[4]Emission Projections'!AA$183*'[4]Emission Shares'!V115*'[4]Carbon Prices POLES'!U$8</f>
        <v>2014529.8739267581</v>
      </c>
      <c r="W115" s="20">
        <f t="shared" si="6"/>
        <v>574936.02678886743</v>
      </c>
      <c r="X115" t="s">
        <v>524</v>
      </c>
      <c r="Y115">
        <f t="shared" si="7"/>
        <v>1</v>
      </c>
      <c r="Z115">
        <f t="shared" si="8"/>
        <v>0</v>
      </c>
      <c r="AA115">
        <f t="shared" si="9"/>
        <v>0</v>
      </c>
      <c r="AB115">
        <f t="shared" si="10"/>
        <v>0</v>
      </c>
      <c r="AC115">
        <f t="shared" si="11"/>
        <v>0</v>
      </c>
    </row>
    <row r="116" spans="1:29" x14ac:dyDescent="0.25">
      <c r="A116" t="s">
        <v>287</v>
      </c>
      <c r="B116">
        <f>'[4]Emission Projections'!G$183*'[4]Emission Shares'!B116*'[4]Carbon Prices POLES'!A$8</f>
        <v>12907.84</v>
      </c>
      <c r="C116">
        <f>'[4]Emission Projections'!H$183*'[4]Emission Shares'!C116*'[4]Carbon Prices POLES'!B$8</f>
        <v>15424.865945974054</v>
      </c>
      <c r="D116">
        <f>'[4]Emission Projections'!I$183*'[4]Emission Shares'!D116*'[4]Carbon Prices POLES'!C$8</f>
        <v>18425.57762868705</v>
      </c>
      <c r="E116">
        <f>'[4]Emission Projections'!J$183*'[4]Emission Shares'!E116*'[4]Carbon Prices POLES'!D$8</f>
        <v>22010.04383637289</v>
      </c>
      <c r="F116">
        <f>'[4]Emission Projections'!K$183*'[4]Emission Shares'!F116*'[4]Carbon Prices POLES'!E$8</f>
        <v>26292.483195586508</v>
      </c>
      <c r="G116">
        <f>'[4]Emission Projections'!L$183*'[4]Emission Shares'!G116*'[4]Carbon Prices POLES'!F$8</f>
        <v>31406.586765426862</v>
      </c>
      <c r="H116">
        <f>'[4]Emission Projections'!M$183*'[4]Emission Shares'!H116*'[4]Carbon Prices POLES'!G$8</f>
        <v>37517.260099949133</v>
      </c>
      <c r="I116">
        <f>'[4]Emission Projections'!N$183*'[4]Emission Shares'!I116*'[4]Carbon Prices POLES'!H$8</f>
        <v>44814.74012595183</v>
      </c>
      <c r="J116">
        <f>'[4]Emission Projections'!O$183*'[4]Emission Shares'!J116*'[4]Carbon Prices POLES'!I$8</f>
        <v>53534.154374692705</v>
      </c>
      <c r="K116">
        <f>'[4]Emission Projections'!P$183*'[4]Emission Shares'!K116*'[4]Carbon Prices POLES'!J$8</f>
        <v>63947.168610148459</v>
      </c>
      <c r="L116">
        <f>'[4]Emission Projections'!Q$183*'[4]Emission Shares'!L116*'[4]Carbon Prices POLES'!K$8</f>
        <v>76389.046478793127</v>
      </c>
      <c r="M116">
        <f>'[4]Emission Projections'!R$183*'[4]Emission Shares'!M116*'[4]Carbon Prices POLES'!L$8</f>
        <v>91247.723880493606</v>
      </c>
      <c r="N116">
        <f>'[4]Emission Projections'!S$183*'[4]Emission Shares'!N116*'[4]Carbon Prices POLES'!M$8</f>
        <v>109001.26211641396</v>
      </c>
      <c r="O116">
        <f>'[4]Emission Projections'!T$183*'[4]Emission Shares'!O116*'[4]Carbon Prices POLES'!N$8</f>
        <v>130203.61134479326</v>
      </c>
      <c r="P116">
        <f>'[4]Emission Projections'!U$183*'[4]Emission Shares'!P116*'[4]Carbon Prices POLES'!O$8</f>
        <v>155536.4730666964</v>
      </c>
      <c r="Q116">
        <f>'[4]Emission Projections'!V$183*'[4]Emission Shares'!Q116*'[4]Carbon Prices POLES'!P$8</f>
        <v>185790.83132947425</v>
      </c>
      <c r="R116">
        <f>'[4]Emission Projections'!W$183*'[4]Emission Shares'!R116*'[4]Carbon Prices POLES'!Q$8</f>
        <v>221938.80162577154</v>
      </c>
      <c r="S116">
        <f>'[4]Emission Projections'!X$183*'[4]Emission Shares'!S116*'[4]Carbon Prices POLES'!R$8</f>
        <v>265109.79413558316</v>
      </c>
      <c r="T116">
        <f>'[4]Emission Projections'!Y$183*'[4]Emission Shares'!T116*'[4]Carbon Prices POLES'!S$8</f>
        <v>316690.09816576249</v>
      </c>
      <c r="U116">
        <f>'[4]Emission Projections'!Z$183*'[4]Emission Shares'!U116*'[4]Carbon Prices POLES'!T$8</f>
        <v>378292.30090829096</v>
      </c>
      <c r="V116">
        <f>'[4]Emission Projections'!AA$183*'[4]Emission Shares'!V116*'[4]Carbon Prices POLES'!U$8</f>
        <v>451885.54848104686</v>
      </c>
      <c r="W116" s="20">
        <f t="shared" si="6"/>
        <v>128969.81962456707</v>
      </c>
      <c r="X116" t="s">
        <v>526</v>
      </c>
      <c r="Y116">
        <f t="shared" si="7"/>
        <v>0</v>
      </c>
      <c r="Z116">
        <f t="shared" si="8"/>
        <v>0</v>
      </c>
      <c r="AA116">
        <f t="shared" si="9"/>
        <v>0</v>
      </c>
      <c r="AB116">
        <f t="shared" si="10"/>
        <v>0</v>
      </c>
      <c r="AC116">
        <f t="shared" si="11"/>
        <v>1</v>
      </c>
    </row>
    <row r="117" spans="1:29" x14ac:dyDescent="0.25">
      <c r="A117" t="s">
        <v>289</v>
      </c>
      <c r="B117">
        <f>'[4]Emission Projections'!G$183*'[4]Emission Shares'!B117*'[4]Carbon Prices POLES'!A$8</f>
        <v>253041.33499999999</v>
      </c>
      <c r="C117">
        <f>'[4]Emission Projections'!H$183*'[4]Emission Shares'!C117*'[4]Carbon Prices POLES'!B$8</f>
        <v>302275.83096434892</v>
      </c>
      <c r="D117">
        <f>'[4]Emission Projections'!I$183*'[4]Emission Shares'!D117*'[4]Carbon Prices POLES'!C$8</f>
        <v>361082.79539932212</v>
      </c>
      <c r="E117">
        <f>'[4]Emission Projections'!J$183*'[4]Emission Shares'!E117*'[4]Carbon Prices POLES'!D$8</f>
        <v>431330.49952738191</v>
      </c>
      <c r="F117">
        <f>'[4]Emission Projections'!K$183*'[4]Emission Shares'!F117*'[4]Carbon Prices POLES'!E$8</f>
        <v>515244.81534547405</v>
      </c>
      <c r="G117">
        <f>'[4]Emission Projections'!L$183*'[4]Emission Shares'!G117*'[4]Carbon Prices POLES'!F$8</f>
        <v>615484.20662104955</v>
      </c>
      <c r="H117">
        <f>'[4]Emission Projections'!M$183*'[4]Emission Shares'!H117*'[4]Carbon Prices POLES'!G$8</f>
        <v>735225.18447089638</v>
      </c>
      <c r="I117">
        <f>'[4]Emission Projections'!N$183*'[4]Emission Shares'!I117*'[4]Carbon Prices POLES'!H$8</f>
        <v>878261.12314685597</v>
      </c>
      <c r="J117">
        <f>'[4]Emission Projections'!O$183*'[4]Emission Shares'!J117*'[4]Carbon Prices POLES'!I$8</f>
        <v>1049124.719554309</v>
      </c>
      <c r="K117">
        <f>'[4]Emission Projections'!P$183*'[4]Emission Shares'!K117*'[4]Carbon Prices POLES'!J$8</f>
        <v>1253228.9096395546</v>
      </c>
      <c r="L117">
        <f>'[4]Emission Projections'!Q$183*'[4]Emission Shares'!L117*'[4]Carbon Prices POLES'!K$8</f>
        <v>1497041.5887278852</v>
      </c>
      <c r="M117">
        <f>'[4]Emission Projections'!R$183*'[4]Emission Shares'!M117*'[4]Carbon Prices POLES'!L$8</f>
        <v>1788286.7179759785</v>
      </c>
      <c r="N117">
        <f>'[4]Emission Projections'!S$183*'[4]Emission Shares'!N117*'[4]Carbon Prices POLES'!M$8</f>
        <v>2136193.6085753399</v>
      </c>
      <c r="O117">
        <f>'[4]Emission Projections'!T$183*'[4]Emission Shares'!O117*'[4]Carbon Prices POLES'!N$8</f>
        <v>2551783.9271719698</v>
      </c>
      <c r="P117">
        <f>'[4]Emission Projections'!U$183*'[4]Emission Shares'!P117*'[4]Carbon Prices POLES'!O$8</f>
        <v>3048227.365213891</v>
      </c>
      <c r="Q117">
        <f>'[4]Emission Projections'!V$183*'[4]Emission Shares'!Q117*'[4]Carbon Prices POLES'!P$8</f>
        <v>3641251.2331362613</v>
      </c>
      <c r="R117">
        <f>'[4]Emission Projections'!W$183*'[4]Emission Shares'!R117*'[4]Carbon Prices POLES'!Q$8</f>
        <v>4349647.9164830744</v>
      </c>
      <c r="S117">
        <f>'[4]Emission Projections'!X$183*'[4]Emission Shares'!S117*'[4]Carbon Prices POLES'!R$8</f>
        <v>5195859.4197116317</v>
      </c>
      <c r="T117">
        <f>'[4]Emission Projections'!Y$183*'[4]Emission Shares'!T117*'[4]Carbon Prices POLES'!S$8</f>
        <v>6206701.3868040564</v>
      </c>
      <c r="U117">
        <f>'[4]Emission Projections'!Z$183*'[4]Emission Shares'!U117*'[4]Carbon Prices POLES'!T$8</f>
        <v>7414197.3200018713</v>
      </c>
      <c r="V117">
        <f>'[4]Emission Projections'!AA$183*'[4]Emission Shares'!V117*'[4]Carbon Prices POLES'!U$8</f>
        <v>8856609.8609874584</v>
      </c>
      <c r="W117" s="20">
        <f t="shared" si="6"/>
        <v>2527623.7983075529</v>
      </c>
      <c r="X117" t="s">
        <v>387</v>
      </c>
      <c r="Y117">
        <f t="shared" si="7"/>
        <v>0</v>
      </c>
      <c r="Z117">
        <f t="shared" si="8"/>
        <v>0</v>
      </c>
      <c r="AA117">
        <f t="shared" si="9"/>
        <v>1</v>
      </c>
      <c r="AB117">
        <f t="shared" si="10"/>
        <v>0</v>
      </c>
      <c r="AC117">
        <f t="shared" si="11"/>
        <v>0</v>
      </c>
    </row>
    <row r="118" spans="1:29" x14ac:dyDescent="0.25">
      <c r="A118" t="s">
        <v>291</v>
      </c>
      <c r="B118">
        <f>'[4]Emission Projections'!G$183*'[4]Emission Shares'!B118*'[4]Carbon Prices POLES'!A$8</f>
        <v>14411.310000000001</v>
      </c>
      <c r="C118">
        <f>'[4]Emission Projections'!H$183*'[4]Emission Shares'!C118*'[4]Carbon Prices POLES'!B$8</f>
        <v>17220.945288992618</v>
      </c>
      <c r="D118">
        <f>'[4]Emission Projections'!I$183*'[4]Emission Shares'!D118*'[4]Carbon Prices POLES'!C$8</f>
        <v>20571.211212083152</v>
      </c>
      <c r="E118">
        <f>'[4]Emission Projections'!J$183*'[4]Emission Shares'!E118*'[4]Carbon Prices POLES'!D$8</f>
        <v>24573.258054403625</v>
      </c>
      <c r="F118">
        <f>'[4]Emission Projections'!K$183*'[4]Emission Shares'!F118*'[4]Carbon Prices POLES'!E$8</f>
        <v>29353.993493935723</v>
      </c>
      <c r="G118">
        <f>'[4]Emission Projections'!L$183*'[4]Emission Shares'!G118*'[4]Carbon Prices POLES'!F$8</f>
        <v>35064.568842462642</v>
      </c>
      <c r="H118">
        <f>'[4]Emission Projections'!M$183*'[4]Emission Shares'!H118*'[4]Carbon Prices POLES'!G$8</f>
        <v>41886.391539425364</v>
      </c>
      <c r="I118">
        <f>'[4]Emission Projections'!N$183*'[4]Emission Shares'!I118*'[4]Carbon Prices POLES'!H$8</f>
        <v>50035.042403789346</v>
      </c>
      <c r="J118">
        <f>'[4]Emission Projections'!O$183*'[4]Emission Shares'!J118*'[4]Carbon Prices POLES'!I$8</f>
        <v>59769.374351779283</v>
      </c>
      <c r="K118">
        <f>'[4]Emission Projections'!P$183*'[4]Emission Shares'!K118*'[4]Carbon Prices POLES'!J$8</f>
        <v>71397.013929826586</v>
      </c>
      <c r="L118">
        <f>'[4]Emission Projections'!Q$183*'[4]Emission Shares'!L118*'[4]Carbon Prices POLES'!K$8</f>
        <v>85287.322184829245</v>
      </c>
      <c r="M118">
        <f>'[4]Emission Projections'!R$183*'[4]Emission Shares'!M118*'[4]Carbon Prices POLES'!L$8</f>
        <v>101879.27175823123</v>
      </c>
      <c r="N118">
        <f>'[4]Emission Projections'!S$183*'[4]Emission Shares'!N118*'[4]Carbon Prices POLES'!M$8</f>
        <v>121699.90945399292</v>
      </c>
      <c r="O118">
        <f>'[4]Emission Projections'!T$183*'[4]Emission Shares'!O118*'[4]Carbon Prices POLES'!N$8</f>
        <v>145375.63426431452</v>
      </c>
      <c r="P118">
        <f>'[4]Emission Projections'!U$183*'[4]Emission Shares'!P118*'[4]Carbon Prices POLES'!O$8</f>
        <v>173658.49726434905</v>
      </c>
      <c r="Q118">
        <f>'[4]Emission Projections'!V$183*'[4]Emission Shares'!Q118*'[4]Carbon Prices POLES'!P$8</f>
        <v>207442.34836036208</v>
      </c>
      <c r="R118">
        <f>'[4]Emission Projections'!W$183*'[4]Emission Shares'!R118*'[4]Carbon Prices POLES'!Q$8</f>
        <v>247800.30078250705</v>
      </c>
      <c r="S118">
        <f>'[4]Emission Projections'!X$183*'[4]Emission Shares'!S118*'[4]Carbon Prices POLES'!R$8</f>
        <v>296007.84759174503</v>
      </c>
      <c r="T118">
        <f>'[4]Emission Projections'!Y$183*'[4]Emission Shares'!T118*'[4]Carbon Prices POLES'!S$8</f>
        <v>353596.23074982915</v>
      </c>
      <c r="U118">
        <f>'[4]Emission Projections'!Z$183*'[4]Emission Shares'!U118*'[4]Carbon Prices POLES'!T$8</f>
        <v>422385.53477125801</v>
      </c>
      <c r="V118">
        <f>'[4]Emission Projections'!AA$183*'[4]Emission Shares'!V118*'[4]Carbon Prices POLES'!U$8</f>
        <v>504558.98598746216</v>
      </c>
      <c r="W118" s="20">
        <f t="shared" si="6"/>
        <v>143998.80915645612</v>
      </c>
      <c r="X118" t="s">
        <v>387</v>
      </c>
      <c r="Y118">
        <f t="shared" si="7"/>
        <v>0</v>
      </c>
      <c r="Z118">
        <f t="shared" si="8"/>
        <v>0</v>
      </c>
      <c r="AA118">
        <f t="shared" si="9"/>
        <v>1</v>
      </c>
      <c r="AB118">
        <f t="shared" si="10"/>
        <v>0</v>
      </c>
      <c r="AC118">
        <f t="shared" si="11"/>
        <v>0</v>
      </c>
    </row>
    <row r="119" spans="1:29" x14ac:dyDescent="0.25">
      <c r="A119" t="s">
        <v>293</v>
      </c>
      <c r="B119">
        <f>'[4]Emission Projections'!G$183*'[4]Emission Shares'!B119*'[4]Carbon Prices POLES'!A$8</f>
        <v>44975.754999999997</v>
      </c>
      <c r="C119">
        <f>'[4]Emission Projections'!H$183*'[4]Emission Shares'!C119*'[4]Carbon Prices POLES'!B$8</f>
        <v>53731.609829363777</v>
      </c>
      <c r="D119">
        <f>'[4]Emission Projections'!I$183*'[4]Emission Shares'!D119*'[4]Carbon Prices POLES'!C$8</f>
        <v>64184.914336726019</v>
      </c>
      <c r="E119">
        <f>'[4]Emission Projections'!J$183*'[4]Emission Shares'!E119*'[4]Carbon Prices POLES'!D$8</f>
        <v>76671.874488387184</v>
      </c>
      <c r="F119">
        <f>'[4]Emission Projections'!K$183*'[4]Emission Shares'!F119*'[4]Carbon Prices POLES'!E$8</f>
        <v>91588.312887677806</v>
      </c>
      <c r="G119">
        <f>'[4]Emission Projections'!L$183*'[4]Emission Shares'!G119*'[4]Carbon Prices POLES'!F$8</f>
        <v>109406.29640072647</v>
      </c>
      <c r="H119">
        <f>'[4]Emission Projections'!M$183*'[4]Emission Shares'!H119*'[4]Carbon Prices POLES'!G$8</f>
        <v>130691.1825762864</v>
      </c>
      <c r="I119">
        <f>'[4]Emission Projections'!N$183*'[4]Emission Shares'!I119*'[4]Carbon Prices POLES'!H$8</f>
        <v>156116.41113674693</v>
      </c>
      <c r="J119">
        <f>'[4]Emission Projections'!O$183*'[4]Emission Shares'!J119*'[4]Carbon Prices POLES'!I$8</f>
        <v>186488.70075647245</v>
      </c>
      <c r="K119">
        <f>'[4]Emission Projections'!P$183*'[4]Emission Shares'!K119*'[4]Carbon Prices POLES'!J$8</f>
        <v>222769.02707150427</v>
      </c>
      <c r="L119">
        <f>'[4]Emission Projections'!Q$183*'[4]Emission Shares'!L119*'[4]Carbon Prices POLES'!K$8</f>
        <v>266108.51146097208</v>
      </c>
      <c r="M119">
        <f>'[4]Emission Projections'!R$183*'[4]Emission Shares'!M119*'[4]Carbon Prices POLES'!L$8</f>
        <v>317878.43329484528</v>
      </c>
      <c r="N119">
        <f>'[4]Emission Projections'!S$183*'[4]Emission Shares'!N119*'[4]Carbon Prices POLES'!M$8</f>
        <v>379721.34871638345</v>
      </c>
      <c r="O119">
        <f>'[4]Emission Projections'!T$183*'[4]Emission Shares'!O119*'[4]Carbon Prices POLES'!N$8</f>
        <v>453594.02612663404</v>
      </c>
      <c r="P119">
        <f>'[4]Emission Projections'!U$183*'[4]Emission Shares'!P119*'[4]Carbon Prices POLES'!O$8</f>
        <v>541840.25941732782</v>
      </c>
      <c r="Q119">
        <f>'[4]Emission Projections'!V$183*'[4]Emission Shares'!Q119*'[4]Carbon Prices POLES'!P$8</f>
        <v>647252.289142519</v>
      </c>
      <c r="R119">
        <f>'[4]Emission Projections'!W$183*'[4]Emission Shares'!R119*'[4]Carbon Prices POLES'!Q$8</f>
        <v>773174.51907358156</v>
      </c>
      <c r="S119">
        <f>'[4]Emission Projections'!X$183*'[4]Emission Shares'!S119*'[4]Carbon Prices POLES'!R$8</f>
        <v>923591.37878536433</v>
      </c>
      <c r="T119">
        <f>'[4]Emission Projections'!Y$183*'[4]Emission Shares'!T119*'[4]Carbon Prices POLES'!S$8</f>
        <v>1103275.0621749365</v>
      </c>
      <c r="U119">
        <f>'[4]Emission Projections'!Z$183*'[4]Emission Shares'!U119*'[4]Carbon Prices POLES'!T$8</f>
        <v>1317911.2098115843</v>
      </c>
      <c r="V119">
        <f>'[4]Emission Projections'!AA$183*'[4]Emission Shares'!V119*'[4]Carbon Prices POLES'!U$8</f>
        <v>1574306.5239267582</v>
      </c>
      <c r="W119" s="20">
        <f t="shared" si="6"/>
        <v>449298.93554356182</v>
      </c>
      <c r="X119" t="s">
        <v>524</v>
      </c>
      <c r="Y119">
        <f t="shared" si="7"/>
        <v>1</v>
      </c>
      <c r="Z119">
        <f t="shared" si="8"/>
        <v>0</v>
      </c>
      <c r="AA119">
        <f t="shared" si="9"/>
        <v>0</v>
      </c>
      <c r="AB119">
        <f t="shared" si="10"/>
        <v>0</v>
      </c>
      <c r="AC119">
        <f t="shared" si="11"/>
        <v>0</v>
      </c>
    </row>
    <row r="120" spans="1:29" x14ac:dyDescent="0.25">
      <c r="A120" t="s">
        <v>295</v>
      </c>
      <c r="B120">
        <f>'[4]Emission Projections'!G$183*'[4]Emission Shares'!B120*'[4]Carbon Prices POLES'!A$8</f>
        <v>15878.109999999999</v>
      </c>
      <c r="C120">
        <f>'[4]Emission Projections'!H$183*'[4]Emission Shares'!C120*'[4]Carbon Prices POLES'!B$8</f>
        <v>18973.107475241446</v>
      </c>
      <c r="D120">
        <f>'[4]Emission Projections'!I$183*'[4]Emission Shares'!D120*'[4]Carbon Prices POLES'!C$8</f>
        <v>22664.252067632831</v>
      </c>
      <c r="E120">
        <f>'[4]Emission Projections'!J$183*'[4]Emission Shares'!E120*'[4]Carbon Prices POLES'!D$8</f>
        <v>27073.494652009325</v>
      </c>
      <c r="F120">
        <f>'[4]Emission Projections'!K$183*'[4]Emission Shares'!F120*'[4]Carbon Prices POLES'!E$8</f>
        <v>32340.644723142257</v>
      </c>
      <c r="G120">
        <f>'[4]Emission Projections'!L$183*'[4]Emission Shares'!G120*'[4]Carbon Prices POLES'!F$8</f>
        <v>38632.265425043268</v>
      </c>
      <c r="H120">
        <f>'[4]Emission Projections'!M$183*'[4]Emission Shares'!H120*'[4]Carbon Prices POLES'!G$8</f>
        <v>46148.174361900783</v>
      </c>
      <c r="I120">
        <f>'[4]Emission Projections'!N$183*'[4]Emission Shares'!I120*'[4]Carbon Prices POLES'!H$8</f>
        <v>55125.944167865047</v>
      </c>
      <c r="J120">
        <f>'[4]Emission Projections'!O$183*'[4]Emission Shares'!J120*'[4]Carbon Prices POLES'!I$8</f>
        <v>65850.698025709542</v>
      </c>
      <c r="K120">
        <f>'[4]Emission Projections'!P$183*'[4]Emission Shares'!K120*'[4]Carbon Prices POLES'!J$8</f>
        <v>78661.443561542153</v>
      </c>
      <c r="L120">
        <f>'[4]Emission Projections'!Q$183*'[4]Emission Shares'!L120*'[4]Carbon Prices POLES'!K$8</f>
        <v>93965.028010679758</v>
      </c>
      <c r="M120">
        <f>'[4]Emission Projections'!R$183*'[4]Emission Shares'!M120*'[4]Carbon Prices POLES'!L$8</f>
        <v>112245.20304500953</v>
      </c>
      <c r="N120">
        <f>'[4]Emission Projections'!S$183*'[4]Emission Shares'!N120*'[4]Carbon Prices POLES'!M$8</f>
        <v>134082.50614471192</v>
      </c>
      <c r="O120">
        <f>'[4]Emission Projections'!T$183*'[4]Emission Shares'!O120*'[4]Carbon Prices POLES'!N$8</f>
        <v>160167.2334523754</v>
      </c>
      <c r="P120">
        <f>'[4]Emission Projections'!U$183*'[4]Emission Shares'!P120*'[4]Carbon Prices POLES'!O$8</f>
        <v>191327.76422062743</v>
      </c>
      <c r="Q120">
        <f>'[4]Emission Projections'!V$183*'[4]Emission Shares'!Q120*'[4]Carbon Prices POLES'!P$8</f>
        <v>228549.12598480092</v>
      </c>
      <c r="R120">
        <f>'[4]Emission Projections'!W$183*'[4]Emission Shares'!R120*'[4]Carbon Prices POLES'!Q$8</f>
        <v>273013.34797851514</v>
      </c>
      <c r="S120">
        <f>'[4]Emission Projections'!X$183*'[4]Emission Shares'!S120*'[4]Carbon Prices POLES'!R$8</f>
        <v>326126.02859593951</v>
      </c>
      <c r="T120">
        <f>'[4]Emission Projections'!Y$183*'[4]Emission Shares'!T120*'[4]Carbon Prices POLES'!S$8</f>
        <v>389573.82679165306</v>
      </c>
      <c r="U120">
        <f>'[4]Emission Projections'!Z$183*'[4]Emission Shares'!U120*'[4]Carbon Prices POLES'!T$8</f>
        <v>465362.48005120025</v>
      </c>
      <c r="V120">
        <f>'[4]Emission Projections'!AA$183*'[4]Emission Shares'!V120*'[4]Carbon Prices POLES'!U$8</f>
        <v>555896.9859874621</v>
      </c>
      <c r="W120" s="20">
        <f t="shared" si="6"/>
        <v>158650.36498681246</v>
      </c>
      <c r="X120" t="s">
        <v>387</v>
      </c>
      <c r="Y120">
        <f t="shared" si="7"/>
        <v>0</v>
      </c>
      <c r="Z120">
        <f t="shared" si="8"/>
        <v>0</v>
      </c>
      <c r="AA120">
        <f t="shared" si="9"/>
        <v>1</v>
      </c>
      <c r="AB120">
        <f t="shared" si="10"/>
        <v>0</v>
      </c>
      <c r="AC120">
        <f t="shared" si="11"/>
        <v>0</v>
      </c>
    </row>
    <row r="121" spans="1:29" x14ac:dyDescent="0.25">
      <c r="A121" t="s">
        <v>297</v>
      </c>
      <c r="B121">
        <f>'[4]Emission Projections'!G$183*'[4]Emission Shares'!B121*'[4]Carbon Prices POLES'!A$8</f>
        <v>18775.04</v>
      </c>
      <c r="C121">
        <f>'[4]Emission Projections'!H$183*'[4]Emission Shares'!C121*'[4]Carbon Prices POLES'!B$8</f>
        <v>22433.612777494083</v>
      </c>
      <c r="D121">
        <f>'[4]Emission Projections'!I$183*'[4]Emission Shares'!D121*'[4]Carbon Prices POLES'!C$8</f>
        <v>26797.972054469821</v>
      </c>
      <c r="E121">
        <f>'[4]Emission Projections'!J$183*'[4]Emission Shares'!E121*'[4]Carbon Prices POLES'!D$8</f>
        <v>32011.398263655265</v>
      </c>
      <c r="F121">
        <f>'[4]Emission Projections'!K$183*'[4]Emission Shares'!F121*'[4]Carbon Prices POLES'!E$8</f>
        <v>38239.255305976068</v>
      </c>
      <c r="G121">
        <f>'[4]Emission Projections'!L$183*'[4]Emission Shares'!G121*'[4]Carbon Prices POLES'!F$8</f>
        <v>45678.316194379891</v>
      </c>
      <c r="H121">
        <f>'[4]Emission Projections'!M$183*'[4]Emission Shares'!H121*'[4]Carbon Prices POLES'!G$8</f>
        <v>54565.086909819089</v>
      </c>
      <c r="I121">
        <f>'[4]Emission Projections'!N$183*'[4]Emission Shares'!I121*'[4]Carbon Prices POLES'!H$8</f>
        <v>65180.178375944619</v>
      </c>
      <c r="J121">
        <f>'[4]Emission Projections'!O$183*'[4]Emission Shares'!J121*'[4]Carbon Prices POLES'!I$8</f>
        <v>77861.056630893101</v>
      </c>
      <c r="K121">
        <f>'[4]Emission Projections'!P$183*'[4]Emission Shares'!K121*'[4]Carbon Prices POLES'!J$8</f>
        <v>93008.152774984803</v>
      </c>
      <c r="L121">
        <f>'[4]Emission Projections'!Q$183*'[4]Emission Shares'!L121*'[4]Carbon Prices POLES'!K$8</f>
        <v>111102.99114671724</v>
      </c>
      <c r="M121">
        <f>'[4]Emission Projections'!R$183*'[4]Emission Shares'!M121*'[4]Carbon Prices POLES'!L$8</f>
        <v>132716.9856847676</v>
      </c>
      <c r="N121">
        <f>'[4]Emission Projections'!S$183*'[4]Emission Shares'!N121*'[4]Carbon Prices POLES'!M$8</f>
        <v>158537.21532841539</v>
      </c>
      <c r="O121">
        <f>'[4]Emission Projections'!T$183*'[4]Emission Shares'!O121*'[4]Carbon Prices POLES'!N$8</f>
        <v>189379.08562989652</v>
      </c>
      <c r="P121">
        <f>'[4]Emission Projections'!U$183*'[4]Emission Shares'!P121*'[4]Carbon Prices POLES'!O$8</f>
        <v>226222.97841080482</v>
      </c>
      <c r="Q121">
        <f>'[4]Emission Projections'!V$183*'[4]Emission Shares'!Q121*'[4]Carbon Prices POLES'!P$8</f>
        <v>270232.47382597963</v>
      </c>
      <c r="R121">
        <f>'[4]Emission Projections'!W$183*'[4]Emission Shares'!R121*'[4]Carbon Prices POLES'!Q$8</f>
        <v>322806.46353488701</v>
      </c>
      <c r="S121">
        <f>'[4]Emission Projections'!X$183*'[4]Emission Shares'!S121*'[4]Carbon Prices POLES'!R$8</f>
        <v>385605.37059794087</v>
      </c>
      <c r="T121">
        <f>'[4]Emission Projections'!Y$183*'[4]Emission Shares'!T121*'[4]Carbon Prices POLES'!S$8</f>
        <v>460625.2528778569</v>
      </c>
      <c r="U121">
        <f>'[4]Emission Projections'!Z$183*'[4]Emission Shares'!U121*'[4]Carbon Prices POLES'!T$8</f>
        <v>550235.52474861499</v>
      </c>
      <c r="V121">
        <f>'[4]Emission Projections'!AA$183*'[4]Emission Shares'!V121*'[4]Carbon Prices POLES'!U$8</f>
        <v>657281.49892675842</v>
      </c>
      <c r="W121" s="20">
        <f t="shared" si="6"/>
        <v>187585.51952382171</v>
      </c>
      <c r="X121" t="s">
        <v>524</v>
      </c>
      <c r="Y121">
        <f t="shared" si="7"/>
        <v>1</v>
      </c>
      <c r="Z121">
        <f t="shared" si="8"/>
        <v>0</v>
      </c>
      <c r="AA121">
        <f t="shared" si="9"/>
        <v>0</v>
      </c>
      <c r="AB121">
        <f t="shared" si="10"/>
        <v>0</v>
      </c>
      <c r="AC121">
        <f t="shared" si="11"/>
        <v>0</v>
      </c>
    </row>
    <row r="122" spans="1:29" x14ac:dyDescent="0.25">
      <c r="A122" t="s">
        <v>299</v>
      </c>
      <c r="B122">
        <f>'[4]Emission Projections'!G$183*'[4]Emission Shares'!B122*'[4]Carbon Prices POLES'!A$8</f>
        <v>910387.755</v>
      </c>
      <c r="C122">
        <f>'[4]Emission Projections'!H$183*'[4]Emission Shares'!C122*'[4]Carbon Prices POLES'!B$8</f>
        <v>1087507.1634139393</v>
      </c>
      <c r="D122">
        <f>'[4]Emission Projections'!I$183*'[4]Emission Shares'!D122*'[4]Carbon Prices POLES'!C$8</f>
        <v>1299078.699147413</v>
      </c>
      <c r="E122">
        <f>'[4]Emission Projections'!J$183*'[4]Emission Shares'!E122*'[4]Carbon Prices POLES'!D$8</f>
        <v>1551810.903724802</v>
      </c>
      <c r="F122">
        <f>'[4]Emission Projections'!K$183*'[4]Emission Shares'!F122*'[4]Carbon Prices POLES'!E$8</f>
        <v>1853712.3057853153</v>
      </c>
      <c r="G122">
        <f>'[4]Emission Projections'!L$183*'[4]Emission Shares'!G122*'[4]Carbon Prices POLES'!F$8</f>
        <v>2214345.9863426113</v>
      </c>
      <c r="H122">
        <f>'[4]Emission Projections'!M$183*'[4]Emission Shares'!H122*'[4]Carbon Prices POLES'!G$8</f>
        <v>2645142.0875759027</v>
      </c>
      <c r="I122">
        <f>'[4]Emission Projections'!N$183*'[4]Emission Shares'!I122*'[4]Carbon Prices POLES'!H$8</f>
        <v>3159745.9556250386</v>
      </c>
      <c r="J122">
        <f>'[4]Emission Projections'!O$183*'[4]Emission Shares'!J122*'[4]Carbon Prices POLES'!I$8</f>
        <v>3774467.4630591096</v>
      </c>
      <c r="K122">
        <f>'[4]Emission Projections'!P$183*'[4]Emission Shares'!K122*'[4]Carbon Prices POLES'!J$8</f>
        <v>4508778.085601409</v>
      </c>
      <c r="L122">
        <f>'[4]Emission Projections'!Q$183*'[4]Emission Shares'!L122*'[4]Carbon Prices POLES'!K$8</f>
        <v>5385950.693612176</v>
      </c>
      <c r="M122">
        <f>'[4]Emission Projections'!R$183*'[4]Emission Shares'!M122*'[4]Carbon Prices POLES'!L$8</f>
        <v>6433770.437453148</v>
      </c>
      <c r="N122">
        <f>'[4]Emission Projections'!S$183*'[4]Emission Shares'!N122*'[4]Carbon Prices POLES'!M$8</f>
        <v>7685445.8549926616</v>
      </c>
      <c r="O122">
        <f>'[4]Emission Projections'!T$183*'[4]Emission Shares'!O122*'[4]Carbon Prices POLES'!N$8</f>
        <v>9180625.3979468998</v>
      </c>
      <c r="P122">
        <f>'[4]Emission Projections'!U$183*'[4]Emission Shares'!P122*'[4]Carbon Prices POLES'!O$8</f>
        <v>10966695.056118103</v>
      </c>
      <c r="Q122">
        <f>'[4]Emission Projections'!V$183*'[4]Emission Shares'!Q122*'[4]Carbon Prices POLES'!P$8</f>
        <v>13100231.753828652</v>
      </c>
      <c r="R122">
        <f>'[4]Emission Projections'!W$183*'[4]Emission Shares'!R122*'[4]Carbon Prices POLES'!Q$8</f>
        <v>15648851.655887166</v>
      </c>
      <c r="S122">
        <f>'[4]Emission Projections'!X$183*'[4]Emission Shares'!S122*'[4]Carbon Prices POLES'!R$8</f>
        <v>18693287.945765071</v>
      </c>
      <c r="T122">
        <f>'[4]Emission Projections'!Y$183*'[4]Emission Shares'!T122*'[4]Carbon Prices POLES'!S$8</f>
        <v>22330023.771501765</v>
      </c>
      <c r="U122">
        <f>'[4]Emission Projections'!Z$183*'[4]Emission Shares'!U122*'[4]Carbon Prices POLES'!T$8</f>
        <v>26674262.317495592</v>
      </c>
      <c r="V122">
        <f>'[4]Emission Projections'!AA$183*'[4]Emission Shares'!V122*'[4]Carbon Prices POLES'!U$8</f>
        <v>31863668.893767912</v>
      </c>
      <c r="W122" s="20">
        <f t="shared" si="6"/>
        <v>9093704.2944592722</v>
      </c>
      <c r="X122" t="s">
        <v>527</v>
      </c>
      <c r="Y122">
        <f t="shared" si="7"/>
        <v>0</v>
      </c>
      <c r="Z122">
        <f t="shared" si="8"/>
        <v>0</v>
      </c>
      <c r="AA122">
        <f t="shared" si="9"/>
        <v>0</v>
      </c>
      <c r="AB122">
        <f t="shared" si="10"/>
        <v>1</v>
      </c>
      <c r="AC122">
        <f t="shared" si="11"/>
        <v>0</v>
      </c>
    </row>
    <row r="123" spans="1:29" x14ac:dyDescent="0.25">
      <c r="A123" t="s">
        <v>303</v>
      </c>
      <c r="B123">
        <f>'[4]Emission Projections'!G$183*'[4]Emission Shares'!B123*'[4]Carbon Prices POLES'!A$8</f>
        <v>157754.34000000003</v>
      </c>
      <c r="C123">
        <f>'[4]Emission Projections'!H$183*'[4]Emission Shares'!C123*'[4]Carbon Prices POLES'!B$8</f>
        <v>188450.84362233733</v>
      </c>
      <c r="D123">
        <f>'[4]Emission Projections'!I$183*'[4]Emission Shares'!D123*'[4]Carbon Prices POLES'!C$8</f>
        <v>225113.27315417651</v>
      </c>
      <c r="E123">
        <f>'[4]Emission Projections'!J$183*'[4]Emission Shares'!E123*'[4]Carbon Prices POLES'!D$8</f>
        <v>268908.25253584393</v>
      </c>
      <c r="F123">
        <f>'[4]Emission Projections'!K$183*'[4]Emission Shares'!F123*'[4]Carbon Prices POLES'!E$8</f>
        <v>321224.22693907667</v>
      </c>
      <c r="G123">
        <f>'[4]Emission Projections'!L$183*'[4]Emission Shares'!G123*'[4]Carbon Prices POLES'!F$8</f>
        <v>383716.27361320547</v>
      </c>
      <c r="H123">
        <f>'[4]Emission Projections'!M$183*'[4]Emission Shares'!H123*'[4]Carbon Prices POLES'!G$8</f>
        <v>458368.04907847993</v>
      </c>
      <c r="I123">
        <f>'[4]Emission Projections'!N$183*'[4]Emission Shares'!I123*'[4]Carbon Prices POLES'!H$8</f>
        <v>547540.62420574226</v>
      </c>
      <c r="J123">
        <f>'[4]Emission Projections'!O$183*'[4]Emission Shares'!J123*'[4]Carbon Prices POLES'!I$8</f>
        <v>654064.26941956719</v>
      </c>
      <c r="K123">
        <f>'[4]Emission Projections'!P$183*'[4]Emission Shares'!K123*'[4]Carbon Prices POLES'!J$8</f>
        <v>781308.43619774992</v>
      </c>
      <c r="L123">
        <f>'[4]Emission Projections'!Q$183*'[4]Emission Shares'!L123*'[4]Carbon Prices POLES'!K$8</f>
        <v>933311.36304545274</v>
      </c>
      <c r="M123">
        <f>'[4]Emission Projections'!R$183*'[4]Emission Shares'!M123*'[4]Carbon Prices POLES'!L$8</f>
        <v>1114881.5200661086</v>
      </c>
      <c r="N123">
        <f>'[4]Emission Projections'!S$183*'[4]Emission Shares'!N123*'[4]Carbon Prices POLES'!M$8</f>
        <v>1331780.7105261094</v>
      </c>
      <c r="O123">
        <f>'[4]Emission Projections'!T$183*'[4]Emission Shares'!O123*'[4]Carbon Prices POLES'!N$8</f>
        <v>1590870.9595630097</v>
      </c>
      <c r="P123">
        <f>'[4]Emission Projections'!U$183*'[4]Emission Shares'!P123*'[4]Carbon Prices POLES'!O$8</f>
        <v>1900373.315014702</v>
      </c>
      <c r="Q123">
        <f>'[4]Emission Projections'!V$183*'[4]Emission Shares'!Q123*'[4]Carbon Prices POLES'!P$8</f>
        <v>2270080.3200087594</v>
      </c>
      <c r="R123">
        <f>'[4]Emission Projections'!W$183*'[4]Emission Shares'!R123*'[4]Carbon Prices POLES'!Q$8</f>
        <v>2711721.9765254604</v>
      </c>
      <c r="S123">
        <f>'[4]Emission Projections'!X$183*'[4]Emission Shares'!S123*'[4]Carbon Prices POLES'!R$8</f>
        <v>3239272.795250339</v>
      </c>
      <c r="T123">
        <f>'[4]Emission Projections'!Y$183*'[4]Emission Shares'!T123*'[4]Carbon Prices POLES'!S$8</f>
        <v>3869469.5224913922</v>
      </c>
      <c r="U123">
        <f>'[4]Emission Projections'!Z$183*'[4]Emission Shares'!U123*'[4]Carbon Prices POLES'!T$8</f>
        <v>4622254.4825411979</v>
      </c>
      <c r="V123">
        <f>'[4]Emission Projections'!AA$183*'[4]Emission Shares'!V123*'[4]Carbon Prices POLES'!U$8</f>
        <v>5521499.3687679181</v>
      </c>
      <c r="W123" s="20">
        <f t="shared" si="6"/>
        <v>1575807.8534555535</v>
      </c>
      <c r="X123" t="s">
        <v>527</v>
      </c>
      <c r="Y123">
        <f t="shared" si="7"/>
        <v>0</v>
      </c>
      <c r="Z123">
        <f t="shared" si="8"/>
        <v>0</v>
      </c>
      <c r="AA123">
        <f t="shared" si="9"/>
        <v>0</v>
      </c>
      <c r="AB123">
        <f t="shared" si="10"/>
        <v>1</v>
      </c>
      <c r="AC123">
        <f t="shared" si="11"/>
        <v>0</v>
      </c>
    </row>
    <row r="124" spans="1:29" x14ac:dyDescent="0.25">
      <c r="A124" t="s">
        <v>305</v>
      </c>
      <c r="B124">
        <f>'[4]Emission Projections'!G$183*'[4]Emission Shares'!B124*'[4]Carbon Prices POLES'!A$8</f>
        <v>22735.4</v>
      </c>
      <c r="C124">
        <f>'[4]Emission Projections'!H$183*'[4]Emission Shares'!C124*'[4]Carbon Prices POLES'!B$8</f>
        <v>27164.490987402576</v>
      </c>
      <c r="D124">
        <f>'[4]Emission Projections'!I$183*'[4]Emission Shares'!D124*'[4]Carbon Prices POLES'!C$8</f>
        <v>32449.27840720685</v>
      </c>
      <c r="E124">
        <f>'[4]Emission Projections'!J$183*'[4]Emission Shares'!E124*'[4]Carbon Prices POLES'!D$8</f>
        <v>38762.208714322907</v>
      </c>
      <c r="F124">
        <f>'[4]Emission Projections'!K$183*'[4]Emission Shares'!F124*'[4]Carbon Prices POLES'!E$8</f>
        <v>46303.282330266084</v>
      </c>
      <c r="G124">
        <f>'[4]Emission Projections'!L$183*'[4]Emission Shares'!G124*'[4]Carbon Prices POLES'!F$8</f>
        <v>55311.503013829111</v>
      </c>
      <c r="H124">
        <f>'[4]Emission Projections'!M$183*'[4]Emission Shares'!H124*'[4]Carbon Prices POLES'!G$8</f>
        <v>66072.19309488748</v>
      </c>
      <c r="I124">
        <f>'[4]Emission Projections'!N$183*'[4]Emission Shares'!I124*'[4]Carbon Prices POLES'!H$8</f>
        <v>78926.420050936169</v>
      </c>
      <c r="J124">
        <f>'[4]Emission Projections'!O$183*'[4]Emission Shares'!J124*'[4]Carbon Prices POLES'!I$8</f>
        <v>94281.322677770571</v>
      </c>
      <c r="K124">
        <f>'[4]Emission Projections'!P$183*'[4]Emission Shares'!K124*'[4]Carbon Prices POLES'!J$8</f>
        <v>112623.58543096296</v>
      </c>
      <c r="L124">
        <f>'[4]Emission Projections'!Q$183*'[4]Emission Shares'!L124*'[4]Carbon Prices POLES'!K$8</f>
        <v>134534.17229980332</v>
      </c>
      <c r="M124">
        <f>'[4]Emission Projections'!R$183*'[4]Emission Shares'!M124*'[4]Carbon Prices POLES'!L$8</f>
        <v>160707.55512700017</v>
      </c>
      <c r="N124">
        <f>'[4]Emission Projections'!S$183*'[4]Emission Shares'!N124*'[4]Carbon Prices POLES'!M$8</f>
        <v>191972.73660217237</v>
      </c>
      <c r="O124">
        <f>'[4]Emission Projections'!T$183*'[4]Emission Shares'!O124*'[4]Carbon Prices POLES'!N$8</f>
        <v>229320.68969637057</v>
      </c>
      <c r="P124">
        <f>'[4]Emission Projections'!U$183*'[4]Emission Shares'!P124*'[4]Carbon Prices POLES'!O$8</f>
        <v>273934.3542679727</v>
      </c>
      <c r="Q124">
        <f>'[4]Emission Projections'!V$183*'[4]Emission Shares'!Q124*'[4]Carbon Prices POLES'!P$8</f>
        <v>327227.79402720951</v>
      </c>
      <c r="R124">
        <f>'[4]Emission Projections'!W$183*'[4]Emission Shares'!R124*'[4]Carbon Prices POLES'!Q$8</f>
        <v>390888.99711415841</v>
      </c>
      <c r="S124">
        <f>'[4]Emission Projections'!X$183*'[4]Emission Shares'!S124*'[4]Carbon Prices POLES'!R$8</f>
        <v>466935.75436413765</v>
      </c>
      <c r="T124">
        <f>'[4]Emission Projections'!Y$183*'[4]Emission Shares'!T124*'[4]Carbon Prices POLES'!S$8</f>
        <v>557776.72919321735</v>
      </c>
      <c r="U124">
        <f>'[4]Emission Projections'!Z$183*'[4]Emission Shares'!U124*'[4]Carbon Prices POLES'!T$8</f>
        <v>666291.19771224086</v>
      </c>
      <c r="V124">
        <f>'[4]Emission Projections'!AA$183*'[4]Emission Shares'!V124*'[4]Carbon Prices POLES'!U$8</f>
        <v>795916.57472387643</v>
      </c>
      <c r="W124" s="20">
        <f t="shared" si="6"/>
        <v>227149.34475408302</v>
      </c>
      <c r="X124" t="s">
        <v>525</v>
      </c>
      <c r="Y124">
        <f t="shared" si="7"/>
        <v>0</v>
      </c>
      <c r="Z124">
        <f t="shared" si="8"/>
        <v>1</v>
      </c>
      <c r="AA124">
        <f t="shared" si="9"/>
        <v>0</v>
      </c>
      <c r="AB124">
        <f t="shared" si="10"/>
        <v>0</v>
      </c>
      <c r="AC124">
        <f t="shared" si="11"/>
        <v>0</v>
      </c>
    </row>
    <row r="125" spans="1:29" x14ac:dyDescent="0.25">
      <c r="A125" t="s">
        <v>307</v>
      </c>
      <c r="B125">
        <f>'[4]Emission Projections'!G$183*'[4]Emission Shares'!B125*'[4]Carbon Prices POLES'!A$8</f>
        <v>7058.9750000000004</v>
      </c>
      <c r="C125">
        <f>'[4]Emission Projections'!H$183*'[4]Emission Shares'!C125*'[4]Carbon Prices POLES'!B$8</f>
        <v>8438.2323304203655</v>
      </c>
      <c r="D125">
        <f>'[4]Emission Projections'!I$183*'[4]Emission Shares'!D125*'[4]Carbon Prices POLES'!C$8</f>
        <v>10079.843923640366</v>
      </c>
      <c r="E125">
        <f>'[4]Emission Projections'!J$183*'[4]Emission Shares'!E125*'[4]Carbon Prices POLES'!D$8</f>
        <v>12040.822108905022</v>
      </c>
      <c r="F125">
        <f>'[4]Emission Projections'!K$183*'[4]Emission Shares'!F125*'[4]Carbon Prices POLES'!E$8</f>
        <v>14383.404207537964</v>
      </c>
      <c r="G125">
        <f>'[4]Emission Projections'!L$183*'[4]Emission Shares'!G125*'[4]Carbon Prices POLES'!F$8</f>
        <v>17181.489722277209</v>
      </c>
      <c r="H125">
        <f>'[4]Emission Projections'!M$183*'[4]Emission Shares'!H125*'[4]Carbon Prices POLES'!G$8</f>
        <v>20524.205141767285</v>
      </c>
      <c r="I125">
        <f>'[4]Emission Projections'!N$183*'[4]Emission Shares'!I125*'[4]Carbon Prices POLES'!H$8</f>
        <v>24516.897311359866</v>
      </c>
      <c r="J125">
        <f>'[4]Emission Projections'!O$183*'[4]Emission Shares'!J125*'[4]Carbon Prices POLES'!I$8</f>
        <v>29286.739436203829</v>
      </c>
      <c r="K125">
        <f>'[4]Emission Projections'!P$183*'[4]Emission Shares'!K125*'[4]Carbon Prices POLES'!J$8</f>
        <v>34984.060400852257</v>
      </c>
      <c r="L125">
        <f>'[4]Emission Projections'!Q$183*'[4]Emission Shares'!L125*'[4]Carbon Prices POLES'!K$8</f>
        <v>41790.321732753539</v>
      </c>
      <c r="M125">
        <f>'[4]Emission Projections'!R$183*'[4]Emission Shares'!M125*'[4]Carbon Prices POLES'!L$8</f>
        <v>49920.041183254936</v>
      </c>
      <c r="N125">
        <f>'[4]Emission Projections'!S$183*'[4]Emission Shares'!N125*'[4]Carbon Prices POLES'!M$8</f>
        <v>59632.143541763944</v>
      </c>
      <c r="O125">
        <f>'[4]Emission Projections'!T$183*'[4]Emission Shares'!O125*'[4]Carbon Prices POLES'!N$8</f>
        <v>71232.743334159357</v>
      </c>
      <c r="P125">
        <f>'[4]Emission Projections'!U$183*'[4]Emission Shares'!P125*'[4]Carbon Prices POLES'!O$8</f>
        <v>85091.296646003582</v>
      </c>
      <c r="Q125">
        <f>'[4]Emission Projections'!V$183*'[4]Emission Shares'!Q125*'[4]Carbon Prices POLES'!P$8</f>
        <v>101644.62551786224</v>
      </c>
      <c r="R125">
        <f>'[4]Emission Projections'!W$183*'[4]Emission Shares'!R125*'[4]Carbon Prices POLES'!Q$8</f>
        <v>121419.90171251647</v>
      </c>
      <c r="S125">
        <f>'[4]Emission Projections'!X$183*'[4]Emission Shares'!S125*'[4]Carbon Prices POLES'!R$8</f>
        <v>145040.4653082203</v>
      </c>
      <c r="T125">
        <f>'[4]Emission Projections'!Y$183*'[4]Emission Shares'!T125*'[4]Carbon Prices POLES'!S$8</f>
        <v>173258.53059018686</v>
      </c>
      <c r="U125">
        <f>'[4]Emission Projections'!Z$183*'[4]Emission Shares'!U125*'[4]Carbon Prices POLES'!T$8</f>
        <v>206963.59655554726</v>
      </c>
      <c r="V125">
        <f>'[4]Emission Projections'!AA$183*'[4]Emission Shares'!V125*'[4]Carbon Prices POLES'!U$8</f>
        <v>247227.26098746218</v>
      </c>
      <c r="W125" s="20">
        <f t="shared" si="6"/>
        <v>70557.885556794994</v>
      </c>
      <c r="X125" t="s">
        <v>387</v>
      </c>
      <c r="Y125">
        <f t="shared" si="7"/>
        <v>0</v>
      </c>
      <c r="Z125">
        <f t="shared" si="8"/>
        <v>0</v>
      </c>
      <c r="AA125">
        <f t="shared" si="9"/>
        <v>1</v>
      </c>
      <c r="AB125">
        <f t="shared" si="10"/>
        <v>0</v>
      </c>
      <c r="AC125">
        <f t="shared" si="11"/>
        <v>0</v>
      </c>
    </row>
    <row r="126" spans="1:29" x14ac:dyDescent="0.25">
      <c r="A126" t="s">
        <v>309</v>
      </c>
      <c r="B126">
        <f>'[4]Emission Projections'!G$183*'[4]Emission Shares'!B126*'[4]Carbon Prices POLES'!A$8</f>
        <v>394550.86499999999</v>
      </c>
      <c r="C126">
        <f>'[4]Emission Projections'!H$183*'[4]Emission Shares'!C126*'[4]Carbon Prices POLES'!B$8</f>
        <v>471315.67788270459</v>
      </c>
      <c r="D126">
        <f>'[4]Emission Projections'!I$183*'[4]Emission Shares'!D126*'[4]Carbon Prices POLES'!C$8</f>
        <v>563008.91193847766</v>
      </c>
      <c r="E126">
        <f>'[4]Emission Projections'!J$183*'[4]Emission Shares'!E126*'[4]Carbon Prices POLES'!D$8</f>
        <v>672540.82528139243</v>
      </c>
      <c r="F126">
        <f>'[4]Emission Projections'!K$183*'[4]Emission Shares'!F126*'[4]Carbon Prices POLES'!E$8</f>
        <v>803381.99268317444</v>
      </c>
      <c r="G126">
        <f>'[4]Emission Projections'!L$183*'[4]Emission Shares'!G126*'[4]Carbon Prices POLES'!F$8</f>
        <v>959677.7344255161</v>
      </c>
      <c r="H126">
        <f>'[4]Emission Projections'!M$183*'[4]Emission Shares'!H126*'[4]Carbon Prices POLES'!G$8</f>
        <v>1146380.6822692133</v>
      </c>
      <c r="I126">
        <f>'[4]Emission Projections'!N$183*'[4]Emission Shares'!I126*'[4]Carbon Prices POLES'!H$8</f>
        <v>1369405.8708360598</v>
      </c>
      <c r="J126">
        <f>'[4]Emission Projections'!O$183*'[4]Emission Shares'!J126*'[4]Carbon Prices POLES'!I$8</f>
        <v>1635820.4209967311</v>
      </c>
      <c r="K126">
        <f>'[4]Emission Projections'!P$183*'[4]Emission Shares'!K126*'[4]Carbon Prices POLES'!J$8</f>
        <v>1954064.7583593144</v>
      </c>
      <c r="L126">
        <f>'[4]Emission Projections'!Q$183*'[4]Emission Shares'!L126*'[4]Carbon Prices POLES'!K$8</f>
        <v>2334223.2582768137</v>
      </c>
      <c r="M126">
        <f>'[4]Emission Projections'!R$183*'[4]Emission Shares'!M126*'[4]Carbon Prices POLES'!L$8</f>
        <v>2788339.9388679159</v>
      </c>
      <c r="N126">
        <f>'[4]Emission Projections'!S$183*'[4]Emission Shares'!N126*'[4]Carbon Prices POLES'!M$8</f>
        <v>3330804.6243124548</v>
      </c>
      <c r="O126">
        <f>'[4]Emission Projections'!T$183*'[4]Emission Shares'!O126*'[4]Carbon Prices POLES'!N$8</f>
        <v>3978803.4588401434</v>
      </c>
      <c r="P126">
        <f>'[4]Emission Projections'!U$183*'[4]Emission Shares'!P126*'[4]Carbon Prices POLES'!O$8</f>
        <v>4752869.8948208485</v>
      </c>
      <c r="Q126">
        <f>'[4]Emission Projections'!V$183*'[4]Emission Shares'!Q126*'[4]Carbon Prices POLES'!P$8</f>
        <v>5677527.6044540005</v>
      </c>
      <c r="R126">
        <f>'[4]Emission Projections'!W$183*'[4]Emission Shares'!R126*'[4]Carbon Prices POLES'!Q$8</f>
        <v>6782076.644717956</v>
      </c>
      <c r="S126">
        <f>'[4]Emission Projections'!X$183*'[4]Emission Shares'!S126*'[4]Carbon Prices POLES'!R$8</f>
        <v>8101510.9320912911</v>
      </c>
      <c r="T126">
        <f>'[4]Emission Projections'!Y$183*'[4]Emission Shares'!T126*'[4]Carbon Prices POLES'!S$8</f>
        <v>9677639.9649390168</v>
      </c>
      <c r="U126">
        <f>'[4]Emission Projections'!Z$183*'[4]Emission Shares'!U126*'[4]Carbon Prices POLES'!T$8</f>
        <v>11560398.115884302</v>
      </c>
      <c r="V126">
        <f>'[4]Emission Projections'!AA$183*'[4]Emission Shares'!V126*'[4]Carbon Prices POLES'!U$8</f>
        <v>13809443.410987457</v>
      </c>
      <c r="W126" s="20">
        <f t="shared" si="6"/>
        <v>3941132.6470411797</v>
      </c>
      <c r="X126" t="s">
        <v>387</v>
      </c>
      <c r="Y126">
        <f t="shared" si="7"/>
        <v>0</v>
      </c>
      <c r="Z126">
        <f t="shared" si="8"/>
        <v>0</v>
      </c>
      <c r="AA126">
        <f t="shared" si="9"/>
        <v>1</v>
      </c>
      <c r="AB126">
        <f t="shared" si="10"/>
        <v>0</v>
      </c>
      <c r="AC126">
        <f t="shared" si="11"/>
        <v>0</v>
      </c>
    </row>
    <row r="127" spans="1:29" x14ac:dyDescent="0.25">
      <c r="A127" t="s">
        <v>314</v>
      </c>
      <c r="B127">
        <f>'[4]Emission Projections'!G$183*'[4]Emission Shares'!B127*'[4]Carbon Prices POLES'!A$8</f>
        <v>285934.32500000001</v>
      </c>
      <c r="C127">
        <f>'[4]Emission Projections'!H$183*'[4]Emission Shares'!C127*'[4]Carbon Prices POLES'!B$8</f>
        <v>341567.91667315684</v>
      </c>
      <c r="D127">
        <f>'[4]Emission Projections'!I$183*'[4]Emission Shares'!D127*'[4]Carbon Prices POLES'!C$8</f>
        <v>408018.8809185244</v>
      </c>
      <c r="E127">
        <f>'[4]Emission Projections'!J$183*'[4]Emission Shares'!E127*'[4]Carbon Prices POLES'!D$8</f>
        <v>487397.67820911261</v>
      </c>
      <c r="F127">
        <f>'[4]Emission Projections'!K$183*'[4]Emission Shares'!F127*'[4]Carbon Prices POLES'!E$8</f>
        <v>582220.21123136277</v>
      </c>
      <c r="G127">
        <f>'[4]Emission Projections'!L$183*'[4]Emission Shares'!G127*'[4]Carbon Prices POLES'!F$8</f>
        <v>695488.35872347059</v>
      </c>
      <c r="H127">
        <f>'[4]Emission Projections'!M$183*'[4]Emission Shares'!H127*'[4]Carbon Prices POLES'!G$8</f>
        <v>830794.59547755134</v>
      </c>
      <c r="I127">
        <f>'[4]Emission Projections'!N$183*'[4]Emission Shares'!I127*'[4]Carbon Prices POLES'!H$8</f>
        <v>992421.80211390823</v>
      </c>
      <c r="J127">
        <f>'[4]Emission Projections'!O$183*'[4]Emission Shares'!J127*'[4]Carbon Prices POLES'!I$8</f>
        <v>1185495.9419751482</v>
      </c>
      <c r="K127">
        <f>'[4]Emission Projections'!P$183*'[4]Emission Shares'!K127*'[4]Carbon Prices POLES'!J$8</f>
        <v>1416128.7806392948</v>
      </c>
      <c r="L127">
        <f>'[4]Emission Projections'!Q$183*'[4]Emission Shares'!L127*'[4]Carbon Prices POLES'!K$8</f>
        <v>1691634.3809019648</v>
      </c>
      <c r="M127">
        <f>'[4]Emission Projections'!R$183*'[4]Emission Shares'!M127*'[4]Carbon Prices POLES'!L$8</f>
        <v>2020734.3403894487</v>
      </c>
      <c r="N127">
        <f>'[4]Emission Projections'!S$183*'[4]Emission Shares'!N127*'[4]Carbon Prices POLES'!M$8</f>
        <v>2413864.8788363156</v>
      </c>
      <c r="O127">
        <f>'[4]Emission Projections'!T$183*'[4]Emission Shares'!O127*'[4]Carbon Prices POLES'!N$8</f>
        <v>2883471.8336096802</v>
      </c>
      <c r="P127">
        <f>'[4]Emission Projections'!U$183*'[4]Emission Shares'!P127*'[4]Carbon Prices POLES'!O$8</f>
        <v>3444446.3811564809</v>
      </c>
      <c r="Q127">
        <f>'[4]Emission Projections'!V$183*'[4]Emission Shares'!Q127*'[4]Carbon Prices POLES'!P$8</f>
        <v>4114548.849664411</v>
      </c>
      <c r="R127">
        <f>'[4]Emission Projections'!W$183*'[4]Emission Shares'!R127*'[4]Carbon Prices POLES'!Q$8</f>
        <v>4915027.1383666182</v>
      </c>
      <c r="S127">
        <f>'[4]Emission Projections'!X$183*'[4]Emission Shares'!S127*'[4]Carbon Prices POLES'!R$8</f>
        <v>5871225.3377543828</v>
      </c>
      <c r="T127">
        <f>'[4]Emission Projections'!Y$183*'[4]Emission Shares'!T127*'[4]Carbon Prices POLES'!S$8</f>
        <v>7013461.6965962788</v>
      </c>
      <c r="U127">
        <f>'[4]Emission Projections'!Z$183*'[4]Emission Shares'!U127*'[4]Carbon Prices POLES'!T$8</f>
        <v>8377902.2881921548</v>
      </c>
      <c r="V127">
        <f>'[4]Emission Projections'!AA$183*'[4]Emission Shares'!V127*'[4]Carbon Prices POLES'!U$8</f>
        <v>10007798.843767915</v>
      </c>
      <c r="W127" s="20">
        <f t="shared" si="6"/>
        <v>2856170.688580818</v>
      </c>
      <c r="X127" t="s">
        <v>527</v>
      </c>
      <c r="Y127">
        <f t="shared" si="7"/>
        <v>0</v>
      </c>
      <c r="Z127">
        <f t="shared" si="8"/>
        <v>0</v>
      </c>
      <c r="AA127">
        <f t="shared" si="9"/>
        <v>0</v>
      </c>
      <c r="AB127">
        <f t="shared" si="10"/>
        <v>1</v>
      </c>
      <c r="AC127">
        <f t="shared" si="11"/>
        <v>0</v>
      </c>
    </row>
    <row r="128" spans="1:29" x14ac:dyDescent="0.25">
      <c r="A128" t="s">
        <v>316</v>
      </c>
      <c r="B128">
        <f>'[4]Emission Projections'!G$183*'[4]Emission Shares'!B128*'[4]Carbon Prices POLES'!A$8</f>
        <v>286007.66500000004</v>
      </c>
      <c r="C128">
        <f>'[4]Emission Projections'!H$183*'[4]Emission Shares'!C128*'[4]Carbon Prices POLES'!B$8</f>
        <v>341655.67610029137</v>
      </c>
      <c r="D128">
        <f>'[4]Emission Projections'!I$183*'[4]Emission Shares'!D128*'[4]Carbon Prices POLES'!C$8</f>
        <v>408123.88862780127</v>
      </c>
      <c r="E128">
        <f>'[4]Emission Projections'!J$183*'[4]Emission Shares'!E128*'[4]Carbon Prices POLES'!D$8</f>
        <v>487523.31705857022</v>
      </c>
      <c r="F128">
        <f>'[4]Emission Projections'!K$183*'[4]Emission Shares'!F128*'[4]Carbon Prices POLES'!E$8</f>
        <v>582369.80172189092</v>
      </c>
      <c r="G128">
        <f>'[4]Emission Projections'!L$183*'[4]Emission Shares'!G128*'[4]Carbon Prices POLES'!F$8</f>
        <v>695668.18731454934</v>
      </c>
      <c r="H128">
        <f>'[4]Emission Projections'!M$183*'[4]Emission Shares'!H128*'[4]Carbon Prices POLES'!G$8</f>
        <v>831008.75340603176</v>
      </c>
      <c r="I128">
        <f>'[4]Emission Projections'!N$183*'[4]Emission Shares'!I128*'[4]Carbon Prices POLES'!H$8</f>
        <v>992679.14029445755</v>
      </c>
      <c r="J128">
        <f>'[4]Emission Projections'!O$183*'[4]Emission Shares'!J128*'[4]Carbon Prices POLES'!I$8</f>
        <v>1185802.4691258918</v>
      </c>
      <c r="K128">
        <f>'[4]Emission Projections'!P$183*'[4]Emission Shares'!K128*'[4]Carbon Prices POLES'!J$8</f>
        <v>1416496.9656123621</v>
      </c>
      <c r="L128">
        <f>'[4]Emission Projections'!Q$183*'[4]Emission Shares'!L128*'[4]Carbon Prices POLES'!K$8</f>
        <v>1692073.0271638755</v>
      </c>
      <c r="M128">
        <f>'[4]Emission Projections'!R$183*'[4]Emission Shares'!M128*'[4]Carbon Prices POLES'!L$8</f>
        <v>2021261.0236463211</v>
      </c>
      <c r="N128">
        <f>'[4]Emission Projections'!S$183*'[4]Emission Shares'!N128*'[4]Carbon Prices POLES'!M$8</f>
        <v>2414492.4691992495</v>
      </c>
      <c r="O128">
        <f>'[4]Emission Projections'!T$183*'[4]Emission Shares'!O128*'[4]Carbon Prices POLES'!N$8</f>
        <v>2884225.1189236385</v>
      </c>
      <c r="P128">
        <f>'[4]Emission Projections'!U$183*'[4]Emission Shares'!P128*'[4]Carbon Prices POLES'!O$8</f>
        <v>3445344.1400562483</v>
      </c>
      <c r="Q128">
        <f>'[4]Emission Projections'!V$183*'[4]Emission Shares'!Q128*'[4]Carbon Prices POLES'!P$8</f>
        <v>4115626.0602455256</v>
      </c>
      <c r="R128">
        <f>'[4]Emission Projections'!W$183*'[4]Emission Shares'!R128*'[4]Carbon Prices POLES'!Q$8</f>
        <v>4916311.1522133574</v>
      </c>
      <c r="S128">
        <f>'[4]Emission Projections'!X$183*'[4]Emission Shares'!S128*'[4]Carbon Prices POLES'!R$8</f>
        <v>5872765.5377809023</v>
      </c>
      <c r="T128">
        <f>'[4]Emission Projections'!Y$183*'[4]Emission Shares'!T128*'[4]Carbon Prices POLES'!S$8</f>
        <v>7015297.8578440491</v>
      </c>
      <c r="U128">
        <f>'[4]Emission Projections'!Z$183*'[4]Emission Shares'!U128*'[4]Carbon Prices POLES'!T$8</f>
        <v>8380104.165168575</v>
      </c>
      <c r="V128">
        <f>'[4]Emission Projections'!AA$183*'[4]Emission Shares'!V128*'[4]Carbon Prices POLES'!U$8</f>
        <v>10010431.410987459</v>
      </c>
      <c r="W128" s="20">
        <f t="shared" si="6"/>
        <v>2856917.5155948116</v>
      </c>
      <c r="X128" t="s">
        <v>387</v>
      </c>
      <c r="Y128">
        <f t="shared" si="7"/>
        <v>0</v>
      </c>
      <c r="Z128">
        <f t="shared" si="8"/>
        <v>0</v>
      </c>
      <c r="AA128">
        <f t="shared" si="9"/>
        <v>1</v>
      </c>
      <c r="AB128">
        <f t="shared" si="10"/>
        <v>0</v>
      </c>
      <c r="AC128">
        <f t="shared" si="11"/>
        <v>0</v>
      </c>
    </row>
    <row r="129" spans="1:29" x14ac:dyDescent="0.25">
      <c r="A129" t="s">
        <v>318</v>
      </c>
      <c r="B129">
        <f>'[4]Emission Projections'!G$183*'[4]Emission Shares'!B129*'[4]Carbon Prices POLES'!A$8</f>
        <v>806978.35499999998</v>
      </c>
      <c r="C129">
        <f>'[4]Emission Projections'!H$183*'[4]Emission Shares'!C129*'[4]Carbon Prices POLES'!B$8</f>
        <v>963979.86558563029</v>
      </c>
      <c r="D129">
        <f>'[4]Emission Projections'!I$183*'[4]Emission Shares'!D129*'[4]Carbon Prices POLES'!C$8</f>
        <v>1151519.6387947861</v>
      </c>
      <c r="E129">
        <f>'[4]Emission Projections'!J$183*'[4]Emission Shares'!E129*'[4]Carbon Prices POLES'!D$8</f>
        <v>1375544.7869445516</v>
      </c>
      <c r="F129">
        <f>'[4]Emission Projections'!K$183*'[4]Emission Shares'!F129*'[4]Carbon Prices POLES'!E$8</f>
        <v>1643153.6264604733</v>
      </c>
      <c r="G129">
        <f>'[4]Emission Projections'!L$183*'[4]Emission Shares'!G129*'[4]Carbon Prices POLES'!F$8</f>
        <v>1962824.6710513658</v>
      </c>
      <c r="H129">
        <f>'[4]Emission Projections'!M$183*'[4]Emission Shares'!H129*'[4]Carbon Prices POLES'!G$8</f>
        <v>2344687.358852271</v>
      </c>
      <c r="I129">
        <f>'[4]Emission Projections'!N$183*'[4]Emission Shares'!I129*'[4]Carbon Prices POLES'!H$8</f>
        <v>2800839.8775740769</v>
      </c>
      <c r="J129">
        <f>'[4]Emission Projections'!O$183*'[4]Emission Shares'!J129*'[4]Carbon Prices POLES'!I$8</f>
        <v>3345736.3493632441</v>
      </c>
      <c r="K129">
        <f>'[4]Emission Projections'!P$183*'[4]Emission Shares'!K129*'[4]Carbon Prices POLES'!J$8</f>
        <v>3996640.2207477465</v>
      </c>
      <c r="L129">
        <f>'[4]Emission Projections'!Q$183*'[4]Emission Shares'!L129*'[4]Carbon Prices POLES'!K$8</f>
        <v>4774176.6879903153</v>
      </c>
      <c r="M129">
        <f>'[4]Emission Projections'!R$183*'[4]Emission Shares'!M129*'[4]Carbon Prices POLES'!L$8</f>
        <v>5702979.7367761806</v>
      </c>
      <c r="N129">
        <f>'[4]Emission Projections'!S$183*'[4]Emission Shares'!N129*'[4]Carbon Prices POLES'!M$8</f>
        <v>6812480.3295449028</v>
      </c>
      <c r="O129">
        <f>'[4]Emission Projections'!T$183*'[4]Emission Shares'!O129*'[4]Carbon Prices POLES'!N$8</f>
        <v>8137829.8043242637</v>
      </c>
      <c r="P129">
        <f>'[4]Emission Projections'!U$183*'[4]Emission Shares'!P129*'[4]Carbon Prices POLES'!O$8</f>
        <v>9721024.4432039559</v>
      </c>
      <c r="Q129">
        <f>'[4]Emission Projections'!V$183*'[4]Emission Shares'!Q129*'[4]Carbon Prices POLES'!P$8</f>
        <v>11612223.265038513</v>
      </c>
      <c r="R129">
        <f>'[4]Emission Projections'!W$183*'[4]Emission Shares'!R129*'[4]Carbon Prices POLES'!Q$8</f>
        <v>13871352.537399789</v>
      </c>
      <c r="S129">
        <f>'[4]Emission Projections'!X$183*'[4]Emission Shares'!S129*'[4]Carbon Prices POLES'!R$8</f>
        <v>16569986.410464389</v>
      </c>
      <c r="T129">
        <f>'[4]Emission Projections'!Y$183*'[4]Emission Shares'!T129*'[4]Carbon Prices POLES'!S$8</f>
        <v>19793636.205902457</v>
      </c>
      <c r="U129">
        <f>'[4]Emission Projections'!Z$183*'[4]Emission Shares'!U129*'[4]Carbon Prices POLES'!T$8</f>
        <v>23644434.28274161</v>
      </c>
      <c r="V129">
        <f>'[4]Emission Projections'!AA$183*'[4]Emission Shares'!V129*'[4]Carbon Prices POLES'!U$8</f>
        <v>28244397.523926746</v>
      </c>
      <c r="W129" s="20">
        <f t="shared" si="6"/>
        <v>8060782.1894136779</v>
      </c>
      <c r="X129" t="s">
        <v>524</v>
      </c>
      <c r="Y129">
        <f t="shared" si="7"/>
        <v>1</v>
      </c>
      <c r="Z129">
        <f t="shared" si="8"/>
        <v>0</v>
      </c>
      <c r="AA129">
        <f t="shared" si="9"/>
        <v>0</v>
      </c>
      <c r="AB129">
        <f t="shared" si="10"/>
        <v>0</v>
      </c>
      <c r="AC129">
        <f t="shared" si="11"/>
        <v>0</v>
      </c>
    </row>
    <row r="130" spans="1:29" x14ac:dyDescent="0.25">
      <c r="A130" t="s">
        <v>322</v>
      </c>
      <c r="B130">
        <f>'[4]Emission Projections'!G$183*'[4]Emission Shares'!B130*'[4]Carbon Prices POLES'!A$8</f>
        <v>48166.045000000006</v>
      </c>
      <c r="C130">
        <f>'[4]Emission Projections'!H$183*'[4]Emission Shares'!C130*'[4]Carbon Prices POLES'!B$8</f>
        <v>57542.602891491639</v>
      </c>
      <c r="D130">
        <f>'[4]Emission Projections'!I$183*'[4]Emission Shares'!D130*'[4]Carbon Prices POLES'!C$8</f>
        <v>68737.374240299469</v>
      </c>
      <c r="E130">
        <f>'[4]Emission Projections'!J$183*'[4]Emission Shares'!E130*'[4]Carbon Prices POLES'!D$8</f>
        <v>82110.060725311836</v>
      </c>
      <c r="F130">
        <f>'[4]Emission Projections'!K$183*'[4]Emission Shares'!F130*'[4]Carbon Prices POLES'!E$8</f>
        <v>98084.348016634394</v>
      </c>
      <c r="G130">
        <f>'[4]Emission Projections'!L$183*'[4]Emission Shares'!G130*'[4]Carbon Prices POLES'!F$8</f>
        <v>117166.44251432088</v>
      </c>
      <c r="H130">
        <f>'[4]Emission Projections'!M$183*'[4]Emission Shares'!H130*'[4]Carbon Prices POLES'!G$8</f>
        <v>139960.85277955519</v>
      </c>
      <c r="I130">
        <f>'[4]Emission Projections'!N$183*'[4]Emission Shares'!I130*'[4]Carbon Prices POLES'!H$8</f>
        <v>167189.92938559875</v>
      </c>
      <c r="J130">
        <f>'[4]Emission Projections'!O$183*'[4]Emission Shares'!J130*'[4]Carbon Prices POLES'!I$8</f>
        <v>199716.27187453656</v>
      </c>
      <c r="K130">
        <f>'[4]Emission Projections'!P$183*'[4]Emission Shares'!K130*'[4]Carbon Prices POLES'!J$8</f>
        <v>238570.63417083182</v>
      </c>
      <c r="L130">
        <f>'[4]Emission Projections'!Q$183*'[4]Emission Shares'!L130*'[4]Carbon Prices POLES'!K$8</f>
        <v>284983.89705548662</v>
      </c>
      <c r="M130">
        <f>'[4]Emission Projections'!R$183*'[4]Emission Shares'!M130*'[4]Carbon Prices POLES'!L$8</f>
        <v>340426.88881151925</v>
      </c>
      <c r="N130">
        <f>'[4]Emission Projections'!S$183*'[4]Emission Shares'!N130*'[4]Carbon Prices POLES'!M$8</f>
        <v>406656.00672751304</v>
      </c>
      <c r="O130">
        <f>'[4]Emission Projections'!T$183*'[4]Emission Shares'!O130*'[4]Carbon Prices POLES'!N$8</f>
        <v>485770.04061937612</v>
      </c>
      <c r="P130">
        <f>'[4]Emission Projections'!U$183*'[4]Emission Shares'!P130*'[4]Carbon Prices POLES'!O$8</f>
        <v>580275.2701224495</v>
      </c>
      <c r="Q130">
        <f>'[4]Emission Projections'!V$183*'[4]Emission Shares'!Q130*'[4]Carbon Prices POLES'!P$8</f>
        <v>693166.55109091848</v>
      </c>
      <c r="R130">
        <f>'[4]Emission Projections'!W$183*'[4]Emission Shares'!R130*'[4]Carbon Prices POLES'!Q$8</f>
        <v>828020.20287494885</v>
      </c>
      <c r="S130">
        <f>'[4]Emission Projections'!X$183*'[4]Emission Shares'!S130*'[4]Carbon Prices POLES'!R$8</f>
        <v>989109.71752435935</v>
      </c>
      <c r="T130">
        <f>'[4]Emission Projections'!Y$183*'[4]Emission Shares'!T130*'[4]Carbon Prices POLES'!S$8</f>
        <v>1181538.3005683394</v>
      </c>
      <c r="U130">
        <f>'[4]Emission Projections'!Z$183*'[4]Emission Shares'!U130*'[4]Carbon Prices POLES'!T$8</f>
        <v>1411403.9865032407</v>
      </c>
      <c r="V130">
        <f>'[4]Emission Projections'!AA$183*'[4]Emission Shares'!V130*'[4]Carbon Prices POLES'!U$8</f>
        <v>1685989.1497238763</v>
      </c>
      <c r="W130" s="20">
        <f t="shared" si="6"/>
        <v>481170.69396288606</v>
      </c>
      <c r="X130" t="s">
        <v>525</v>
      </c>
      <c r="Y130">
        <f t="shared" si="7"/>
        <v>0</v>
      </c>
      <c r="Z130">
        <f t="shared" si="8"/>
        <v>1</v>
      </c>
      <c r="AA130">
        <f t="shared" si="9"/>
        <v>0</v>
      </c>
      <c r="AB130">
        <f t="shared" si="10"/>
        <v>0</v>
      </c>
      <c r="AC130">
        <f t="shared" si="11"/>
        <v>0</v>
      </c>
    </row>
    <row r="131" spans="1:29" x14ac:dyDescent="0.25">
      <c r="A131" t="s">
        <v>324</v>
      </c>
      <c r="B131">
        <f>'[4]Emission Projections'!G$183*'[4]Emission Shares'!B131*'[4]Carbon Prices POLES'!A$8</f>
        <v>15676.424999999999</v>
      </c>
      <c r="C131">
        <f>'[4]Emission Projections'!H$183*'[4]Emission Shares'!C131*'[4]Carbon Prices POLES'!B$8</f>
        <v>18732.170159043431</v>
      </c>
      <c r="D131">
        <f>'[4]Emission Projections'!I$183*'[4]Emission Shares'!D131*'[4]Carbon Prices POLES'!C$8</f>
        <v>22376.423247121118</v>
      </c>
      <c r="E131">
        <f>'[4]Emission Projections'!J$183*'[4]Emission Shares'!E131*'[4]Carbon Prices POLES'!D$8</f>
        <v>26729.648451213212</v>
      </c>
      <c r="F131">
        <f>'[4]Emission Projections'!K$183*'[4]Emission Shares'!F131*'[4]Carbon Prices POLES'!E$8</f>
        <v>31929.954584277264</v>
      </c>
      <c r="G131">
        <f>'[4]Emission Projections'!L$183*'[4]Emission Shares'!G131*'[4]Carbon Prices POLES'!F$8</f>
        <v>38141.557163678299</v>
      </c>
      <c r="H131">
        <f>'[4]Emission Projections'!M$183*'[4]Emission Shares'!H131*'[4]Carbon Prices POLES'!G$8</f>
        <v>45562.070697339754</v>
      </c>
      <c r="I131">
        <f>'[4]Emission Projections'!N$183*'[4]Emission Shares'!I131*'[4]Carbon Prices POLES'!H$8</f>
        <v>54425.648399334692</v>
      </c>
      <c r="J131">
        <f>'[4]Emission Projections'!O$183*'[4]Emission Shares'!J131*'[4]Carbon Prices POLES'!I$8</f>
        <v>65014.260369715426</v>
      </c>
      <c r="K131">
        <f>'[4]Emission Projections'!P$183*'[4]Emission Shares'!K131*'[4]Carbon Prices POLES'!J$8</f>
        <v>77662.045177985652</v>
      </c>
      <c r="L131">
        <f>'[4]Emission Projections'!Q$183*'[4]Emission Shares'!L131*'[4]Carbon Prices POLES'!K$8</f>
        <v>92771.337589608025</v>
      </c>
      <c r="M131">
        <f>'[4]Emission Projections'!R$183*'[4]Emission Shares'!M131*'[4]Carbon Prices POLES'!L$8</f>
        <v>110818.95584144839</v>
      </c>
      <c r="N131">
        <f>'[4]Emission Projections'!S$183*'[4]Emission Shares'!N131*'[4]Carbon Prices POLES'!M$8</f>
        <v>132378.97981927151</v>
      </c>
      <c r="O131">
        <f>'[4]Emission Projections'!T$183*'[4]Emission Shares'!O131*'[4]Carbon Prices POLES'!N$8</f>
        <v>158131.8323451179</v>
      </c>
      <c r="P131">
        <f>'[4]Emission Projections'!U$183*'[4]Emission Shares'!P131*'[4]Carbon Prices POLES'!O$8</f>
        <v>188896.65196566671</v>
      </c>
      <c r="Q131">
        <f>'[4]Emission Projections'!V$183*'[4]Emission Shares'!Q131*'[4]Carbon Prices POLES'!P$8</f>
        <v>225644.40609435251</v>
      </c>
      <c r="R131">
        <f>'[4]Emission Projections'!W$183*'[4]Emission Shares'!R131*'[4]Carbon Prices POLES'!Q$8</f>
        <v>269543.9013333199</v>
      </c>
      <c r="S131">
        <f>'[4]Emission Projections'!X$183*'[4]Emission Shares'!S131*'[4]Carbon Prices POLES'!R$8</f>
        <v>321980.71322658006</v>
      </c>
      <c r="T131">
        <f>'[4]Emission Projections'!Y$183*'[4]Emission Shares'!T131*'[4]Carbon Prices POLES'!S$8</f>
        <v>384622.58123950387</v>
      </c>
      <c r="U131">
        <f>'[4]Emission Projections'!Z$183*'[4]Emission Shares'!U131*'[4]Carbon Prices POLES'!T$8</f>
        <v>459446.72784473683</v>
      </c>
      <c r="V131">
        <f>'[4]Emission Projections'!AA$183*'[4]Emission Shares'!V131*'[4]Carbon Prices POLES'!U$8</f>
        <v>548829.97392675839</v>
      </c>
      <c r="W131" s="20">
        <f t="shared" ref="W131:W180" si="12">AVERAGE(B131:V131)</f>
        <v>156634.10783219399</v>
      </c>
      <c r="X131" t="s">
        <v>524</v>
      </c>
      <c r="Y131">
        <f t="shared" ref="Y131:Y180" si="13">IF(X131="ASIA",1,0)</f>
        <v>1</v>
      </c>
      <c r="Z131">
        <f t="shared" ref="Z131:Z180" si="14">IF(X131="LAM",1,0)</f>
        <v>0</v>
      </c>
      <c r="AA131">
        <f t="shared" ref="AA131:AA180" si="15">IF(X131="MAF",1,0)</f>
        <v>0</v>
      </c>
      <c r="AB131">
        <f t="shared" ref="AB131:AB180" si="16">IF(X131="OECD90",1,0)</f>
        <v>0</v>
      </c>
      <c r="AC131">
        <f t="shared" ref="AC131:AC180" si="17">IF(X131="REF",1,0)</f>
        <v>0</v>
      </c>
    </row>
    <row r="132" spans="1:29" x14ac:dyDescent="0.25">
      <c r="A132" t="s">
        <v>326</v>
      </c>
      <c r="B132">
        <f>'[4]Emission Projections'!G$183*'[4]Emission Shares'!B132*'[4]Carbon Prices POLES'!A$8</f>
        <v>25375.64</v>
      </c>
      <c r="C132">
        <f>'[4]Emission Projections'!H$183*'[4]Emission Shares'!C132*'[4]Carbon Prices POLES'!B$8</f>
        <v>30318.382922650468</v>
      </c>
      <c r="D132">
        <f>'[4]Emission Projections'!I$183*'[4]Emission Shares'!D132*'[4]Carbon Prices POLES'!C$8</f>
        <v>36216.751947196273</v>
      </c>
      <c r="E132">
        <f>'[4]Emission Projections'!J$183*'[4]Emission Shares'!E132*'[4]Carbon Prices POLES'!D$8</f>
        <v>43262.634590013178</v>
      </c>
      <c r="F132">
        <f>'[4]Emission Projections'!K$183*'[4]Emission Shares'!F132*'[4]Carbon Prices POLES'!E$8</f>
        <v>51679.254542837843</v>
      </c>
      <c r="G132">
        <f>'[4]Emission Projections'!L$183*'[4]Emission Shares'!G132*'[4]Carbon Prices POLES'!F$8</f>
        <v>61733.356862474255</v>
      </c>
      <c r="H132">
        <f>'[4]Emission Projections'!M$183*'[4]Emission Shares'!H132*'[4]Carbon Prices POLES'!G$8</f>
        <v>73743.402175343246</v>
      </c>
      <c r="I132">
        <f>'[4]Emission Projections'!N$183*'[4]Emission Shares'!I132*'[4]Carbon Prices POLES'!H$8</f>
        <v>88090.04322627245</v>
      </c>
      <c r="J132">
        <f>'[4]Emission Projections'!O$183*'[4]Emission Shares'!J132*'[4]Carbon Prices POLES'!I$8</f>
        <v>105227.70529084504</v>
      </c>
      <c r="K132">
        <f>'[4]Emission Projections'!P$183*'[4]Emission Shares'!K132*'[4]Carbon Prices POLES'!J$8</f>
        <v>125699.55876805101</v>
      </c>
      <c r="L132">
        <f>'[4]Emission Projections'!Q$183*'[4]Emission Shares'!L132*'[4]Carbon Prices POLES'!K$8</f>
        <v>150154.04278633423</v>
      </c>
      <c r="M132">
        <f>'[4]Emission Projections'!R$183*'[4]Emission Shares'!M132*'[4]Carbon Prices POLES'!L$8</f>
        <v>179366.23144320113</v>
      </c>
      <c r="N132">
        <f>'[4]Emission Projections'!S$183*'[4]Emission Shares'!N132*'[4]Carbon Prices POLES'!M$8</f>
        <v>214261.41064546656</v>
      </c>
      <c r="O132">
        <f>'[4]Emission Projections'!T$183*'[4]Emission Shares'!O132*'[4]Carbon Prices POLES'!N$8</f>
        <v>255945.56823488013</v>
      </c>
      <c r="P132">
        <f>'[4]Emission Projections'!U$183*'[4]Emission Shares'!P132*'[4]Carbon Prices POLES'!O$8</f>
        <v>305739.03478927381</v>
      </c>
      <c r="Q132">
        <f>'[4]Emission Projections'!V$183*'[4]Emission Shares'!Q132*'[4]Carbon Prices POLES'!P$8</f>
        <v>365219.99375119945</v>
      </c>
      <c r="R132">
        <f>'[4]Emission Projections'!W$183*'[4]Emission Shares'!R132*'[4]Carbon Prices POLES'!Q$8</f>
        <v>436272.48206697294</v>
      </c>
      <c r="S132">
        <f>'[4]Emission Projections'!X$183*'[4]Emission Shares'!S132*'[4]Carbon Prices POLES'!R$8</f>
        <v>521148.48017168767</v>
      </c>
      <c r="T132">
        <f>'[4]Emission Projections'!Y$183*'[4]Emission Shares'!T132*'[4]Carbon Prices POLES'!S$8</f>
        <v>622536.40206850041</v>
      </c>
      <c r="U132">
        <f>'[4]Emission Projections'!Z$183*'[4]Emission Shares'!U132*'[4]Carbon Prices POLES'!T$8</f>
        <v>743649.69921613694</v>
      </c>
      <c r="V132">
        <f>'[4]Emission Projections'!AA$183*'[4]Emission Shares'!V132*'[4]Carbon Prices POLES'!U$8</f>
        <v>888324.97472387645</v>
      </c>
      <c r="W132" s="20">
        <f t="shared" si="12"/>
        <v>253522.14524872447</v>
      </c>
      <c r="X132" t="s">
        <v>525</v>
      </c>
      <c r="Y132">
        <f t="shared" si="13"/>
        <v>0</v>
      </c>
      <c r="Z132">
        <f t="shared" si="14"/>
        <v>1</v>
      </c>
      <c r="AA132">
        <f t="shared" si="15"/>
        <v>0</v>
      </c>
      <c r="AB132">
        <f t="shared" si="16"/>
        <v>0</v>
      </c>
      <c r="AC132">
        <f t="shared" si="17"/>
        <v>0</v>
      </c>
    </row>
    <row r="133" spans="1:29" x14ac:dyDescent="0.25">
      <c r="A133" t="s">
        <v>328</v>
      </c>
      <c r="B133">
        <f>'[4]Emission Projections'!G$183*'[4]Emission Shares'!B133*'[4]Carbon Prices POLES'!A$8</f>
        <v>287896.17</v>
      </c>
      <c r="C133">
        <f>'[4]Emission Projections'!H$183*'[4]Emission Shares'!C133*'[4]Carbon Prices POLES'!B$8</f>
        <v>343911.61020653456</v>
      </c>
      <c r="D133">
        <f>'[4]Emission Projections'!I$183*'[4]Emission Shares'!D133*'[4]Carbon Prices POLES'!C$8</f>
        <v>410818.73906920064</v>
      </c>
      <c r="E133">
        <f>'[4]Emission Projections'!J$183*'[4]Emission Shares'!E133*'[4]Carbon Prices POLES'!D$8</f>
        <v>490742.47964649444</v>
      </c>
      <c r="F133">
        <f>'[4]Emission Projections'!K$183*'[4]Emission Shares'!F133*'[4]Carbon Prices POLES'!E$8</f>
        <v>586215.15829007758</v>
      </c>
      <c r="G133">
        <f>'[4]Emission Projections'!L$183*'[4]Emission Shares'!G133*'[4]Carbon Prices POLES'!F$8</f>
        <v>700261.85272984311</v>
      </c>
      <c r="H133">
        <f>'[4]Emission Projections'!M$183*'[4]Emission Shares'!H133*'[4]Carbon Prices POLES'!G$8</f>
        <v>836495.98282788286</v>
      </c>
      <c r="I133">
        <f>'[4]Emission Projections'!N$183*'[4]Emission Shares'!I133*'[4]Carbon Prices POLES'!H$8</f>
        <v>999234.18645172205</v>
      </c>
      <c r="J133">
        <f>'[4]Emission Projections'!O$183*'[4]Emission Shares'!J133*'[4]Carbon Prices POLES'!I$8</f>
        <v>1193632.6098325138</v>
      </c>
      <c r="K133">
        <f>'[4]Emission Projections'!P$183*'[4]Emission Shares'!K133*'[4]Carbon Prices POLES'!J$8</f>
        <v>1425850.8521043463</v>
      </c>
      <c r="L133">
        <f>'[4]Emission Projections'!Q$183*'[4]Emission Shares'!L133*'[4]Carbon Prices POLES'!K$8</f>
        <v>1703246.4429679301</v>
      </c>
      <c r="M133">
        <f>'[4]Emission Projections'!R$183*'[4]Emission Shares'!M133*'[4]Carbon Prices POLES'!L$8</f>
        <v>2034608.78349435</v>
      </c>
      <c r="N133">
        <f>'[4]Emission Projections'!S$183*'[4]Emission Shares'!N133*'[4]Carbon Prices POLES'!M$8</f>
        <v>2430436.6533668991</v>
      </c>
      <c r="O133">
        <f>'[4]Emission Projections'!T$183*'[4]Emission Shares'!O133*'[4]Carbon Prices POLES'!N$8</f>
        <v>2903272.032918077</v>
      </c>
      <c r="P133">
        <f>'[4]Emission Projections'!U$183*'[4]Emission Shares'!P133*'[4]Carbon Prices POLES'!O$8</f>
        <v>3468096.0882892003</v>
      </c>
      <c r="Q133">
        <f>'[4]Emission Projections'!V$183*'[4]Emission Shares'!Q133*'[4]Carbon Prices POLES'!P$8</f>
        <v>4142805.5190851465</v>
      </c>
      <c r="R133">
        <f>'[4]Emission Projections'!W$183*'[4]Emission Shares'!R133*'[4]Carbon Prices POLES'!Q$8</f>
        <v>4948777.6039725225</v>
      </c>
      <c r="S133">
        <f>'[4]Emission Projections'!X$183*'[4]Emission Shares'!S133*'[4]Carbon Prices POLES'!R$8</f>
        <v>5911549.9253973914</v>
      </c>
      <c r="T133">
        <f>'[4]Emission Projections'!Y$183*'[4]Emission Shares'!T133*'[4]Carbon Prices POLES'!S$8</f>
        <v>7061626.6536539337</v>
      </c>
      <c r="U133">
        <f>'[4]Emission Projections'!Z$183*'[4]Emission Shares'!U133*'[4]Carbon Prices POLES'!T$8</f>
        <v>8435448.4806938097</v>
      </c>
      <c r="V133">
        <f>'[4]Emission Projections'!AA$183*'[4]Emission Shares'!V133*'[4]Carbon Prices POLES'!U$8</f>
        <v>10076543.524723873</v>
      </c>
      <c r="W133" s="20">
        <f t="shared" si="12"/>
        <v>2875784.3499867497</v>
      </c>
      <c r="X133" t="s">
        <v>525</v>
      </c>
      <c r="Y133">
        <f t="shared" si="13"/>
        <v>0</v>
      </c>
      <c r="Z133">
        <f t="shared" si="14"/>
        <v>1</v>
      </c>
      <c r="AA133">
        <f t="shared" si="15"/>
        <v>0</v>
      </c>
      <c r="AB133">
        <f t="shared" si="16"/>
        <v>0</v>
      </c>
      <c r="AC133">
        <f t="shared" si="17"/>
        <v>0</v>
      </c>
    </row>
    <row r="134" spans="1:29" x14ac:dyDescent="0.25">
      <c r="A134" t="s">
        <v>330</v>
      </c>
      <c r="B134">
        <f>'[4]Emission Projections'!G$183*'[4]Emission Shares'!B134*'[4]Carbon Prices POLES'!A$8</f>
        <v>407953.75</v>
      </c>
      <c r="C134">
        <f>'[4]Emission Projections'!H$183*'[4]Emission Shares'!C134*'[4]Carbon Prices POLES'!B$8</f>
        <v>487326.04484396451</v>
      </c>
      <c r="D134">
        <f>'[4]Emission Projections'!I$183*'[4]Emission Shares'!D134*'[4]Carbon Prices POLES'!C$8</f>
        <v>582134.03705318924</v>
      </c>
      <c r="E134">
        <f>'[4]Emission Projections'!J$183*'[4]Emission Shares'!E134*'[4]Carbon Prices POLES'!D$8</f>
        <v>695386.67352338927</v>
      </c>
      <c r="F134">
        <f>'[4]Emission Projections'!K$183*'[4]Emission Shares'!F134*'[4]Carbon Prices POLES'!E$8</f>
        <v>830672.49269520014</v>
      </c>
      <c r="G134">
        <f>'[4]Emission Projections'!L$183*'[4]Emission Shares'!G134*'[4]Carbon Prices POLES'!F$8</f>
        <v>992277.41196758673</v>
      </c>
      <c r="H134">
        <f>'[4]Emission Projections'!M$183*'[4]Emission Shares'!H134*'[4]Carbon Prices POLES'!G$8</f>
        <v>1185322.6142831119</v>
      </c>
      <c r="I134">
        <f>'[4]Emission Projections'!N$183*'[4]Emission Shares'!I134*'[4]Carbon Prices POLES'!H$8</f>
        <v>1415923.6889293315</v>
      </c>
      <c r="J134">
        <f>'[4]Emission Projections'!O$183*'[4]Emission Shares'!J134*'[4]Carbon Prices POLES'!I$8</f>
        <v>1691388.2604164404</v>
      </c>
      <c r="K134">
        <f>'[4]Emission Projections'!P$183*'[4]Emission Shares'!K134*'[4]Carbon Prices POLES'!J$8</f>
        <v>2020442.9448099199</v>
      </c>
      <c r="L134">
        <f>'[4]Emission Projections'!Q$183*'[4]Emission Shares'!L134*'[4]Carbon Prices POLES'!K$8</f>
        <v>2413515.2893905053</v>
      </c>
      <c r="M134">
        <f>'[4]Emission Projections'!R$183*'[4]Emission Shares'!M134*'[4]Carbon Prices POLES'!L$8</f>
        <v>2883057.704349224</v>
      </c>
      <c r="N134">
        <f>'[4]Emission Projections'!S$183*'[4]Emission Shares'!N134*'[4]Carbon Prices POLES'!M$8</f>
        <v>3443949.6822934332</v>
      </c>
      <c r="O134">
        <f>'[4]Emission Projections'!T$183*'[4]Emission Shares'!O134*'[4]Carbon Prices POLES'!N$8</f>
        <v>4113960.1402021502</v>
      </c>
      <c r="P134">
        <f>'[4]Emission Projections'!U$183*'[4]Emission Shares'!P134*'[4]Carbon Prices POLES'!O$8</f>
        <v>4914321.2335853707</v>
      </c>
      <c r="Q134">
        <f>'[4]Emission Projections'!V$183*'[4]Emission Shares'!Q134*'[4]Carbon Prices POLES'!P$8</f>
        <v>5870388.2470302237</v>
      </c>
      <c r="R134">
        <f>'[4]Emission Projections'!W$183*'[4]Emission Shares'!R134*'[4]Carbon Prices POLES'!Q$8</f>
        <v>7012458.2108157352</v>
      </c>
      <c r="S134">
        <f>'[4]Emission Projections'!X$183*'[4]Emission Shares'!S134*'[4]Carbon Prices POLES'!R$8</f>
        <v>8376711.7455358375</v>
      </c>
      <c r="T134">
        <f>'[4]Emission Projections'!Y$183*'[4]Emission Shares'!T134*'[4]Carbon Prices POLES'!S$8</f>
        <v>10006380.922674784</v>
      </c>
      <c r="U134">
        <f>'[4]Emission Projections'!Z$183*'[4]Emission Shares'!U134*'[4]Carbon Prices POLES'!T$8</f>
        <v>11953093.531149305</v>
      </c>
      <c r="V134">
        <f>'[4]Emission Projections'!AA$183*'[4]Emission Shares'!V134*'[4]Carbon Prices POLES'!U$8</f>
        <v>14278536.348926755</v>
      </c>
      <c r="W134" s="20">
        <f t="shared" si="12"/>
        <v>4075009.5702131162</v>
      </c>
      <c r="X134" t="s">
        <v>524</v>
      </c>
      <c r="Y134">
        <f t="shared" si="13"/>
        <v>1</v>
      </c>
      <c r="Z134">
        <f t="shared" si="14"/>
        <v>0</v>
      </c>
      <c r="AA134">
        <f t="shared" si="15"/>
        <v>0</v>
      </c>
      <c r="AB134">
        <f t="shared" si="16"/>
        <v>0</v>
      </c>
      <c r="AC134">
        <f t="shared" si="17"/>
        <v>0</v>
      </c>
    </row>
    <row r="135" spans="1:29" x14ac:dyDescent="0.25">
      <c r="A135" t="s">
        <v>332</v>
      </c>
      <c r="B135">
        <f>'[4]Emission Projections'!G$183*'[4]Emission Shares'!B135*'[4]Carbon Prices POLES'!A$8</f>
        <v>1586270.86</v>
      </c>
      <c r="C135">
        <f>'[4]Emission Projections'!H$183*'[4]Emission Shares'!C135*'[4]Carbon Prices POLES'!B$8</f>
        <v>1894881.6350257799</v>
      </c>
      <c r="D135">
        <f>'[4]Emission Projections'!I$183*'[4]Emission Shares'!D135*'[4]Carbon Prices POLES'!C$8</f>
        <v>2263525.851334054</v>
      </c>
      <c r="E135">
        <f>'[4]Emission Projections'!J$183*'[4]Emission Shares'!E135*'[4]Carbon Prices POLES'!D$8</f>
        <v>2703888.8302581338</v>
      </c>
      <c r="F135">
        <f>'[4]Emission Projections'!K$183*'[4]Emission Shares'!F135*'[4]Carbon Prices POLES'!E$8</f>
        <v>3229923.924203977</v>
      </c>
      <c r="G135">
        <f>'[4]Emission Projections'!L$183*'[4]Emission Shares'!G135*'[4]Carbon Prices POLES'!F$8</f>
        <v>3858296.3260705443</v>
      </c>
      <c r="H135">
        <f>'[4]Emission Projections'!M$183*'[4]Emission Shares'!H135*'[4]Carbon Prices POLES'!G$8</f>
        <v>4608918.6046282165</v>
      </c>
      <c r="I135">
        <f>'[4]Emission Projections'!N$183*'[4]Emission Shares'!I135*'[4]Carbon Prices POLES'!H$8</f>
        <v>5505570.5173617592</v>
      </c>
      <c r="J135">
        <f>'[4]Emission Projections'!O$183*'[4]Emission Shares'!J135*'[4]Carbon Prices POLES'!I$8</f>
        <v>6576665.9932159912</v>
      </c>
      <c r="K135">
        <f>'[4]Emission Projections'!P$183*'[4]Emission Shares'!K135*'[4]Carbon Prices POLES'!J$8</f>
        <v>7856137.6130698621</v>
      </c>
      <c r="L135">
        <f>'[4]Emission Projections'!Q$183*'[4]Emission Shares'!L135*'[4]Carbon Prices POLES'!K$8</f>
        <v>9384530.2005773485</v>
      </c>
      <c r="M135">
        <f>'[4]Emission Projections'!R$183*'[4]Emission Shares'!M135*'[4]Carbon Prices POLES'!L$8</f>
        <v>11210263.918643253</v>
      </c>
      <c r="N135">
        <f>'[4]Emission Projections'!S$183*'[4]Emission Shares'!N135*'[4]Carbon Prices POLES'!M$8</f>
        <v>13391193.602416147</v>
      </c>
      <c r="O135">
        <f>'[4]Emission Projections'!T$183*'[4]Emission Shares'!O135*'[4]Carbon Prices POLES'!N$8</f>
        <v>15996412.480418302</v>
      </c>
      <c r="P135">
        <f>'[4]Emission Projections'!U$183*'[4]Emission Shares'!P135*'[4]Carbon Prices POLES'!O$8</f>
        <v>19108475.673718721</v>
      </c>
      <c r="Q135">
        <f>'[4]Emission Projections'!V$183*'[4]Emission Shares'!Q135*'[4]Carbon Prices POLES'!P$8</f>
        <v>22825975.850183833</v>
      </c>
      <c r="R135">
        <f>'[4]Emission Projections'!W$183*'[4]Emission Shares'!R135*'[4]Carbon Prices POLES'!Q$8</f>
        <v>27266713.876423862</v>
      </c>
      <c r="S135">
        <f>'[4]Emission Projections'!X$183*'[4]Emission Shares'!S135*'[4]Carbon Prices POLES'!R$8</f>
        <v>32571376.648284774</v>
      </c>
      <c r="T135">
        <f>'[4]Emission Projections'!Y$183*'[4]Emission Shares'!T135*'[4]Carbon Prices POLES'!S$8</f>
        <v>38908058.492428184</v>
      </c>
      <c r="U135">
        <f>'[4]Emission Projections'!Z$183*'[4]Emission Shares'!U135*'[4]Carbon Prices POLES'!T$8</f>
        <v>46477512.655438401</v>
      </c>
      <c r="V135">
        <f>'[4]Emission Projections'!AA$183*'[4]Emission Shares'!V135*'[4]Carbon Prices POLES'!U$8</f>
        <v>55519591.248481028</v>
      </c>
      <c r="W135" s="20">
        <f t="shared" si="12"/>
        <v>15844961.181056293</v>
      </c>
      <c r="X135" t="s">
        <v>526</v>
      </c>
      <c r="Y135">
        <f t="shared" si="13"/>
        <v>0</v>
      </c>
      <c r="Z135">
        <f t="shared" si="14"/>
        <v>0</v>
      </c>
      <c r="AA135">
        <f t="shared" si="15"/>
        <v>0</v>
      </c>
      <c r="AB135">
        <f t="shared" si="16"/>
        <v>0</v>
      </c>
      <c r="AC135">
        <f t="shared" si="17"/>
        <v>1</v>
      </c>
    </row>
    <row r="136" spans="1:29" x14ac:dyDescent="0.25">
      <c r="A136" t="s">
        <v>334</v>
      </c>
      <c r="B136">
        <f>'[4]Emission Projections'!G$183*'[4]Emission Shares'!B136*'[4]Carbon Prices POLES'!A$8</f>
        <v>261805.465</v>
      </c>
      <c r="C136">
        <f>'[4]Emission Projections'!H$183*'[4]Emission Shares'!C136*'[4]Carbon Prices POLES'!B$8</f>
        <v>312744.84870936361</v>
      </c>
      <c r="D136">
        <f>'[4]Emission Projections'!I$183*'[4]Emission Shares'!D136*'[4]Carbon Prices POLES'!C$8</f>
        <v>373588.35884473217</v>
      </c>
      <c r="E136">
        <f>'[4]Emission Projections'!J$183*'[4]Emission Shares'!E136*'[4]Carbon Prices POLES'!D$8</f>
        <v>446268.78617849876</v>
      </c>
      <c r="F136">
        <f>'[4]Emission Projections'!K$183*'[4]Emission Shares'!F136*'[4]Carbon Prices POLES'!E$8</f>
        <v>533089.79851091525</v>
      </c>
      <c r="G136">
        <f>'[4]Emission Projections'!L$183*'[4]Emission Shares'!G136*'[4]Carbon Prices POLES'!F$8</f>
        <v>636799.74994001922</v>
      </c>
      <c r="H136">
        <f>'[4]Emission Projections'!M$183*'[4]Emission Shares'!H136*'[4]Carbon Prices POLES'!G$8</f>
        <v>760688.26804783067</v>
      </c>
      <c r="I136">
        <f>'[4]Emission Projections'!N$183*'[4]Emission Shares'!I136*'[4]Carbon Prices POLES'!H$8</f>
        <v>908676.46809486288</v>
      </c>
      <c r="J136">
        <f>'[4]Emission Projections'!O$183*'[4]Emission Shares'!J136*'[4]Carbon Prices POLES'!I$8</f>
        <v>1085458.1675389954</v>
      </c>
      <c r="K136">
        <f>'[4]Emission Projections'!P$183*'[4]Emission Shares'!K136*'[4]Carbon Prices POLES'!J$8</f>
        <v>1296628.9131975737</v>
      </c>
      <c r="L136">
        <f>'[4]Emission Projections'!Q$183*'[4]Emission Shares'!L136*'[4]Carbon Prices POLES'!K$8</f>
        <v>1548886.1200667238</v>
      </c>
      <c r="M136">
        <f>'[4]Emission Projections'!R$183*'[4]Emission Shares'!M136*'[4]Carbon Prices POLES'!L$8</f>
        <v>1850214.7707219454</v>
      </c>
      <c r="N136">
        <f>'[4]Emission Projections'!S$183*'[4]Emission Shares'!N136*'[4]Carbon Prices POLES'!M$8</f>
        <v>2210171.1632739883</v>
      </c>
      <c r="O136">
        <f>'[4]Emission Projections'!T$183*'[4]Emission Shares'!O136*'[4]Carbon Prices POLES'!N$8</f>
        <v>2640150.0269660787</v>
      </c>
      <c r="P136">
        <f>'[4]Emission Projections'!U$183*'[4]Emission Shares'!P136*'[4]Carbon Prices POLES'!O$8</f>
        <v>3153786.9397257012</v>
      </c>
      <c r="Q136">
        <f>'[4]Emission Projections'!V$183*'[4]Emission Shares'!Q136*'[4]Carbon Prices POLES'!P$8</f>
        <v>3767342.357742392</v>
      </c>
      <c r="R136">
        <f>'[4]Emission Projections'!W$183*'[4]Emission Shares'!R136*'[4]Carbon Prices POLES'!Q$8</f>
        <v>4500272.511992285</v>
      </c>
      <c r="S136">
        <f>'[4]Emission Projections'!X$183*'[4]Emission Shares'!S136*'[4]Carbon Prices POLES'!R$8</f>
        <v>5375781.2602353841</v>
      </c>
      <c r="T136">
        <f>'[4]Emission Projections'!Y$183*'[4]Emission Shares'!T136*'[4]Carbon Prices POLES'!S$8</f>
        <v>6421630.2417082759</v>
      </c>
      <c r="U136">
        <f>'[4]Emission Projections'!Z$183*'[4]Emission Shares'!U136*'[4]Carbon Prices POLES'!T$8</f>
        <v>7670931.538337105</v>
      </c>
      <c r="V136">
        <f>'[4]Emission Projections'!AA$183*'[4]Emission Shares'!V136*'[4]Carbon Prices POLES'!U$8</f>
        <v>9163288.7437679172</v>
      </c>
      <c r="W136" s="20">
        <f t="shared" si="12"/>
        <v>2615152.5951714567</v>
      </c>
      <c r="X136" t="s">
        <v>527</v>
      </c>
      <c r="Y136">
        <f t="shared" si="13"/>
        <v>0</v>
      </c>
      <c r="Z136">
        <f t="shared" si="14"/>
        <v>0</v>
      </c>
      <c r="AA136">
        <f t="shared" si="15"/>
        <v>0</v>
      </c>
      <c r="AB136">
        <f t="shared" si="16"/>
        <v>1</v>
      </c>
      <c r="AC136">
        <f t="shared" si="17"/>
        <v>0</v>
      </c>
    </row>
    <row r="137" spans="1:29" x14ac:dyDescent="0.25">
      <c r="A137" t="s">
        <v>338</v>
      </c>
      <c r="B137">
        <f>'[4]Emission Projections'!G$183*'[4]Emission Shares'!B137*'[4]Carbon Prices POLES'!A$8</f>
        <v>352655.38999999996</v>
      </c>
      <c r="C137">
        <f>'[4]Emission Projections'!H$183*'[4]Emission Shares'!C137*'[4]Carbon Prices POLES'!B$8</f>
        <v>421269.54543797241</v>
      </c>
      <c r="D137">
        <f>'[4]Emission Projections'!I$183*'[4]Emission Shares'!D137*'[4]Carbon Prices POLES'!C$8</f>
        <v>503226.43250183988</v>
      </c>
      <c r="E137">
        <f>'[4]Emission Projections'!J$183*'[4]Emission Shares'!E137*'[4]Carbon Prices POLES'!D$8</f>
        <v>601127.81746227946</v>
      </c>
      <c r="F137">
        <f>'[4]Emission Projections'!K$183*'[4]Emission Shares'!F137*'[4]Carbon Prices POLES'!E$8</f>
        <v>718075.7669489627</v>
      </c>
      <c r="G137">
        <f>'[4]Emission Projections'!L$183*'[4]Emission Shares'!G137*'[4]Carbon Prices POLES'!F$8</f>
        <v>857775.40078555676</v>
      </c>
      <c r="H137">
        <f>'[4]Emission Projections'!M$183*'[4]Emission Shares'!H137*'[4]Carbon Prices POLES'!G$8</f>
        <v>1024653.510402259</v>
      </c>
      <c r="I137">
        <f>'[4]Emission Projections'!N$183*'[4]Emission Shares'!I137*'[4]Carbon Prices POLES'!H$8</f>
        <v>1223996.9891996474</v>
      </c>
      <c r="J137">
        <f>'[4]Emission Projections'!O$183*'[4]Emission Shares'!J137*'[4]Carbon Prices POLES'!I$8</f>
        <v>1462122.613560098</v>
      </c>
      <c r="K137">
        <f>'[4]Emission Projections'!P$183*'[4]Emission Shares'!K137*'[4]Carbon Prices POLES'!J$8</f>
        <v>1746574.4870034382</v>
      </c>
      <c r="L137">
        <f>'[4]Emission Projections'!Q$183*'[4]Emission Shares'!L137*'[4]Carbon Prices POLES'!K$8</f>
        <v>2086366.2856259581</v>
      </c>
      <c r="M137">
        <f>'[4]Emission Projections'!R$183*'[4]Emission Shares'!M137*'[4]Carbon Prices POLES'!L$8</f>
        <v>2492263.0264893104</v>
      </c>
      <c r="N137">
        <f>'[4]Emission Projections'!S$183*'[4]Emission Shares'!N137*'[4]Carbon Prices POLES'!M$8</f>
        <v>2977126.7063337932</v>
      </c>
      <c r="O137">
        <f>'[4]Emission Projections'!T$183*'[4]Emission Shares'!O137*'[4]Carbon Prices POLES'!N$8</f>
        <v>3556318.4070311543</v>
      </c>
      <c r="P137">
        <f>'[4]Emission Projections'!U$183*'[4]Emission Shares'!P137*'[4]Carbon Prices POLES'!O$8</f>
        <v>4248191.4573821472</v>
      </c>
      <c r="Q137">
        <f>'[4]Emission Projections'!V$183*'[4]Emission Shares'!Q137*'[4]Carbon Prices POLES'!P$8</f>
        <v>5074665.2685559653</v>
      </c>
      <c r="R137">
        <f>'[4]Emission Projections'!W$183*'[4]Emission Shares'!R137*'[4]Carbon Prices POLES'!Q$8</f>
        <v>6061928.9841819741</v>
      </c>
      <c r="S137">
        <f>'[4]Emission Projections'!X$183*'[4]Emission Shares'!S137*'[4]Carbon Prices POLES'!R$8</f>
        <v>7241260.3871589871</v>
      </c>
      <c r="T137">
        <f>'[4]Emission Projections'!Y$183*'[4]Emission Shares'!T137*'[4]Carbon Prices POLES'!S$8</f>
        <v>8650029.8779944219</v>
      </c>
      <c r="U137">
        <f>'[4]Emission Projections'!Z$183*'[4]Emission Shares'!U137*'[4]Carbon Prices POLES'!T$8</f>
        <v>10332869.11632595</v>
      </c>
      <c r="V137">
        <f>'[4]Emission Projections'!AA$183*'[4]Emission Shares'!V137*'[4]Carbon Prices POLES'!U$8</f>
        <v>12343101.785987457</v>
      </c>
      <c r="W137" s="20">
        <f t="shared" si="12"/>
        <v>3522647.5836366275</v>
      </c>
      <c r="X137" t="s">
        <v>387</v>
      </c>
      <c r="Y137">
        <f t="shared" si="13"/>
        <v>0</v>
      </c>
      <c r="Z137">
        <f t="shared" si="14"/>
        <v>0</v>
      </c>
      <c r="AA137">
        <f t="shared" si="15"/>
        <v>1</v>
      </c>
      <c r="AB137">
        <f t="shared" si="16"/>
        <v>0</v>
      </c>
      <c r="AC137">
        <f t="shared" si="17"/>
        <v>0</v>
      </c>
    </row>
    <row r="138" spans="1:29" x14ac:dyDescent="0.25">
      <c r="A138" t="s">
        <v>340</v>
      </c>
      <c r="B138">
        <f>'[4]Emission Projections'!G$183*'[4]Emission Shares'!B138*'[4]Carbon Prices POLES'!A$8</f>
        <v>393725.79</v>
      </c>
      <c r="C138">
        <f>'[4]Emission Projections'!H$183*'[4]Emission Shares'!C138*'[4]Carbon Prices POLES'!B$8</f>
        <v>470329.97355082614</v>
      </c>
      <c r="D138">
        <f>'[4]Emission Projections'!I$183*'[4]Emission Shares'!D138*'[4]Carbon Prices POLES'!C$8</f>
        <v>561831.30975077336</v>
      </c>
      <c r="E138">
        <f>'[4]Emission Projections'!J$183*'[4]Emission Shares'!E138*'[4]Carbon Prices POLES'!D$8</f>
        <v>671133.97048975434</v>
      </c>
      <c r="F138">
        <f>'[4]Emission Projections'!K$183*'[4]Emission Shares'!F138*'[4]Carbon Prices POLES'!E$8</f>
        <v>801701.80857833335</v>
      </c>
      <c r="G138">
        <f>'[4]Emission Projections'!L$183*'[4]Emission Shares'!G138*'[4]Carbon Prices POLES'!F$8</f>
        <v>957669.81201792392</v>
      </c>
      <c r="H138">
        <f>'[4]Emission Projections'!M$183*'[4]Emission Shares'!H138*'[4]Carbon Prices POLES'!G$8</f>
        <v>1143982.6253851319</v>
      </c>
      <c r="I138">
        <f>'[4]Emission Projections'!N$183*'[4]Emission Shares'!I138*'[4]Carbon Prices POLES'!H$8</f>
        <v>1366540.1106241073</v>
      </c>
      <c r="J138">
        <f>'[4]Emission Projections'!O$183*'[4]Emission Shares'!J138*'[4]Carbon Prices POLES'!I$8</f>
        <v>1632397.8132188374</v>
      </c>
      <c r="K138">
        <f>'[4]Emission Projections'!P$183*'[4]Emission Shares'!K138*'[4]Carbon Prices POLES'!J$8</f>
        <v>1949974.711744305</v>
      </c>
      <c r="L138">
        <f>'[4]Emission Projections'!Q$183*'[4]Emission Shares'!L138*'[4]Carbon Prices POLES'!K$8</f>
        <v>2329338.4215152333</v>
      </c>
      <c r="M138">
        <f>'[4]Emission Projections'!R$183*'[4]Emission Shares'!M138*'[4]Carbon Prices POLES'!L$8</f>
        <v>2782502.6342103132</v>
      </c>
      <c r="N138">
        <f>'[4]Emission Projections'!S$183*'[4]Emission Shares'!N138*'[4]Carbon Prices POLES'!M$8</f>
        <v>3323832.9279443333</v>
      </c>
      <c r="O138">
        <f>'[4]Emission Projections'!T$183*'[4]Emission Shares'!O138*'[4]Carbon Prices POLES'!N$8</f>
        <v>3970472.5505450997</v>
      </c>
      <c r="P138">
        <f>'[4]Emission Projections'!U$183*'[4]Emission Shares'!P138*'[4]Carbon Prices POLES'!O$8</f>
        <v>4742919.9065904748</v>
      </c>
      <c r="Q138">
        <f>'[4]Emission Projections'!V$183*'[4]Emission Shares'!Q138*'[4]Carbon Prices POLES'!P$8</f>
        <v>5665637.9720744165</v>
      </c>
      <c r="R138">
        <f>'[4]Emission Projections'!W$183*'[4]Emission Shares'!R138*'[4]Carbon Prices POLES'!Q$8</f>
        <v>6767876.1798893735</v>
      </c>
      <c r="S138">
        <f>'[4]Emission Projections'!X$183*'[4]Emission Shares'!S138*'[4]Carbon Prices POLES'!R$8</f>
        <v>8084542.5373495696</v>
      </c>
      <c r="T138">
        <f>'[4]Emission Projections'!Y$183*'[4]Emission Shares'!T138*'[4]Carbon Prices POLES'!S$8</f>
        <v>9657373.4705242943</v>
      </c>
      <c r="U138">
        <f>'[4]Emission Projections'!Z$183*'[4]Emission Shares'!U138*'[4]Carbon Prices POLES'!T$8</f>
        <v>11536181.719213311</v>
      </c>
      <c r="V138">
        <f>'[4]Emission Projections'!AA$183*'[4]Emission Shares'!V138*'[4]Carbon Prices POLES'!U$8</f>
        <v>13780513.798481042</v>
      </c>
      <c r="W138" s="20">
        <f t="shared" si="12"/>
        <v>3932880.0020808307</v>
      </c>
      <c r="X138" t="s">
        <v>526</v>
      </c>
      <c r="Y138">
        <f t="shared" si="13"/>
        <v>0</v>
      </c>
      <c r="Z138">
        <f t="shared" si="14"/>
        <v>0</v>
      </c>
      <c r="AA138">
        <f t="shared" si="15"/>
        <v>0</v>
      </c>
      <c r="AB138">
        <f t="shared" si="16"/>
        <v>0</v>
      </c>
      <c r="AC138">
        <f t="shared" si="17"/>
        <v>1</v>
      </c>
    </row>
    <row r="139" spans="1:29" x14ac:dyDescent="0.25">
      <c r="A139" t="s">
        <v>342</v>
      </c>
      <c r="B139">
        <f>'[4]Emission Projections'!G$183*'[4]Emission Shares'!B139*'[4]Carbon Prices POLES'!A$8</f>
        <v>8703881.1899999995</v>
      </c>
      <c r="C139">
        <f>'[4]Emission Projections'!H$183*'[4]Emission Shares'!C139*'[4]Carbon Prices POLES'!B$8</f>
        <v>10397204.839743564</v>
      </c>
      <c r="D139">
        <f>'[4]Emission Projections'!I$183*'[4]Emission Shares'!D139*'[4]Carbon Prices POLES'!C$8</f>
        <v>12419954.276867498</v>
      </c>
      <c r="E139">
        <f>'[4]Emission Projections'!J$183*'[4]Emission Shares'!E139*'[4]Carbon Prices POLES'!D$8</f>
        <v>14836224.414224882</v>
      </c>
      <c r="F139">
        <f>'[4]Emission Projections'!K$183*'[4]Emission Shares'!F139*'[4]Carbon Prices POLES'!E$8</f>
        <v>17722574.347647961</v>
      </c>
      <c r="G139">
        <f>'[4]Emission Projections'!L$183*'[4]Emission Shares'!G139*'[4]Carbon Prices POLES'!F$8</f>
        <v>21170454.800628506</v>
      </c>
      <c r="H139">
        <f>'[4]Emission Projections'!M$183*'[4]Emission Shares'!H139*'[4]Carbon Prices POLES'!G$8</f>
        <v>25289113.206119664</v>
      </c>
      <c r="I139">
        <f>'[4]Emission Projections'!N$183*'[4]Emission Shares'!I139*'[4]Carbon Prices POLES'!H$8</f>
        <v>30209044.054995023</v>
      </c>
      <c r="J139">
        <f>'[4]Emission Projections'!O$183*'[4]Emission Shares'!J139*'[4]Carbon Prices POLES'!I$8</f>
        <v>36086137.087870747</v>
      </c>
      <c r="K139">
        <f>'[4]Emission Projections'!P$183*'[4]Emission Shares'!K139*'[4]Carbon Prices POLES'!J$8</f>
        <v>43106600.790228903</v>
      </c>
      <c r="L139">
        <f>'[4]Emission Projections'!Q$183*'[4]Emission Shares'!L139*'[4]Carbon Prices POLES'!K$8</f>
        <v>51492880.777871326</v>
      </c>
      <c r="M139">
        <f>'[4]Emission Projections'!R$183*'[4]Emission Shares'!M139*'[4]Carbon Prices POLES'!L$8</f>
        <v>61510686.339452855</v>
      </c>
      <c r="N139">
        <f>'[4]Emission Projections'!S$183*'[4]Emission Shares'!N139*'[4]Carbon Prices POLES'!M$8</f>
        <v>73477434.479212821</v>
      </c>
      <c r="O139">
        <f>'[4]Emission Projections'!T$183*'[4]Emission Shares'!O139*'[4]Carbon Prices POLES'!N$8</f>
        <v>87772277.750504032</v>
      </c>
      <c r="P139">
        <f>'[4]Emission Projections'!U$183*'[4]Emission Shares'!P139*'[4]Carbon Prices POLES'!O$8</f>
        <v>104848151.84738573</v>
      </c>
      <c r="Q139">
        <f>'[4]Emission Projections'!V$183*'[4]Emission Shares'!Q139*'[4]Carbon Prices POLES'!P$8</f>
        <v>125246086.60333285</v>
      </c>
      <c r="R139">
        <f>'[4]Emission Projections'!W$183*'[4]Emission Shares'!R139*'[4]Carbon Prices POLES'!Q$8</f>
        <v>149612395.06887326</v>
      </c>
      <c r="S139">
        <f>'[4]Emission Projections'!X$183*'[4]Emission Shares'!S139*'[4]Carbon Prices POLES'!R$8</f>
        <v>178719097.0166133</v>
      </c>
      <c r="T139">
        <f>'[4]Emission Projections'!Y$183*'[4]Emission Shares'!T139*'[4]Carbon Prices POLES'!S$8</f>
        <v>213488443.84547764</v>
      </c>
      <c r="U139">
        <f>'[4]Emission Projections'!Z$183*'[4]Emission Shares'!U139*'[4]Carbon Prices POLES'!T$8</f>
        <v>255022065.20272639</v>
      </c>
      <c r="V139">
        <f>'[4]Emission Projections'!AA$183*'[4]Emission Shares'!V139*'[4]Carbon Prices POLES'!U$8</f>
        <v>304635952.79848093</v>
      </c>
      <c r="W139" s="20">
        <f t="shared" si="12"/>
        <v>86941269.558964655</v>
      </c>
      <c r="X139" t="s">
        <v>526</v>
      </c>
      <c r="Y139">
        <f t="shared" si="13"/>
        <v>0</v>
      </c>
      <c r="Z139">
        <f t="shared" si="14"/>
        <v>0</v>
      </c>
      <c r="AA139">
        <f t="shared" si="15"/>
        <v>0</v>
      </c>
      <c r="AB139">
        <f t="shared" si="16"/>
        <v>0</v>
      </c>
      <c r="AC139">
        <f t="shared" si="17"/>
        <v>1</v>
      </c>
    </row>
    <row r="140" spans="1:29" x14ac:dyDescent="0.25">
      <c r="A140" t="s">
        <v>344</v>
      </c>
      <c r="B140">
        <f>'[4]Emission Projections'!G$183*'[4]Emission Shares'!B140*'[4]Carbon Prices POLES'!A$8</f>
        <v>2970.27</v>
      </c>
      <c r="C140">
        <f>'[4]Emission Projections'!H$183*'[4]Emission Shares'!C140*'[4]Carbon Prices POLES'!B$8</f>
        <v>3554.0802362517566</v>
      </c>
      <c r="D140">
        <f>'[4]Emission Projections'!I$183*'[4]Emission Shares'!D140*'[4]Carbon Prices POLES'!C$8</f>
        <v>4245.4925387956255</v>
      </c>
      <c r="E140">
        <f>'[4]Emission Projections'!J$183*'[4]Emission Shares'!E140*'[4]Carbon Prices POLES'!D$8</f>
        <v>5071.4125930791142</v>
      </c>
      <c r="F140">
        <f>'[4]Emission Projections'!K$183*'[4]Emission Shares'!F140*'[4]Carbon Prices POLES'!E$8</f>
        <v>6058.113906124745</v>
      </c>
      <c r="G140">
        <f>'[4]Emission Projections'!L$183*'[4]Emission Shares'!G140*'[4]Carbon Prices POLES'!F$8</f>
        <v>7236.5354983336892</v>
      </c>
      <c r="H140">
        <f>'[4]Emission Projections'!M$183*'[4]Emission Shares'!H140*'[4]Carbon Prices POLES'!G$8</f>
        <v>8644.4855241170262</v>
      </c>
      <c r="I140">
        <f>'[4]Emission Projections'!N$183*'[4]Emission Shares'!I140*'[4]Carbon Prices POLES'!H$8</f>
        <v>10326.008643998832</v>
      </c>
      <c r="J140">
        <f>'[4]Emission Projections'!O$183*'[4]Emission Shares'!J140*'[4]Carbon Prices POLES'!I$8</f>
        <v>12335.04969512322</v>
      </c>
      <c r="K140">
        <f>'[4]Emission Projections'!P$183*'[4]Emission Shares'!K140*'[4]Carbon Prices POLES'!J$8</f>
        <v>14734.462802445083</v>
      </c>
      <c r="L140">
        <f>'[4]Emission Projections'!Q$183*'[4]Emission Shares'!L140*'[4]Carbon Prices POLES'!K$8</f>
        <v>17601.216743195226</v>
      </c>
      <c r="M140">
        <f>'[4]Emission Projections'!R$183*'[4]Emission Shares'!M140*'[4]Carbon Prices POLES'!L$8</f>
        <v>21025.00772136038</v>
      </c>
      <c r="N140">
        <f>'[4]Emission Projections'!S$183*'[4]Emission Shares'!N140*'[4]Carbon Prices POLES'!M$8</f>
        <v>25115.655266384736</v>
      </c>
      <c r="O140">
        <f>'[4]Emission Projections'!T$183*'[4]Emission Shares'!O140*'[4]Carbon Prices POLES'!N$8</f>
        <v>30001.160597439626</v>
      </c>
      <c r="P140">
        <f>'[4]Emission Projections'!U$183*'[4]Emission Shares'!P140*'[4]Carbon Prices POLES'!O$8</f>
        <v>35838.21500537754</v>
      </c>
      <c r="Q140">
        <f>'[4]Emission Projections'!V$183*'[4]Emission Shares'!Q140*'[4]Carbon Prices POLES'!P$8</f>
        <v>42809.482889738865</v>
      </c>
      <c r="R140">
        <f>'[4]Emission Projections'!W$183*'[4]Emission Shares'!R140*'[4]Carbon Prices POLES'!Q$8</f>
        <v>51138.532653643881</v>
      </c>
      <c r="S140">
        <f>'[4]Emission Projections'!X$183*'[4]Emission Shares'!S140*'[4]Carbon Prices POLES'!R$8</f>
        <v>61086.035759028222</v>
      </c>
      <c r="T140">
        <f>'[4]Emission Projections'!Y$183*'[4]Emission Shares'!T140*'[4]Carbon Prices POLES'!S$8</f>
        <v>72970.981623602682</v>
      </c>
      <c r="U140">
        <f>'[4]Emission Projections'!Z$183*'[4]Emission Shares'!U140*'[4]Carbon Prices POLES'!T$8</f>
        <v>87165.361587708088</v>
      </c>
      <c r="V140">
        <f>'[4]Emission Projections'!AA$183*'[4]Emission Shares'!V140*'[4]Carbon Prices POLES'!U$8</f>
        <v>104122.58598746225</v>
      </c>
      <c r="W140" s="20">
        <f t="shared" si="12"/>
        <v>29716.673679676693</v>
      </c>
      <c r="X140" t="s">
        <v>387</v>
      </c>
      <c r="Y140">
        <f t="shared" si="13"/>
        <v>0</v>
      </c>
      <c r="Z140">
        <f t="shared" si="14"/>
        <v>0</v>
      </c>
      <c r="AA140">
        <f t="shared" si="15"/>
        <v>1</v>
      </c>
      <c r="AB140">
        <f t="shared" si="16"/>
        <v>0</v>
      </c>
      <c r="AC140">
        <f t="shared" si="17"/>
        <v>0</v>
      </c>
    </row>
    <row r="141" spans="1:29" x14ac:dyDescent="0.25">
      <c r="A141" t="s">
        <v>352</v>
      </c>
      <c r="B141">
        <f>'[4]Emission Projections'!G$183*'[4]Emission Shares'!B141*'[4]Carbon Prices POLES'!A$8</f>
        <v>2322402.7749999999</v>
      </c>
      <c r="C141">
        <f>'[4]Emission Projections'!H$183*'[4]Emission Shares'!C141*'[4]Carbon Prices POLES'!B$8</f>
        <v>2774226.2433241964</v>
      </c>
      <c r="D141">
        <f>'[4]Emission Projections'!I$183*'[4]Emission Shares'!D141*'[4]Carbon Prices POLES'!C$8</f>
        <v>3313944.8344088136</v>
      </c>
      <c r="E141">
        <f>'[4]Emission Projections'!J$183*'[4]Emission Shares'!E141*'[4]Carbon Prices POLES'!D$8</f>
        <v>3958664.2914295122</v>
      </c>
      <c r="F141">
        <f>'[4]Emission Projections'!K$183*'[4]Emission Shares'!F141*'[4]Carbon Prices POLES'!E$8</f>
        <v>4728812.3695100546</v>
      </c>
      <c r="G141">
        <f>'[4]Emission Projections'!L$183*'[4]Emission Shares'!G141*'[4]Carbon Prices POLES'!F$8</f>
        <v>5648790.5453258082</v>
      </c>
      <c r="H141">
        <f>'[4]Emission Projections'!M$183*'[4]Emission Shares'!H141*'[4]Carbon Prices POLES'!G$8</f>
        <v>6747748.3904192299</v>
      </c>
      <c r="I141">
        <f>'[4]Emission Projections'!N$183*'[4]Emission Shares'!I141*'[4]Carbon Prices POLES'!H$8</f>
        <v>8060505.331904863</v>
      </c>
      <c r="J141">
        <f>'[4]Emission Projections'!O$183*'[4]Emission Shares'!J141*'[4]Carbon Prices POLES'!I$8</f>
        <v>9628656.1587351263</v>
      </c>
      <c r="K141">
        <f>'[4]Emission Projections'!P$183*'[4]Emission Shares'!K141*'[4]Carbon Prices POLES'!J$8</f>
        <v>11501886.23406389</v>
      </c>
      <c r="L141">
        <f>'[4]Emission Projections'!Q$183*'[4]Emission Shares'!L141*'[4]Carbon Prices POLES'!K$8</f>
        <v>13739548.967837792</v>
      </c>
      <c r="M141">
        <f>'[4]Emission Projections'!R$183*'[4]Emission Shares'!M141*'[4]Carbon Prices POLES'!L$8</f>
        <v>16412542.577362826</v>
      </c>
      <c r="N141">
        <f>'[4]Emission Projections'!S$183*'[4]Emission Shares'!N141*'[4]Carbon Prices POLES'!M$8</f>
        <v>19605561.019841701</v>
      </c>
      <c r="O141">
        <f>'[4]Emission Projections'!T$183*'[4]Emission Shares'!O141*'[4]Carbon Prices POLES'!N$8</f>
        <v>23419772.061688263</v>
      </c>
      <c r="P141">
        <f>'[4]Emission Projections'!U$183*'[4]Emission Shares'!P141*'[4]Carbon Prices POLES'!O$8</f>
        <v>27976029.187131457</v>
      </c>
      <c r="Q141">
        <f>'[4]Emission Projections'!V$183*'[4]Emission Shares'!Q141*'[4]Carbon Prices POLES'!P$8</f>
        <v>33418693.105694622</v>
      </c>
      <c r="R141">
        <f>'[4]Emission Projections'!W$183*'[4]Emission Shares'!R141*'[4]Carbon Prices POLES'!Q$8</f>
        <v>39920214.900611296</v>
      </c>
      <c r="S141">
        <f>'[4]Emission Projections'!X$183*'[4]Emission Shares'!S141*'[4]Carbon Prices POLES'!R$8</f>
        <v>47686589.180429183</v>
      </c>
      <c r="T141">
        <f>'[4]Emission Projections'!Y$183*'[4]Emission Shares'!T141*'[4]Carbon Prices POLES'!S$8</f>
        <v>56963893.882609226</v>
      </c>
      <c r="U141">
        <f>'[4]Emission Projections'!Z$183*'[4]Emission Shares'!U141*'[4]Carbon Prices POLES'!T$8</f>
        <v>68046071.720944464</v>
      </c>
      <c r="V141">
        <f>'[4]Emission Projections'!AA$183*'[4]Emission Shares'!V141*'[4]Carbon Prices POLES'!U$8</f>
        <v>81284260.260987431</v>
      </c>
      <c r="W141" s="20">
        <f t="shared" si="12"/>
        <v>23198038.763774276</v>
      </c>
      <c r="X141" t="s">
        <v>387</v>
      </c>
      <c r="Y141">
        <f t="shared" si="13"/>
        <v>0</v>
      </c>
      <c r="Z141">
        <f t="shared" si="14"/>
        <v>0</v>
      </c>
      <c r="AA141">
        <f t="shared" si="15"/>
        <v>1</v>
      </c>
      <c r="AB141">
        <f t="shared" si="16"/>
        <v>0</v>
      </c>
      <c r="AC141">
        <f t="shared" si="17"/>
        <v>0</v>
      </c>
    </row>
    <row r="142" spans="1:29" x14ac:dyDescent="0.25">
      <c r="A142" t="s">
        <v>354</v>
      </c>
      <c r="B142">
        <f>'[4]Emission Projections'!G$183*'[4]Emission Shares'!B142*'[4]Carbon Prices POLES'!A$8</f>
        <v>35294.875</v>
      </c>
      <c r="C142">
        <f>'[4]Emission Projections'!H$183*'[4]Emission Shares'!C142*'[4]Carbon Prices POLES'!B$8</f>
        <v>42167.354415710317</v>
      </c>
      <c r="D142">
        <f>'[4]Emission Projections'!I$183*'[4]Emission Shares'!D142*'[4]Carbon Prices POLES'!C$8</f>
        <v>50370.880392971754</v>
      </c>
      <c r="E142">
        <f>'[4]Emission Projections'!J$183*'[4]Emission Shares'!E142*'[4]Carbon Prices POLES'!D$8</f>
        <v>60170.376612814871</v>
      </c>
      <c r="F142">
        <f>'[4]Emission Projections'!K$183*'[4]Emission Shares'!F142*'[4]Carbon Prices POLES'!E$8</f>
        <v>71876.440369763775</v>
      </c>
      <c r="G142">
        <f>'[4]Emission Projections'!L$183*'[4]Emission Shares'!G142*'[4]Carbon Prices POLES'!F$8</f>
        <v>85859.648936954414</v>
      </c>
      <c r="H142">
        <f>'[4]Emission Projections'!M$183*'[4]Emission Shares'!H142*'[4]Carbon Prices POLES'!G$8</f>
        <v>102563.52447441928</v>
      </c>
      <c r="I142">
        <f>'[4]Emission Projections'!N$183*'[4]Emission Shares'!I142*'[4]Carbon Prices POLES'!H$8</f>
        <v>122516.75626981723</v>
      </c>
      <c r="J142">
        <f>'[4]Emission Projections'!O$183*'[4]Emission Shares'!J142*'[4]Carbon Prices POLES'!I$8</f>
        <v>146352.2201593614</v>
      </c>
      <c r="K142">
        <f>'[4]Emission Projections'!P$183*'[4]Emission Shares'!K142*'[4]Carbon Prices POLES'!J$8</f>
        <v>174824.33081137712</v>
      </c>
      <c r="L142">
        <f>'[4]Emission Projections'!Q$183*'[4]Emission Shares'!L142*'[4]Carbon Prices POLES'!K$8</f>
        <v>208836.15888037597</v>
      </c>
      <c r="M142">
        <f>'[4]Emission Projections'!R$183*'[4]Emission Shares'!M142*'[4]Carbon Prices POLES'!L$8</f>
        <v>249464.2184537375</v>
      </c>
      <c r="N142">
        <f>'[4]Emission Projections'!S$183*'[4]Emission Shares'!N142*'[4]Carbon Prices POLES'!M$8</f>
        <v>297997.12983810471</v>
      </c>
      <c r="O142">
        <f>'[4]Emission Projections'!T$183*'[4]Emission Shares'!O142*'[4]Carbon Prices POLES'!N$8</f>
        <v>355971.02770433138</v>
      </c>
      <c r="P142">
        <f>'[4]Emission Projections'!U$183*'[4]Emission Shares'!P142*'[4]Carbon Prices POLES'!O$8</f>
        <v>425224.68555436278</v>
      </c>
      <c r="Q142">
        <f>'[4]Emission Projections'!V$183*'[4]Emission Shares'!Q142*'[4]Carbon Prices POLES'!P$8</f>
        <v>507950.09478831058</v>
      </c>
      <c r="R142">
        <f>'[4]Emission Projections'!W$183*'[4]Emission Shares'!R142*'[4]Carbon Prices POLES'!Q$8</f>
        <v>606771.0602356724</v>
      </c>
      <c r="S142">
        <f>'[4]Emission Projections'!X$183*'[4]Emission Shares'!S142*'[4]Carbon Prices POLES'!R$8</f>
        <v>724815.44963896368</v>
      </c>
      <c r="T142">
        <f>'[4]Emission Projections'!Y$183*'[4]Emission Shares'!T142*'[4]Carbon Prices POLES'!S$8</f>
        <v>865827.25439529715</v>
      </c>
      <c r="U142">
        <f>'[4]Emission Projections'!Z$183*'[4]Emission Shares'!U142*'[4]Carbon Prices POLES'!T$8</f>
        <v>1034269.7931944366</v>
      </c>
      <c r="V142">
        <f>'[4]Emission Projections'!AA$183*'[4]Emission Shares'!V142*'[4]Carbon Prices POLES'!U$8</f>
        <v>1235483.760987462</v>
      </c>
      <c r="W142" s="20">
        <f t="shared" si="12"/>
        <v>352600.33529115451</v>
      </c>
      <c r="X142" t="s">
        <v>387</v>
      </c>
      <c r="Y142">
        <f t="shared" si="13"/>
        <v>0</v>
      </c>
      <c r="Z142">
        <f t="shared" si="14"/>
        <v>0</v>
      </c>
      <c r="AA142">
        <f t="shared" si="15"/>
        <v>1</v>
      </c>
      <c r="AB142">
        <f t="shared" si="16"/>
        <v>0</v>
      </c>
      <c r="AC142">
        <f t="shared" si="17"/>
        <v>0</v>
      </c>
    </row>
    <row r="143" spans="1:29" x14ac:dyDescent="0.25">
      <c r="A143" t="s">
        <v>356</v>
      </c>
      <c r="B143">
        <f>'[4]Emission Projections'!G$183*'[4]Emission Shares'!B143*'[4]Carbon Prices POLES'!A$8</f>
        <v>229810.89</v>
      </c>
      <c r="C143">
        <f>'[4]Emission Projections'!H$183*'[4]Emission Shares'!C143*'[4]Carbon Prices POLES'!B$8</f>
        <v>274525.84923751955</v>
      </c>
      <c r="D143">
        <f>'[4]Emission Projections'!I$183*'[4]Emission Shares'!D143*'[4]Carbon Prices POLES'!C$8</f>
        <v>327933.99414309638</v>
      </c>
      <c r="E143">
        <f>'[4]Emission Projections'!J$183*'[4]Emission Shares'!E143*'[4]Carbon Prices POLES'!D$8</f>
        <v>391732.53070731665</v>
      </c>
      <c r="F143">
        <f>'[4]Emission Projections'!K$183*'[4]Emission Shares'!F143*'[4]Carbon Prices POLES'!E$8</f>
        <v>467943.53371450299</v>
      </c>
      <c r="G143">
        <f>'[4]Emission Projections'!L$183*'[4]Emission Shares'!G143*'[4]Carbon Prices POLES'!F$8</f>
        <v>558979.71891453816</v>
      </c>
      <c r="H143">
        <f>'[4]Emission Projections'!M$183*'[4]Emission Shares'!H143*'[4]Carbon Prices POLES'!G$8</f>
        <v>667728.39497350296</v>
      </c>
      <c r="I143">
        <f>'[4]Emission Projections'!N$183*'[4]Emission Shares'!I143*'[4]Carbon Prices POLES'!H$8</f>
        <v>797631.83848864702</v>
      </c>
      <c r="J143">
        <f>'[4]Emission Projections'!O$183*'[4]Emission Shares'!J143*'[4]Carbon Prices POLES'!I$8</f>
        <v>952809.89265713049</v>
      </c>
      <c r="K143">
        <f>'[4]Emission Projections'!P$183*'[4]Emission Shares'!K143*'[4]Carbon Prices POLES'!J$8</f>
        <v>1138174.7004000894</v>
      </c>
      <c r="L143">
        <f>'[4]Emission Projections'!Q$183*'[4]Emission Shares'!L143*'[4]Carbon Prices POLES'!K$8</f>
        <v>1359604.795476438</v>
      </c>
      <c r="M143">
        <f>'[4]Emission Projections'!R$183*'[4]Emission Shares'!M143*'[4]Carbon Prices POLES'!L$8</f>
        <v>1624109.8129128369</v>
      </c>
      <c r="N143">
        <f>'[4]Emission Projections'!S$183*'[4]Emission Shares'!N143*'[4]Carbon Prices POLES'!M$8</f>
        <v>1940077.7477564856</v>
      </c>
      <c r="O143">
        <f>'[4]Emission Projections'!T$183*'[4]Emission Shares'!O143*'[4]Carbon Prices POLES'!N$8</f>
        <v>2317511.3412792967</v>
      </c>
      <c r="P143">
        <f>'[4]Emission Projections'!U$183*'[4]Emission Shares'!P143*'[4]Carbon Prices POLES'!O$8</f>
        <v>2768379.3242263645</v>
      </c>
      <c r="Q143">
        <f>'[4]Emission Projections'!V$183*'[4]Emission Shares'!Q143*'[4]Carbon Prices POLES'!P$8</f>
        <v>3306955.5725433724</v>
      </c>
      <c r="R143">
        <f>'[4]Emission Projections'!W$183*'[4]Emission Shares'!R143*'[4]Carbon Prices POLES'!Q$8</f>
        <v>3950318.155735469</v>
      </c>
      <c r="S143">
        <f>'[4]Emission Projections'!X$183*'[4]Emission Shares'!S143*'[4]Carbon Prices POLES'!R$8</f>
        <v>4718835.8101308402</v>
      </c>
      <c r="T143">
        <f>'[4]Emission Projections'!Y$183*'[4]Emission Shares'!T143*'[4]Carbon Prices POLES'!S$8</f>
        <v>5636877.1128504723</v>
      </c>
      <c r="U143">
        <f>'[4]Emission Projections'!Z$183*'[4]Emission Shares'!U143*'[4]Carbon Prices POLES'!T$8</f>
        <v>6733508.084179759</v>
      </c>
      <c r="V143">
        <f>'[4]Emission Projections'!AA$183*'[4]Emission Shares'!V143*'[4]Carbon Prices POLES'!U$8</f>
        <v>8043492.2984810444</v>
      </c>
      <c r="W143" s="20">
        <f t="shared" si="12"/>
        <v>2295568.6380385109</v>
      </c>
      <c r="X143" t="s">
        <v>526</v>
      </c>
      <c r="Y143">
        <f t="shared" si="13"/>
        <v>0</v>
      </c>
      <c r="Z143">
        <f t="shared" si="14"/>
        <v>0</v>
      </c>
      <c r="AA143">
        <f t="shared" si="15"/>
        <v>0</v>
      </c>
      <c r="AB143">
        <f t="shared" si="16"/>
        <v>0</v>
      </c>
      <c r="AC143">
        <f t="shared" si="17"/>
        <v>1</v>
      </c>
    </row>
    <row r="144" spans="1:29" x14ac:dyDescent="0.25">
      <c r="A144" t="s">
        <v>358</v>
      </c>
      <c r="B144">
        <f>'[4]Emission Projections'!G$183*'[4]Emission Shares'!B144*'[4]Carbon Prices POLES'!A$8</f>
        <v>3520.3199999999997</v>
      </c>
      <c r="C144">
        <f>'[4]Emission Projections'!H$183*'[4]Emission Shares'!C144*'[4]Carbon Prices POLES'!B$8</f>
        <v>4211.1410560950671</v>
      </c>
      <c r="D144">
        <f>'[4]Emission Projections'!I$183*'[4]Emission Shares'!D144*'[4]Carbon Prices POLES'!C$8</f>
        <v>5030.3828596267558</v>
      </c>
      <c r="E144">
        <f>'[4]Emission Projections'!J$183*'[4]Emission Shares'!E144*'[4]Carbon Prices POLES'!D$8</f>
        <v>6009.0013171812543</v>
      </c>
      <c r="F144">
        <f>'[4]Emission Projections'!K$183*'[4]Emission Shares'!F144*'[4]Carbon Prices POLES'!E$8</f>
        <v>7178.1081170771959</v>
      </c>
      <c r="G144">
        <f>'[4]Emission Projections'!L$183*'[4]Emission Shares'!G144*'[4]Carbon Prices POLES'!F$8</f>
        <v>8574.4217168014275</v>
      </c>
      <c r="H144">
        <f>'[4]Emission Projections'!M$183*'[4]Emission Shares'!H144*'[4]Carbon Prices POLES'!G$8</f>
        <v>10242.654082545312</v>
      </c>
      <c r="I144">
        <f>'[4]Emission Projections'!N$183*'[4]Emission Shares'!I144*'[4]Carbon Prices POLES'!H$8</f>
        <v>12235.096805527221</v>
      </c>
      <c r="J144">
        <f>'[4]Emission Projections'!O$183*'[4]Emission Shares'!J144*'[4]Carbon Prices POLES'!I$8</f>
        <v>14615.546072847068</v>
      </c>
      <c r="K144">
        <f>'[4]Emission Projections'!P$183*'[4]Emission Shares'!K144*'[4]Carbon Prices POLES'!J$8</f>
        <v>17458.623914338423</v>
      </c>
      <c r="L144">
        <f>'[4]Emission Projections'!Q$183*'[4]Emission Shares'!L144*'[4]Carbon Prices POLES'!K$8</f>
        <v>20855.356427889168</v>
      </c>
      <c r="M144">
        <f>'[4]Emission Projections'!R$183*'[4]Emission Shares'!M144*'[4]Carbon Prices POLES'!L$8</f>
        <v>24912.231953902246</v>
      </c>
      <c r="N144">
        <f>'[4]Emission Projections'!S$183*'[4]Emission Shares'!N144*'[4]Carbon Prices POLES'!M$8</f>
        <v>29759.12902540436</v>
      </c>
      <c r="O144">
        <f>'[4]Emission Projections'!T$183*'[4]Emission Shares'!O144*'[4]Carbon Prices POLES'!N$8</f>
        <v>35548.010292962455</v>
      </c>
      <c r="P144">
        <f>'[4]Emission Projections'!U$183*'[4]Emission Shares'!P144*'[4]Carbon Prices POLES'!O$8</f>
        <v>42464.190113981938</v>
      </c>
      <c r="Q144">
        <f>'[4]Emission Projections'!V$183*'[4]Emission Shares'!Q144*'[4]Carbon Prices POLES'!P$8</f>
        <v>50724.52449890344</v>
      </c>
      <c r="R144">
        <f>'[4]Emission Projections'!W$183*'[4]Emission Shares'!R144*'[4]Carbon Prices POLES'!Q$8</f>
        <v>60593.425352146915</v>
      </c>
      <c r="S144">
        <f>'[4]Emission Projections'!X$183*'[4]Emission Shares'!S144*'[4]Carbon Prices POLES'!R$8</f>
        <v>72380.353635601146</v>
      </c>
      <c r="T144">
        <f>'[4]Emission Projections'!Y$183*'[4]Emission Shares'!T144*'[4]Carbon Prices POLES'!S$8</f>
        <v>86462.580139286641</v>
      </c>
      <c r="U144">
        <f>'[4]Emission Projections'!Z$183*'[4]Emission Shares'!U144*'[4]Carbon Prices POLES'!T$8</f>
        <v>103281.71606768644</v>
      </c>
      <c r="V144">
        <f>'[4]Emission Projections'!AA$183*'[4]Emission Shares'!V144*'[4]Carbon Prices POLES'!U$8</f>
        <v>123374.33598746224</v>
      </c>
      <c r="W144" s="20">
        <f t="shared" si="12"/>
        <v>35211.007116060318</v>
      </c>
      <c r="X144" t="s">
        <v>387</v>
      </c>
      <c r="Y144">
        <f t="shared" si="13"/>
        <v>0</v>
      </c>
      <c r="Z144">
        <f t="shared" si="14"/>
        <v>0</v>
      </c>
      <c r="AA144">
        <f t="shared" si="15"/>
        <v>1</v>
      </c>
      <c r="AB144">
        <f t="shared" si="16"/>
        <v>0</v>
      </c>
      <c r="AC144">
        <f t="shared" si="17"/>
        <v>0</v>
      </c>
    </row>
    <row r="145" spans="1:29" x14ac:dyDescent="0.25">
      <c r="A145" t="s">
        <v>360</v>
      </c>
      <c r="B145">
        <f>'[4]Emission Projections'!G$183*'[4]Emission Shares'!B145*'[4]Carbon Prices POLES'!A$8</f>
        <v>3446.9799999999996</v>
      </c>
      <c r="C145">
        <f>'[4]Emission Projections'!H$183*'[4]Emission Shares'!C145*'[4]Carbon Prices POLES'!B$8</f>
        <v>4123.5329467826259</v>
      </c>
      <c r="D145">
        <f>'[4]Emission Projections'!I$183*'[4]Emission Shares'!D145*'[4]Carbon Prices POLES'!C$8</f>
        <v>4925.7308168492718</v>
      </c>
      <c r="E145">
        <f>'[4]Emission Projections'!J$183*'[4]Emission Shares'!E145*'[4]Carbon Prices POLES'!D$8</f>
        <v>5883.9894873009689</v>
      </c>
      <c r="F145">
        <f>'[4]Emission Projections'!K$183*'[4]Emission Shares'!F145*'[4]Carbon Prices POLES'!E$8</f>
        <v>7028.7755556168695</v>
      </c>
      <c r="G145">
        <f>'[4]Emission Projections'!L$183*'[4]Emission Shares'!G145*'[4]Carbon Prices POLES'!F$8</f>
        <v>8396.0368876723951</v>
      </c>
      <c r="H145">
        <f>'[4]Emission Projections'!M$183*'[4]Emission Shares'!H145*'[4]Carbon Prices POLES'!G$8</f>
        <v>10029.56494142154</v>
      </c>
      <c r="I145">
        <f>'[4]Emission Projections'!N$183*'[4]Emission Shares'!I145*'[4]Carbon Prices POLES'!H$8</f>
        <v>11980.551717323437</v>
      </c>
      <c r="J145">
        <f>'[4]Emission Projections'!O$183*'[4]Emission Shares'!J145*'[4]Carbon Prices POLES'!I$8</f>
        <v>14311.479889150556</v>
      </c>
      <c r="K145">
        <f>'[4]Emission Projections'!P$183*'[4]Emission Shares'!K145*'[4]Carbon Prices POLES'!J$8</f>
        <v>17095.402432752646</v>
      </c>
      <c r="L145">
        <f>'[4]Emission Projections'!Q$183*'[4]Emission Shares'!L145*'[4]Carbon Prices POLES'!K$8</f>
        <v>20421.471136596643</v>
      </c>
      <c r="M145">
        <f>'[4]Emission Projections'!R$183*'[4]Emission Shares'!M145*'[4]Carbon Prices POLES'!L$8</f>
        <v>24393.935389563332</v>
      </c>
      <c r="N145">
        <f>'[4]Emission Projections'!S$183*'[4]Emission Shares'!N145*'[4]Carbon Prices POLES'!M$8</f>
        <v>29139.99919086841</v>
      </c>
      <c r="O145">
        <f>'[4]Emission Projections'!T$183*'[4]Emission Shares'!O145*'[4]Carbon Prices POLES'!N$8</f>
        <v>34808.430333559409</v>
      </c>
      <c r="P145">
        <f>'[4]Emission Projections'!U$183*'[4]Emission Shares'!P145*'[4]Carbon Prices POLES'!O$8</f>
        <v>41580.726766168016</v>
      </c>
      <c r="Q145">
        <f>'[4]Emission Projections'!V$183*'[4]Emission Shares'!Q145*'[4]Carbon Prices POLES'!P$8</f>
        <v>49669.185617681498</v>
      </c>
      <c r="R145">
        <f>'[4]Emission Projections'!W$183*'[4]Emission Shares'!R145*'[4]Carbon Prices POLES'!Q$8</f>
        <v>59332.772992346509</v>
      </c>
      <c r="S145">
        <f>'[4]Emission Projections'!X$183*'[4]Emission Shares'!S145*'[4]Carbon Prices POLES'!R$8</f>
        <v>70874.444585391422</v>
      </c>
      <c r="T145">
        <f>'[4]Emission Projections'!Y$183*'[4]Emission Shares'!T145*'[4]Carbon Prices POLES'!S$8</f>
        <v>84663.700337195449</v>
      </c>
      <c r="U145">
        <f>'[4]Emission Projections'!Z$183*'[4]Emission Shares'!U145*'[4]Carbon Prices POLES'!T$8</f>
        <v>101132.86880368933</v>
      </c>
      <c r="V145">
        <f>'[4]Emission Projections'!AA$183*'[4]Emission Shares'!V145*'[4]Carbon Prices POLES'!U$8</f>
        <v>120807.43598746225</v>
      </c>
      <c r="W145" s="20">
        <f t="shared" si="12"/>
        <v>34478.429324542507</v>
      </c>
      <c r="X145" t="s">
        <v>387</v>
      </c>
      <c r="Y145">
        <f t="shared" si="13"/>
        <v>0</v>
      </c>
      <c r="Z145">
        <f t="shared" si="14"/>
        <v>0</v>
      </c>
      <c r="AA145">
        <f t="shared" si="15"/>
        <v>1</v>
      </c>
      <c r="AB145">
        <f t="shared" si="16"/>
        <v>0</v>
      </c>
      <c r="AC145">
        <f t="shared" si="17"/>
        <v>0</v>
      </c>
    </row>
    <row r="146" spans="1:29" x14ac:dyDescent="0.25">
      <c r="A146" t="s">
        <v>362</v>
      </c>
      <c r="B146">
        <f>'[4]Emission Projections'!G$183*'[4]Emission Shares'!B146*'[4]Carbon Prices POLES'!A$8</f>
        <v>67601.14499999999</v>
      </c>
      <c r="C146">
        <f>'[4]Emission Projections'!H$183*'[4]Emission Shares'!C146*'[4]Carbon Prices POLES'!B$8</f>
        <v>80758.71155225196</v>
      </c>
      <c r="D146">
        <f>'[4]Emission Projections'!I$183*'[4]Emission Shares'!D146*'[4]Carbon Prices POLES'!C$8</f>
        <v>96470.069533579866</v>
      </c>
      <c r="E146">
        <f>'[4]Emission Projections'!J$183*'[4]Emission Shares'!E146*'[4]Carbon Prices POLES'!D$8</f>
        <v>115238.02400645521</v>
      </c>
      <c r="F146">
        <f>'[4]Emission Projections'!K$183*'[4]Emission Shares'!F146*'[4]Carbon Prices POLES'!E$8</f>
        <v>137657.40809818861</v>
      </c>
      <c r="G146">
        <f>'[4]Emission Projections'!L$183*'[4]Emission Shares'!G146*'[4]Carbon Prices POLES'!F$8</f>
        <v>164438.01618703274</v>
      </c>
      <c r="H146">
        <f>'[4]Emission Projections'!M$183*'[4]Emission Shares'!H146*'[4]Carbon Prices POLES'!G$8</f>
        <v>196429.18261296986</v>
      </c>
      <c r="I146">
        <f>'[4]Emission Projections'!N$183*'[4]Emission Shares'!I146*'[4]Carbon Prices POLES'!H$8</f>
        <v>234643.57084761473</v>
      </c>
      <c r="J146">
        <f>'[4]Emission Projections'!O$183*'[4]Emission Shares'!J146*'[4]Carbon Prices POLES'!I$8</f>
        <v>280293.11842684675</v>
      </c>
      <c r="K146">
        <f>'[4]Emission Projections'!P$183*'[4]Emission Shares'!K146*'[4]Carbon Prices POLES'!J$8</f>
        <v>334822.85414071701</v>
      </c>
      <c r="L146">
        <f>'[4]Emission Projections'!Q$183*'[4]Emission Shares'!L146*'[4]Carbon Prices POLES'!K$8</f>
        <v>399962.12382471625</v>
      </c>
      <c r="M146">
        <f>'[4]Emission Projections'!R$183*'[4]Emission Shares'!M146*'[4]Carbon Prices POLES'!L$8</f>
        <v>477772.92339340079</v>
      </c>
      <c r="N146">
        <f>'[4]Emission Projections'!S$183*'[4]Emission Shares'!N146*'[4]Carbon Prices POLES'!M$8</f>
        <v>570722.90267072397</v>
      </c>
      <c r="O146">
        <f>'[4]Emission Projections'!T$183*'[4]Emission Shares'!O146*'[4]Carbon Prices POLES'!N$8</f>
        <v>681754.44360247313</v>
      </c>
      <c r="P146">
        <f>'[4]Emission Projections'!U$183*'[4]Emission Shares'!P146*'[4]Carbon Prices POLES'!O$8</f>
        <v>814388.70221792208</v>
      </c>
      <c r="Q146">
        <f>'[4]Emission Projections'!V$183*'[4]Emission Shares'!Q146*'[4]Carbon Prices POLES'!P$8</f>
        <v>972824.33399948862</v>
      </c>
      <c r="R146">
        <f>'[4]Emission Projections'!W$183*'[4]Emission Shares'!R146*'[4]Carbon Prices POLES'!Q$8</f>
        <v>1162085.7720720065</v>
      </c>
      <c r="S146">
        <f>'[4]Emission Projections'!X$183*'[4]Emission Shares'!S146*'[4]Carbon Prices POLES'!R$8</f>
        <v>1388164.3207750639</v>
      </c>
      <c r="T146">
        <f>'[4]Emission Projections'!Y$183*'[4]Emission Shares'!T146*'[4]Carbon Prices POLES'!S$8</f>
        <v>1658229.4811200702</v>
      </c>
      <c r="U146">
        <f>'[4]Emission Projections'!Z$183*'[4]Emission Shares'!U146*'[4]Carbon Prices POLES'!T$8</f>
        <v>1980830.5907546943</v>
      </c>
      <c r="V146">
        <f>'[4]Emission Projections'!AA$183*'[4]Emission Shares'!V146*'[4]Carbon Prices POLES'!U$8</f>
        <v>2366195.1739267576</v>
      </c>
      <c r="W146" s="20">
        <f t="shared" si="12"/>
        <v>675299.18422680837</v>
      </c>
      <c r="X146" t="s">
        <v>524</v>
      </c>
      <c r="Y146">
        <f t="shared" si="13"/>
        <v>1</v>
      </c>
      <c r="Z146">
        <f t="shared" si="14"/>
        <v>0</v>
      </c>
      <c r="AA146">
        <f t="shared" si="15"/>
        <v>0</v>
      </c>
      <c r="AB146">
        <f t="shared" si="16"/>
        <v>0</v>
      </c>
      <c r="AC146">
        <f t="shared" si="17"/>
        <v>0</v>
      </c>
    </row>
    <row r="147" spans="1:29" x14ac:dyDescent="0.25">
      <c r="A147" t="s">
        <v>366</v>
      </c>
      <c r="B147">
        <f>'[4]Emission Projections'!G$183*'[4]Emission Shares'!B147*'[4]Carbon Prices POLES'!A$8</f>
        <v>180471.40500000003</v>
      </c>
      <c r="C147">
        <f>'[4]Emission Projections'!H$183*'[4]Emission Shares'!C147*'[4]Carbon Prices POLES'!B$8</f>
        <v>215587.49369757462</v>
      </c>
      <c r="D147">
        <f>'[4]Emission Projections'!I$183*'[4]Emission Shares'!D147*'[4]Carbon Prices POLES'!C$8</f>
        <v>257529.33236454392</v>
      </c>
      <c r="E147">
        <f>'[4]Emission Projections'!J$183*'[4]Emission Shares'!E147*'[4]Carbon Prices POLES'!D$8</f>
        <v>307630.82215535472</v>
      </c>
      <c r="F147">
        <f>'[4]Emission Projections'!K$183*'[4]Emission Shares'!F147*'[4]Carbon Prices POLES'!E$8</f>
        <v>367480.05299206817</v>
      </c>
      <c r="G147">
        <f>'[4]Emission Projections'!L$183*'[4]Emission Shares'!G147*'[4]Carbon Prices POLES'!F$8</f>
        <v>438971.32511798205</v>
      </c>
      <c r="H147">
        <f>'[4]Emission Projections'!M$183*'[4]Emission Shares'!H147*'[4]Carbon Prices POLES'!G$8</f>
        <v>524372.67528248578</v>
      </c>
      <c r="I147">
        <f>'[4]Emission Projections'!N$183*'[4]Emission Shares'!I147*'[4]Carbon Prices POLES'!H$8</f>
        <v>626386.63039955043</v>
      </c>
      <c r="J147">
        <f>'[4]Emission Projections'!O$183*'[4]Emission Shares'!J147*'[4]Carbon Prices POLES'!I$8</f>
        <v>748249.36757530121</v>
      </c>
      <c r="K147">
        <f>'[4]Emission Projections'!P$183*'[4]Emission Shares'!K147*'[4]Carbon Prices POLES'!J$8</f>
        <v>893817.4486632566</v>
      </c>
      <c r="L147">
        <f>'[4]Emission Projections'!Q$183*'[4]Emission Shares'!L147*'[4]Carbon Prices POLES'!K$8</f>
        <v>1067708.4657593914</v>
      </c>
      <c r="M147">
        <f>'[4]Emission Projections'!R$183*'[4]Emission Shares'!M147*'[4]Carbon Prices POLES'!L$8</f>
        <v>1275425.7992538314</v>
      </c>
      <c r="N147">
        <f>'[4]Emission Projections'!S$183*'[4]Emission Shares'!N147*'[4]Carbon Prices POLES'!M$8</f>
        <v>1523558.1515724254</v>
      </c>
      <c r="O147">
        <f>'[4]Emission Projections'!T$183*'[4]Emission Shares'!O147*'[4]Carbon Prices POLES'!N$8</f>
        <v>1819958.9235908987</v>
      </c>
      <c r="P147">
        <f>'[4]Emission Projections'!U$183*'[4]Emission Shares'!P147*'[4]Carbon Prices POLES'!O$8</f>
        <v>2174029.3569845501</v>
      </c>
      <c r="Q147">
        <f>'[4]Emission Projections'!V$183*'[4]Emission Shares'!Q147*'[4]Carbon Prices POLES'!P$8</f>
        <v>2596976.3402013099</v>
      </c>
      <c r="R147">
        <f>'[4]Emission Projections'!W$183*'[4]Emission Shares'!R147*'[4]Carbon Prices POLES'!Q$8</f>
        <v>3102214.280679747</v>
      </c>
      <c r="S147">
        <f>'[4]Emission Projections'!X$183*'[4]Emission Shares'!S147*'[4]Carbon Prices POLES'!R$8</f>
        <v>3705735.4966022489</v>
      </c>
      <c r="T147">
        <f>'[4]Emission Projections'!Y$183*'[4]Emission Shares'!T147*'[4]Carbon Prices POLES'!S$8</f>
        <v>4426680.7259936212</v>
      </c>
      <c r="U147">
        <f>'[4]Emission Projections'!Z$183*'[4]Emission Shares'!U147*'[4]Carbon Prices POLES'!T$8</f>
        <v>5287871.0873256996</v>
      </c>
      <c r="V147">
        <f>'[4]Emission Projections'!AA$183*'[4]Emission Shares'!V147*'[4]Carbon Prices POLES'!U$8</f>
        <v>6316610.3234810457</v>
      </c>
      <c r="W147" s="20">
        <f t="shared" si="12"/>
        <v>1802726.9287948995</v>
      </c>
      <c r="X147" t="s">
        <v>526</v>
      </c>
      <c r="Y147">
        <f t="shared" si="13"/>
        <v>0</v>
      </c>
      <c r="Z147">
        <f t="shared" si="14"/>
        <v>0</v>
      </c>
      <c r="AA147">
        <f t="shared" si="15"/>
        <v>0</v>
      </c>
      <c r="AB147">
        <f t="shared" si="16"/>
        <v>0</v>
      </c>
      <c r="AC147">
        <f t="shared" si="17"/>
        <v>1</v>
      </c>
    </row>
    <row r="148" spans="1:29" x14ac:dyDescent="0.25">
      <c r="A148" t="s">
        <v>368</v>
      </c>
      <c r="B148">
        <f>'[4]Emission Projections'!G$183*'[4]Emission Shares'!B148*'[4]Carbon Prices POLES'!A$8</f>
        <v>76640.299999999988</v>
      </c>
      <c r="C148">
        <f>'[4]Emission Projections'!H$183*'[4]Emission Shares'!C148*'[4]Carbon Prices POLES'!B$8</f>
        <v>91556.312938485644</v>
      </c>
      <c r="D148">
        <f>'[4]Emission Projections'!I$183*'[4]Emission Shares'!D148*'[4]Carbon Prices POLES'!C$8</f>
        <v>109368.20280232075</v>
      </c>
      <c r="E148">
        <f>'[4]Emission Projections'!J$183*'[4]Emission Shares'!E148*'[4]Carbon Prices POLES'!D$8</f>
        <v>130645.32400234083</v>
      </c>
      <c r="F148">
        <f>'[4]Emission Projections'!K$183*'[4]Emission Shares'!F148*'[4]Carbon Prices POLES'!E$8</f>
        <v>156062.47910461048</v>
      </c>
      <c r="G148">
        <f>'[4]Emission Projections'!L$183*'[4]Emission Shares'!G148*'[4]Carbon Prices POLES'!F$8</f>
        <v>186423.00327855538</v>
      </c>
      <c r="H148">
        <f>'[4]Emission Projections'!M$183*'[4]Emission Shares'!H148*'[4]Carbon Prices POLES'!G$8</f>
        <v>222691.72373650648</v>
      </c>
      <c r="I148">
        <f>'[4]Emission Projections'!N$183*'[4]Emission Shares'!I148*'[4]Carbon Prices POLES'!H$8</f>
        <v>266014.42177504126</v>
      </c>
      <c r="J148">
        <f>'[4]Emission Projections'!O$183*'[4]Emission Shares'!J148*'[4]Carbon Prices POLES'!I$8</f>
        <v>317767.66800696263</v>
      </c>
      <c r="K148">
        <f>'[4]Emission Projections'!P$183*'[4]Emission Shares'!K148*'[4]Carbon Prices POLES'!J$8</f>
        <v>379586.63610819029</v>
      </c>
      <c r="L148">
        <f>'[4]Emission Projections'!Q$183*'[4]Emission Shares'!L148*'[4]Carbon Prices POLES'!K$8</f>
        <v>453435.36461199803</v>
      </c>
      <c r="M148">
        <f>'[4]Emission Projections'!R$183*'[4]Emission Shares'!M148*'[4]Carbon Prices POLES'!L$8</f>
        <v>541647.43829101138</v>
      </c>
      <c r="N148">
        <f>'[4]Emission Projections'!S$183*'[4]Emission Shares'!N148*'[4]Carbon Prices POLES'!M$8</f>
        <v>647025.08832815452</v>
      </c>
      <c r="O148">
        <f>'[4]Emission Projections'!T$183*'[4]Emission Shares'!O148*'[4]Carbon Prices POLES'!N$8</f>
        <v>772898.59606603859</v>
      </c>
      <c r="P148">
        <f>'[4]Emission Projections'!U$183*'[4]Emission Shares'!P148*'[4]Carbon Prices POLES'!O$8</f>
        <v>923266.12231699273</v>
      </c>
      <c r="Q148">
        <f>'[4]Emission Projections'!V$183*'[4]Emission Shares'!Q148*'[4]Carbon Prices POLES'!P$8</f>
        <v>1102880.3191113432</v>
      </c>
      <c r="R148">
        <f>'[4]Emission Projections'!W$183*'[4]Emission Shares'!R148*'[4]Carbon Prices POLES'!Q$8</f>
        <v>1317445.7022923233</v>
      </c>
      <c r="S148">
        <f>'[4]Emission Projections'!X$183*'[4]Emission Shares'!S148*'[4]Carbon Prices POLES'!R$8</f>
        <v>1573744.7587678325</v>
      </c>
      <c r="T148">
        <f>'[4]Emission Projections'!Y$183*'[4]Emission Shares'!T148*'[4]Carbon Prices POLES'!S$8</f>
        <v>1879916.6461830111</v>
      </c>
      <c r="U148">
        <f>'[4]Emission Projections'!Z$183*'[4]Emission Shares'!U148*'[4]Carbon Prices POLES'!T$8</f>
        <v>2245640.5733217839</v>
      </c>
      <c r="V148">
        <f>'[4]Emission Projections'!AA$183*'[4]Emission Shares'!V148*'[4]Carbon Prices POLES'!U$8</f>
        <v>2682521.6484810458</v>
      </c>
      <c r="W148" s="20">
        <f t="shared" si="12"/>
        <v>765579.92045355006</v>
      </c>
      <c r="X148" t="s">
        <v>526</v>
      </c>
      <c r="Y148">
        <f t="shared" si="13"/>
        <v>0</v>
      </c>
      <c r="Z148">
        <f t="shared" si="14"/>
        <v>0</v>
      </c>
      <c r="AA148">
        <f t="shared" si="15"/>
        <v>0</v>
      </c>
      <c r="AB148">
        <f t="shared" si="16"/>
        <v>0</v>
      </c>
      <c r="AC148">
        <f t="shared" si="17"/>
        <v>1</v>
      </c>
    </row>
    <row r="149" spans="1:29" x14ac:dyDescent="0.25">
      <c r="A149" t="s">
        <v>372</v>
      </c>
      <c r="B149">
        <f>'[4]Emission Projections'!G$183*'[4]Emission Shares'!B149*'[4]Carbon Prices POLES'!A$8</f>
        <v>3043.6099999999997</v>
      </c>
      <c r="C149">
        <f>'[4]Emission Projections'!H$183*'[4]Emission Shares'!C149*'[4]Carbon Prices POLES'!B$8</f>
        <v>3641.6883455641982</v>
      </c>
      <c r="D149">
        <f>'[4]Emission Projections'!I$183*'[4]Emission Shares'!D149*'[4]Carbon Prices POLES'!C$8</f>
        <v>4350.1445815731095</v>
      </c>
      <c r="E149">
        <f>'[4]Emission Projections'!J$183*'[4]Emission Shares'!E149*'[4]Carbon Prices POLES'!D$8</f>
        <v>5196.4244229593996</v>
      </c>
      <c r="F149">
        <f>'[4]Emission Projections'!K$183*'[4]Emission Shares'!F149*'[4]Carbon Prices POLES'!E$8</f>
        <v>6207.4464675850722</v>
      </c>
      <c r="G149">
        <f>'[4]Emission Projections'!L$183*'[4]Emission Shares'!G149*'[4]Carbon Prices POLES'!F$8</f>
        <v>7414.9203274627216</v>
      </c>
      <c r="H149">
        <f>'[4]Emission Projections'!M$183*'[4]Emission Shares'!H149*'[4]Carbon Prices POLES'!G$8</f>
        <v>8857.5746652407979</v>
      </c>
      <c r="I149">
        <f>'[4]Emission Projections'!N$183*'[4]Emission Shares'!I149*'[4]Carbon Prices POLES'!H$8</f>
        <v>10580.553732202618</v>
      </c>
      <c r="J149">
        <f>'[4]Emission Projections'!O$183*'[4]Emission Shares'!J149*'[4]Carbon Prices POLES'!I$8</f>
        <v>12639.115878819734</v>
      </c>
      <c r="K149">
        <f>'[4]Emission Projections'!P$183*'[4]Emission Shares'!K149*'[4]Carbon Prices POLES'!J$8</f>
        <v>15097.684284030862</v>
      </c>
      <c r="L149">
        <f>'[4]Emission Projections'!Q$183*'[4]Emission Shares'!L149*'[4]Carbon Prices POLES'!K$8</f>
        <v>18035.102034487751</v>
      </c>
      <c r="M149">
        <f>'[4]Emission Projections'!R$183*'[4]Emission Shares'!M149*'[4]Carbon Prices POLES'!L$8</f>
        <v>21543.304285699294</v>
      </c>
      <c r="N149">
        <f>'[4]Emission Projections'!S$183*'[4]Emission Shares'!N149*'[4]Carbon Prices POLES'!M$8</f>
        <v>25734.785100920686</v>
      </c>
      <c r="O149">
        <f>'[4]Emission Projections'!T$183*'[4]Emission Shares'!O149*'[4]Carbon Prices POLES'!N$8</f>
        <v>30740.740556842669</v>
      </c>
      <c r="P149">
        <f>'[4]Emission Projections'!U$183*'[4]Emission Shares'!P149*'[4]Carbon Prices POLES'!O$8</f>
        <v>36721.678353191463</v>
      </c>
      <c r="Q149">
        <f>'[4]Emission Projections'!V$183*'[4]Emission Shares'!Q149*'[4]Carbon Prices POLES'!P$8</f>
        <v>43864.821770960807</v>
      </c>
      <c r="R149">
        <f>'[4]Emission Projections'!W$183*'[4]Emission Shares'!R149*'[4]Carbon Prices POLES'!Q$8</f>
        <v>52399.185013444287</v>
      </c>
      <c r="S149">
        <f>'[4]Emission Projections'!X$183*'[4]Emission Shares'!S149*'[4]Carbon Prices POLES'!R$8</f>
        <v>62591.944809237946</v>
      </c>
      <c r="T149">
        <f>'[4]Emission Projections'!Y$183*'[4]Emission Shares'!T149*'[4]Carbon Prices POLES'!S$8</f>
        <v>74769.861425693874</v>
      </c>
      <c r="U149">
        <f>'[4]Emission Projections'!Z$183*'[4]Emission Shares'!U149*'[4]Carbon Prices POLES'!T$8</f>
        <v>89314.208851705203</v>
      </c>
      <c r="V149">
        <f>'[4]Emission Projections'!AA$183*'[4]Emission Shares'!V149*'[4]Carbon Prices POLES'!U$8</f>
        <v>106689.48598746225</v>
      </c>
      <c r="W149" s="20">
        <f t="shared" si="12"/>
        <v>30449.251471194511</v>
      </c>
      <c r="X149" t="s">
        <v>387</v>
      </c>
      <c r="Y149">
        <f t="shared" si="13"/>
        <v>0</v>
      </c>
      <c r="Z149">
        <f t="shared" si="14"/>
        <v>0</v>
      </c>
      <c r="AA149">
        <f t="shared" si="15"/>
        <v>1</v>
      </c>
      <c r="AB149">
        <f t="shared" si="16"/>
        <v>0</v>
      </c>
      <c r="AC149">
        <f t="shared" si="17"/>
        <v>0</v>
      </c>
    </row>
    <row r="150" spans="1:29" x14ac:dyDescent="0.25">
      <c r="A150" t="s">
        <v>374</v>
      </c>
      <c r="B150">
        <f>'[4]Emission Projections'!G$183*'[4]Emission Shares'!B150*'[4]Carbon Prices POLES'!A$8</f>
        <v>2300620.7949999999</v>
      </c>
      <c r="C150">
        <f>'[4]Emission Projections'!H$183*'[4]Emission Shares'!C150*'[4]Carbon Prices POLES'!B$8</f>
        <v>2748206.634858401</v>
      </c>
      <c r="D150">
        <f>'[4]Emission Projections'!I$183*'[4]Emission Shares'!D150*'[4]Carbon Prices POLES'!C$8</f>
        <v>3282863.1777039007</v>
      </c>
      <c r="E150">
        <f>'[4]Emission Projections'!J$183*'[4]Emission Shares'!E150*'[4]Carbon Prices POLES'!D$8</f>
        <v>3921535.7779550673</v>
      </c>
      <c r="F150">
        <f>'[4]Emission Projections'!K$183*'[4]Emission Shares'!F150*'[4]Carbon Prices POLES'!E$8</f>
        <v>4684460.5987563375</v>
      </c>
      <c r="G150">
        <f>'[4]Emission Projections'!L$183*'[4]Emission Shares'!G150*'[4]Carbon Prices POLES'!F$8</f>
        <v>5595810.2510744855</v>
      </c>
      <c r="H150">
        <f>'[4]Emission Projections'!M$183*'[4]Emission Shares'!H150*'[4]Carbon Prices POLES'!G$8</f>
        <v>6684460.9155054698</v>
      </c>
      <c r="I150">
        <f>'[4]Emission Projections'!N$183*'[4]Emission Shares'!I150*'[4]Carbon Prices POLES'!H$8</f>
        <v>7984905.4407083383</v>
      </c>
      <c r="J150">
        <f>'[4]Emission Projections'!O$183*'[4]Emission Shares'!J150*'[4]Carbon Prices POLES'!I$8</f>
        <v>9538348.5021772608</v>
      </c>
      <c r="K150">
        <f>'[4]Emission Projections'!P$183*'[4]Emission Shares'!K150*'[4]Carbon Prices POLES'!J$8</f>
        <v>11394009.454032915</v>
      </c>
      <c r="L150">
        <f>'[4]Emission Projections'!Q$183*'[4]Emission Shares'!L150*'[4]Carbon Prices POLES'!K$8</f>
        <v>13610685.036323912</v>
      </c>
      <c r="M150">
        <f>'[4]Emission Projections'!R$183*'[4]Emission Shares'!M150*'[4]Carbon Prices POLES'!L$8</f>
        <v>16258608.497754168</v>
      </c>
      <c r="N150">
        <f>'[4]Emission Projections'!S$183*'[4]Emission Shares'!N150*'[4]Carbon Prices POLES'!M$8</f>
        <v>19421679.458984524</v>
      </c>
      <c r="O150">
        <f>'[4]Emission Projections'!T$183*'[4]Emission Shares'!O150*'[4]Carbon Prices POLES'!N$8</f>
        <v>23200116.813745558</v>
      </c>
      <c r="P150">
        <f>'[4]Emission Projections'!U$183*'[4]Emission Shares'!P150*'[4]Carbon Prices POLES'!O$8</f>
        <v>27713640.572830722</v>
      </c>
      <c r="Q150">
        <f>'[4]Emission Projections'!V$183*'[4]Emission Shares'!Q150*'[4]Carbon Prices POLES'!P$8</f>
        <v>33105257.457971707</v>
      </c>
      <c r="R150">
        <f>'[4]Emission Projections'!W$183*'[4]Emission Shares'!R150*'[4]Carbon Prices POLES'!Q$8</f>
        <v>39545801.149750575</v>
      </c>
      <c r="S150">
        <f>'[4]Emission Projections'!X$183*'[4]Emission Shares'!S150*'[4]Carbon Prices POLES'!R$8</f>
        <v>47239334.192516893</v>
      </c>
      <c r="T150">
        <f>'[4]Emission Projections'!Y$183*'[4]Emission Shares'!T150*'[4]Carbon Prices POLES'!S$8</f>
        <v>56429626.581388138</v>
      </c>
      <c r="U150">
        <f>'[4]Emission Projections'!Z$183*'[4]Emission Shares'!U150*'[4]Carbon Prices POLES'!T$8</f>
        <v>67407864.083537325</v>
      </c>
      <c r="V150">
        <f>'[4]Emission Projections'!AA$183*'[4]Emission Shares'!V150*'[4]Carbon Prices POLES'!U$8</f>
        <v>80521890.960987434</v>
      </c>
      <c r="W150" s="20">
        <f t="shared" si="12"/>
        <v>22980463.159693487</v>
      </c>
      <c r="X150" t="s">
        <v>387</v>
      </c>
      <c r="Y150">
        <f t="shared" si="13"/>
        <v>0</v>
      </c>
      <c r="Z150">
        <f t="shared" si="14"/>
        <v>0</v>
      </c>
      <c r="AA150">
        <f t="shared" si="15"/>
        <v>1</v>
      </c>
      <c r="AB150">
        <f t="shared" si="16"/>
        <v>0</v>
      </c>
      <c r="AC150">
        <f t="shared" si="17"/>
        <v>0</v>
      </c>
    </row>
    <row r="151" spans="1:29" x14ac:dyDescent="0.25">
      <c r="A151" t="s">
        <v>378</v>
      </c>
      <c r="B151">
        <f>'[4]Emission Projections'!G$183*'[4]Emission Shares'!B151*'[4]Carbon Prices POLES'!A$8</f>
        <v>1348374.2350000001</v>
      </c>
      <c r="C151">
        <f>'[4]Emission Projections'!H$183*'[4]Emission Shares'!C151*'[4]Carbon Prices POLES'!B$8</f>
        <v>1610702.7922278398</v>
      </c>
      <c r="D151">
        <f>'[4]Emission Projections'!I$183*'[4]Emission Shares'!D151*'[4]Carbon Prices POLES'!C$8</f>
        <v>1924060.698614548</v>
      </c>
      <c r="E151">
        <f>'[4]Emission Projections'!J$183*'[4]Emission Shares'!E151*'[4]Carbon Prices POLES'!D$8</f>
        <v>2298381.5517698657</v>
      </c>
      <c r="F151">
        <f>'[4]Emission Projections'!K$183*'[4]Emission Shares'!F151*'[4]Carbon Prices POLES'!E$8</f>
        <v>2745526.3628263869</v>
      </c>
      <c r="G151">
        <f>'[4]Emission Projections'!L$183*'[4]Emission Shares'!G151*'[4]Carbon Prices POLES'!F$8</f>
        <v>3279660.1859011883</v>
      </c>
      <c r="H151">
        <f>'[4]Emission Projections'!M$183*'[4]Emission Shares'!H151*'[4]Carbon Prices POLES'!G$8</f>
        <v>3917710.4383670655</v>
      </c>
      <c r="I151">
        <f>'[4]Emission Projections'!N$183*'[4]Emission Shares'!I151*'[4]Carbon Prices POLES'!H$8</f>
        <v>4679889.2223780444</v>
      </c>
      <c r="J151">
        <f>'[4]Emission Projections'!O$183*'[4]Emission Shares'!J151*'[4]Carbon Prices POLES'!I$8</f>
        <v>5590350.7120946869</v>
      </c>
      <c r="K151">
        <f>'[4]Emission Projections'!P$183*'[4]Emission Shares'!K151*'[4]Carbon Prices POLES'!J$8</f>
        <v>6677936.7736316798</v>
      </c>
      <c r="L151">
        <f>'[4]Emission Projections'!Q$183*'[4]Emission Shares'!L151*'[4]Carbon Prices POLES'!K$8</f>
        <v>7977113.6532111391</v>
      </c>
      <c r="M151">
        <f>'[4]Emission Projections'!R$183*'[4]Emission Shares'!M151*'[4]Carbon Prices POLES'!L$8</f>
        <v>9529037.5196851511</v>
      </c>
      <c r="N151">
        <f>'[4]Emission Projections'!S$183*'[4]Emission Shares'!N151*'[4]Carbon Prices POLES'!M$8</f>
        <v>11382889.226841355</v>
      </c>
      <c r="O151">
        <f>'[4]Emission Projections'!T$183*'[4]Emission Shares'!O151*'[4]Carbon Prices POLES'!N$8</f>
        <v>13597396.915501881</v>
      </c>
      <c r="P151">
        <f>'[4]Emission Projections'!U$183*'[4]Emission Shares'!P151*'[4]Carbon Prices POLES'!O$8</f>
        <v>16242738.169262832</v>
      </c>
      <c r="Q151">
        <f>'[4]Emission Projections'!V$183*'[4]Emission Shares'!Q151*'[4]Carbon Prices POLES'!P$8</f>
        <v>19402715.552486096</v>
      </c>
      <c r="R151">
        <f>'[4]Emission Projections'!W$183*'[4]Emission Shares'!R151*'[4]Carbon Prices POLES'!Q$8</f>
        <v>23177467.548615184</v>
      </c>
      <c r="S151">
        <f>'[4]Emission Projections'!X$183*'[4]Emission Shares'!S151*'[4]Carbon Prices POLES'!R$8</f>
        <v>27686576.793617539</v>
      </c>
      <c r="T151">
        <f>'[4]Emission Projections'!Y$183*'[4]Emission Shares'!T151*'[4]Carbon Prices POLES'!S$8</f>
        <v>33072933.949590381</v>
      </c>
      <c r="U151">
        <f>'[4]Emission Projections'!Z$183*'[4]Emission Shares'!U151*'[4]Carbon Prices POLES'!T$8</f>
        <v>39507178.178086363</v>
      </c>
      <c r="V151">
        <f>'[4]Emission Projections'!AA$183*'[4]Emission Shares'!V151*'[4]Carbon Prices POLES'!U$8</f>
        <v>47193195.693767905</v>
      </c>
      <c r="W151" s="20">
        <f t="shared" si="12"/>
        <v>13468658.865403675</v>
      </c>
      <c r="X151" t="s">
        <v>527</v>
      </c>
      <c r="Y151">
        <f t="shared" si="13"/>
        <v>0</v>
      </c>
      <c r="Z151">
        <f t="shared" si="14"/>
        <v>0</v>
      </c>
      <c r="AA151">
        <f t="shared" si="15"/>
        <v>0</v>
      </c>
      <c r="AB151">
        <f t="shared" si="16"/>
        <v>1</v>
      </c>
      <c r="AC151">
        <f t="shared" si="17"/>
        <v>0</v>
      </c>
    </row>
    <row r="152" spans="1:29" x14ac:dyDescent="0.25">
      <c r="A152" t="s">
        <v>380</v>
      </c>
      <c r="B152">
        <f>'[4]Emission Projections'!G$183*'[4]Emission Shares'!B152*'[4]Carbon Prices POLES'!A$8</f>
        <v>63549.11</v>
      </c>
      <c r="C152">
        <f>'[4]Emission Projections'!H$183*'[4]Emission Shares'!C152*'[4]Carbon Prices POLES'!B$8</f>
        <v>75918.363512739568</v>
      </c>
      <c r="D152">
        <f>'[4]Emission Projections'!I$183*'[4]Emission Shares'!D152*'[4]Carbon Prices POLES'!C$8</f>
        <v>90688.044170123874</v>
      </c>
      <c r="E152">
        <f>'[4]Emission Projections'!J$183*'[4]Emission Shares'!E152*'[4]Carbon Prices POLES'!D$8</f>
        <v>108331.12040556944</v>
      </c>
      <c r="F152">
        <f>'[4]Emission Projections'!K$183*'[4]Emission Shares'!F152*'[4]Carbon Prices POLES'!E$8</f>
        <v>129406.78407750557</v>
      </c>
      <c r="G152">
        <f>'[4]Emission Projections'!L$183*'[4]Emission Shares'!G152*'[4]Carbon Prices POLES'!F$8</f>
        <v>154582.25437765373</v>
      </c>
      <c r="H152">
        <f>'[4]Emission Projections'!M$183*'[4]Emission Shares'!H152*'[4]Carbon Prices POLES'!G$8</f>
        <v>184656.0075658815</v>
      </c>
      <c r="I152">
        <f>'[4]Emission Projections'!N$183*'[4]Emission Shares'!I152*'[4]Carbon Prices POLES'!H$8</f>
        <v>220579.9547243556</v>
      </c>
      <c r="J152">
        <f>'[4]Emission Projections'!O$183*'[4]Emission Shares'!J152*'[4]Carbon Prices POLES'!I$8</f>
        <v>263493.46177761443</v>
      </c>
      <c r="K152">
        <f>'[4]Emission Projections'!P$183*'[4]Emission Shares'!K152*'[4]Carbon Prices POLES'!J$8</f>
        <v>314754.86728310277</v>
      </c>
      <c r="L152">
        <f>'[4]Emission Projections'!Q$183*'[4]Emission Shares'!L152*'[4]Carbon Prices POLES'!K$8</f>
        <v>375989.96148080425</v>
      </c>
      <c r="M152">
        <f>'[4]Emission Projections'!R$183*'[4]Emission Shares'!M152*'[4]Carbon Prices POLES'!L$8</f>
        <v>449137.03821367573</v>
      </c>
      <c r="N152">
        <f>'[4]Emission Projections'!S$183*'[4]Emission Shares'!N152*'[4]Carbon Prices POLES'!M$8</f>
        <v>536515.97931261279</v>
      </c>
      <c r="O152">
        <f>'[4]Emission Projections'!T$183*'[4]Emission Shares'!O152*'[4]Carbon Prices POLES'!N$8</f>
        <v>640892.65084545501</v>
      </c>
      <c r="P152">
        <f>'[4]Emission Projections'!U$183*'[4]Emission Shares'!P152*'[4]Carbon Prices POLES'!O$8</f>
        <v>765577.35225120303</v>
      </c>
      <c r="Q152">
        <f>'[4]Emission Projections'!V$183*'[4]Emission Shares'!Q152*'[4]Carbon Prices POLES'!P$8</f>
        <v>914516.86081197625</v>
      </c>
      <c r="R152">
        <f>'[4]Emission Projections'!W$183*'[4]Emission Shares'!R152*'[4]Carbon Prices POLES'!Q$8</f>
        <v>1092434.7291930341</v>
      </c>
      <c r="S152">
        <f>'[4]Emission Projections'!X$183*'[4]Emission Shares'!S152*'[4]Carbon Prices POLES'!R$8</f>
        <v>1304962.8457509768</v>
      </c>
      <c r="T152">
        <f>'[4]Emission Projections'!Y$183*'[4]Emission Shares'!T152*'[4]Carbon Prices POLES'!S$8</f>
        <v>1558841.3720545317</v>
      </c>
      <c r="U152">
        <f>'[4]Emission Projections'!Z$183*'[4]Emission Shares'!U152*'[4]Carbon Prices POLES'!T$8</f>
        <v>1862106.7794188538</v>
      </c>
      <c r="V152">
        <f>'[4]Emission Projections'!AA$183*'[4]Emission Shares'!V152*'[4]Carbon Prices POLES'!U$8</f>
        <v>2224373.948926758</v>
      </c>
      <c r="W152" s="20">
        <f t="shared" si="12"/>
        <v>634824.26124544896</v>
      </c>
      <c r="X152" t="s">
        <v>524</v>
      </c>
      <c r="Y152">
        <f t="shared" si="13"/>
        <v>1</v>
      </c>
      <c r="Z152">
        <f t="shared" si="14"/>
        <v>0</v>
      </c>
      <c r="AA152">
        <f t="shared" si="15"/>
        <v>0</v>
      </c>
      <c r="AB152">
        <f t="shared" si="16"/>
        <v>0</v>
      </c>
      <c r="AC152">
        <f t="shared" si="17"/>
        <v>0</v>
      </c>
    </row>
    <row r="153" spans="1:29" x14ac:dyDescent="0.25">
      <c r="A153" t="s">
        <v>390</v>
      </c>
      <c r="B153">
        <f>'[4]Emission Projections'!G$183*'[4]Emission Shares'!B153*'[4]Carbon Prices POLES'!A$8</f>
        <v>70864.774999999994</v>
      </c>
      <c r="C153">
        <f>'[4]Emission Projections'!H$183*'[4]Emission Shares'!C153*'[4]Carbon Prices POLES'!B$8</f>
        <v>84657.287432244397</v>
      </c>
      <c r="D153">
        <f>'[4]Emission Projections'!I$183*'[4]Emission Shares'!D153*'[4]Carbon Prices POLES'!C$8</f>
        <v>101127.12114005155</v>
      </c>
      <c r="E153">
        <f>'[4]Emission Projections'!J$183*'[4]Emission Shares'!E153*'[4]Carbon Prices POLES'!D$8</f>
        <v>120801.11410475324</v>
      </c>
      <c r="F153">
        <f>'[4]Emission Projections'!K$183*'[4]Emission Shares'!F153*'[4]Carbon Prices POLES'!E$8</f>
        <v>144302.73267802226</v>
      </c>
      <c r="G153">
        <f>'[4]Emission Projections'!L$183*'[4]Emission Shares'!G153*'[4]Carbon Prices POLES'!F$8</f>
        <v>172376.2910645348</v>
      </c>
      <c r="H153">
        <f>'[4]Emission Projections'!M$183*'[4]Emission Shares'!H153*'[4]Carbon Prices POLES'!G$8</f>
        <v>205911.7579194484</v>
      </c>
      <c r="I153">
        <f>'[4]Emission Projections'!N$183*'[4]Emission Shares'!I153*'[4]Carbon Prices POLES'!H$8</f>
        <v>245971.12404865312</v>
      </c>
      <c r="J153">
        <f>'[4]Emission Projections'!O$183*'[4]Emission Shares'!J153*'[4]Carbon Prices POLES'!I$8</f>
        <v>293824.31925217033</v>
      </c>
      <c r="K153">
        <f>'[4]Emission Projections'!P$183*'[4]Emission Shares'!K153*'[4]Carbon Prices POLES'!J$8</f>
        <v>350986.74938047986</v>
      </c>
      <c r="L153">
        <f>'[4]Emission Projections'!Q$183*'[4]Emission Shares'!L153*'[4]Carbon Prices POLES'!K$8</f>
        <v>419270.52515725099</v>
      </c>
      <c r="M153">
        <f>'[4]Emission Projections'!R$183*'[4]Emission Shares'!M153*'[4]Carbon Prices POLES'!L$8</f>
        <v>500838.05215811165</v>
      </c>
      <c r="N153">
        <f>'[4]Emission Projections'!S$183*'[4]Emission Shares'!N153*'[4]Carbon Prices POLES'!M$8</f>
        <v>598275.09958804038</v>
      </c>
      <c r="O153">
        <f>'[4]Emission Projections'!T$183*'[4]Emission Shares'!O153*'[4]Carbon Prices POLES'!N$8</f>
        <v>714667.30801480776</v>
      </c>
      <c r="P153">
        <f>'[4]Emission Projections'!U$183*'[4]Emission Shares'!P153*'[4]Carbon Prices POLES'!O$8</f>
        <v>853704.40924411383</v>
      </c>
      <c r="Q153">
        <f>'[4]Emission Projections'!V$183*'[4]Emission Shares'!Q153*'[4]Carbon Prices POLES'!P$8</f>
        <v>1019789.4521809531</v>
      </c>
      <c r="R153">
        <f>'[4]Emission Projections'!W$183*'[4]Emission Shares'!R153*'[4]Carbon Prices POLES'!Q$8</f>
        <v>1218187.4547388686</v>
      </c>
      <c r="S153">
        <f>'[4]Emission Projections'!X$183*'[4]Emission Shares'!S153*'[4]Carbon Prices POLES'!R$8</f>
        <v>1455181.3389906795</v>
      </c>
      <c r="T153">
        <f>'[4]Emission Projections'!Y$183*'[4]Emission Shares'!T153*'[4]Carbon Prices POLES'!S$8</f>
        <v>1738283.9584095269</v>
      </c>
      <c r="U153">
        <f>'[4]Emission Projections'!Z$183*'[4]Emission Shares'!U153*'[4]Carbon Prices POLES'!T$8</f>
        <v>2076460.7162330374</v>
      </c>
      <c r="V153">
        <f>'[4]Emission Projections'!AA$183*'[4]Emission Shares'!V153*'[4]Carbon Prices POLES'!U$8</f>
        <v>2480430.2609874615</v>
      </c>
      <c r="W153" s="20">
        <f t="shared" si="12"/>
        <v>707900.56417729566</v>
      </c>
      <c r="X153" t="s">
        <v>387</v>
      </c>
      <c r="Y153">
        <f t="shared" si="13"/>
        <v>0</v>
      </c>
      <c r="Z153">
        <f t="shared" si="14"/>
        <v>0</v>
      </c>
      <c r="AA153">
        <f t="shared" si="15"/>
        <v>1</v>
      </c>
      <c r="AB153">
        <f t="shared" si="16"/>
        <v>0</v>
      </c>
      <c r="AC153">
        <f t="shared" si="17"/>
        <v>0</v>
      </c>
    </row>
    <row r="154" spans="1:29" x14ac:dyDescent="0.25">
      <c r="A154" t="s">
        <v>392</v>
      </c>
      <c r="B154">
        <f>'[4]Emission Projections'!G$183*'[4]Emission Shares'!B154*'[4]Carbon Prices POLES'!A$8</f>
        <v>11917.75</v>
      </c>
      <c r="C154">
        <f>'[4]Emission Projections'!H$183*'[4]Emission Shares'!C154*'[4]Carbon Prices POLES'!B$8</f>
        <v>14242.294863817469</v>
      </c>
      <c r="D154">
        <f>'[4]Emission Projections'!I$183*'[4]Emission Shares'!D154*'[4]Carbon Prices POLES'!C$8</f>
        <v>17013.102097527939</v>
      </c>
      <c r="E154">
        <f>'[4]Emission Projections'!J$183*'[4]Emission Shares'!E154*'[4]Carbon Prices POLES'!D$8</f>
        <v>20322.963806980828</v>
      </c>
      <c r="F154">
        <f>'[4]Emission Projections'!K$183*'[4]Emission Shares'!F154*'[4]Carbon Prices POLES'!E$8</f>
        <v>24276.729514867886</v>
      </c>
      <c r="G154">
        <f>'[4]Emission Projections'!L$183*'[4]Emission Shares'!G154*'[4]Carbon Prices POLES'!F$8</f>
        <v>28999.74071729694</v>
      </c>
      <c r="H154">
        <f>'[4]Emission Projections'!M$183*'[4]Emission Shares'!H154*'[4]Carbon Prices POLES'!G$8</f>
        <v>34641.544779131204</v>
      </c>
      <c r="I154">
        <f>'[4]Emission Projections'!N$183*'[4]Emission Shares'!I154*'[4]Carbon Prices POLES'!H$8</f>
        <v>41381.019540877838</v>
      </c>
      <c r="J154">
        <f>'[4]Emission Projections'!O$183*'[4]Emission Shares'!J154*'[4]Carbon Prices POLES'!I$8</f>
        <v>49431.560582534883</v>
      </c>
      <c r="K154">
        <f>'[4]Emission Projections'!P$183*'[4]Emission Shares'!K154*'[4]Carbon Prices POLES'!J$8</f>
        <v>59048.416897060612</v>
      </c>
      <c r="L154">
        <f>'[4]Emission Projections'!Q$183*'[4]Emission Shares'!L154*'[4]Carbon Prices POLES'!K$8</f>
        <v>70536.09183415577</v>
      </c>
      <c r="M154">
        <f>'[4]Emission Projections'!R$183*'[4]Emission Shares'!M154*'[4]Carbon Prices POLES'!L$8</f>
        <v>84258.811887010117</v>
      </c>
      <c r="N154">
        <f>'[4]Emission Projections'!S$183*'[4]Emission Shares'!N154*'[4]Carbon Prices POLES'!M$8</f>
        <v>100651.08600811979</v>
      </c>
      <c r="O154">
        <f>'[4]Emission Projections'!T$183*'[4]Emission Shares'!O154*'[4]Carbon Prices POLES'!N$8</f>
        <v>120232.64568442153</v>
      </c>
      <c r="P154">
        <f>'[4]Emission Projections'!U$183*'[4]Emission Shares'!P154*'[4]Carbon Prices POLES'!O$8</f>
        <v>143623.51046541956</v>
      </c>
      <c r="Q154">
        <f>'[4]Emission Projections'!V$183*'[4]Emission Shares'!Q154*'[4]Carbon Prices POLES'!P$8</f>
        <v>171565.30904697283</v>
      </c>
      <c r="R154">
        <f>'[4]Emission Projections'!W$183*'[4]Emission Shares'!R154*'[4]Carbon Prices POLES'!Q$8</f>
        <v>204942.77404359868</v>
      </c>
      <c r="S154">
        <f>'[4]Emission Projections'!X$183*'[4]Emission Shares'!S154*'[4]Carbon Prices POLES'!R$8</f>
        <v>244814.16945820351</v>
      </c>
      <c r="T154">
        <f>'[4]Emission Projections'!Y$183*'[4]Emission Shares'!T154*'[4]Carbon Prices POLES'!S$8</f>
        <v>292441.95838476613</v>
      </c>
      <c r="U154">
        <f>'[4]Emission Projections'!Z$183*'[4]Emission Shares'!U154*'[4]Carbon Prices POLES'!T$8</f>
        <v>349336.22627266654</v>
      </c>
      <c r="V154">
        <f>'[4]Emission Projections'!AA$183*'[4]Emission Shares'!V154*'[4]Carbon Prices POLES'!U$8</f>
        <v>417298.82472387666</v>
      </c>
      <c r="W154" s="20">
        <f t="shared" si="12"/>
        <v>119094.12050520509</v>
      </c>
      <c r="X154" t="s">
        <v>525</v>
      </c>
      <c r="Y154">
        <f t="shared" si="13"/>
        <v>0</v>
      </c>
      <c r="Z154">
        <f t="shared" si="14"/>
        <v>1</v>
      </c>
      <c r="AA154">
        <f t="shared" si="15"/>
        <v>0</v>
      </c>
      <c r="AB154">
        <f t="shared" si="16"/>
        <v>0</v>
      </c>
      <c r="AC154">
        <f t="shared" si="17"/>
        <v>0</v>
      </c>
    </row>
    <row r="155" spans="1:29" x14ac:dyDescent="0.25">
      <c r="A155" t="s">
        <v>394</v>
      </c>
      <c r="B155">
        <f>'[4]Emission Projections'!G$183*'[4]Emission Shares'!B155*'[4]Carbon Prices POLES'!A$8</f>
        <v>5115.4650000000001</v>
      </c>
      <c r="C155">
        <f>'[4]Emission Projections'!H$183*'[4]Emission Shares'!C155*'[4]Carbon Prices POLES'!B$8</f>
        <v>6116.6174336406684</v>
      </c>
      <c r="D155">
        <f>'[4]Emission Projections'!I$183*'[4]Emission Shares'!D155*'[4]Carbon Prices POLES'!C$8</f>
        <v>7306.5647900370359</v>
      </c>
      <c r="E155">
        <f>'[4]Emission Projections'!J$183*'[4]Emission Shares'!E155*'[4]Carbon Prices POLES'!D$8</f>
        <v>8728.0086170774593</v>
      </c>
      <c r="F155">
        <f>'[4]Emission Projections'!K$183*'[4]Emission Shares'!F155*'[4]Carbon Prices POLES'!E$8</f>
        <v>10426.091328839304</v>
      </c>
      <c r="G155">
        <f>'[4]Emission Projections'!L$183*'[4]Emission Shares'!G155*'[4]Carbon Prices POLES'!F$8</f>
        <v>12454.291750357866</v>
      </c>
      <c r="H155">
        <f>'[4]Emission Projections'!M$183*'[4]Emission Shares'!H155*'[4]Carbon Prices POLES'!G$8</f>
        <v>14877.34290198734</v>
      </c>
      <c r="I155">
        <f>'[4]Emission Projections'!N$183*'[4]Emission Shares'!I155*'[4]Carbon Prices POLES'!H$8</f>
        <v>17771.452473959551</v>
      </c>
      <c r="J155">
        <f>'[4]Emission Projections'!O$183*'[4]Emission Shares'!J155*'[4]Carbon Prices POLES'!I$8</f>
        <v>21228.985568246229</v>
      </c>
      <c r="K155">
        <f>'[4]Emission Projections'!P$183*'[4]Emission Shares'!K155*'[4]Carbon Prices POLES'!J$8</f>
        <v>25358.691138829116</v>
      </c>
      <c r="L155">
        <f>'[4]Emission Projections'!Q$183*'[4]Emission Shares'!L155*'[4]Carbon Prices POLES'!K$8</f>
        <v>30292.361513501601</v>
      </c>
      <c r="M155">
        <f>'[4]Emission Projections'!R$183*'[4]Emission Shares'!M155*'[4]Carbon Prices POLES'!L$8</f>
        <v>36185.182228273661</v>
      </c>
      <c r="N155">
        <f>'[4]Emission Projections'!S$183*'[4]Emission Shares'!N155*'[4]Carbon Prices POLES'!M$8</f>
        <v>43225.202926561273</v>
      </c>
      <c r="O155">
        <f>'[4]Emission Projections'!T$183*'[4]Emission Shares'!O155*'[4]Carbon Prices POLES'!N$8</f>
        <v>51633.874409978671</v>
      </c>
      <c r="P155">
        <f>'[4]Emission Projections'!U$183*'[4]Emission Shares'!P155*'[4]Carbon Prices POLES'!O$8</f>
        <v>61679.517928934692</v>
      </c>
      <c r="Q155">
        <f>'[4]Emission Projections'!V$183*'[4]Emission Shares'!Q155*'[4]Carbon Prices POLES'!P$8</f>
        <v>73678.145165480717</v>
      </c>
      <c r="R155">
        <f>'[4]Emission Projections'!W$183*'[4]Emission Shares'!R155*'[4]Carbon Prices POLES'!Q$8</f>
        <v>88012.614177805721</v>
      </c>
      <c r="S155">
        <f>'[4]Emission Projections'!X$183*'[4]Emission Shares'!S155*'[4]Carbon Prices POLES'!R$8</f>
        <v>105133.87547766262</v>
      </c>
      <c r="T155">
        <f>'[4]Emission Projections'!Y$183*'[4]Emission Shares'!T155*'[4]Carbon Prices POLES'!S$8</f>
        <v>125588.21583477015</v>
      </c>
      <c r="U155">
        <f>'[4]Emission Projections'!Z$183*'[4]Emission Shares'!U155*'[4]Carbon Prices POLES'!T$8</f>
        <v>150019.14405962368</v>
      </c>
      <c r="V155">
        <f>'[4]Emission Projections'!AA$183*'[4]Emission Shares'!V155*'[4]Carbon Prices POLES'!U$8</f>
        <v>179204.41098746221</v>
      </c>
      <c r="W155" s="20">
        <f t="shared" si="12"/>
        <v>51144.574081572835</v>
      </c>
      <c r="X155" t="s">
        <v>387</v>
      </c>
      <c r="Y155">
        <f t="shared" si="13"/>
        <v>0</v>
      </c>
      <c r="Z155">
        <f t="shared" si="14"/>
        <v>0</v>
      </c>
      <c r="AA155">
        <f t="shared" si="15"/>
        <v>1</v>
      </c>
      <c r="AB155">
        <f t="shared" si="16"/>
        <v>0</v>
      </c>
      <c r="AC155">
        <f t="shared" si="17"/>
        <v>0</v>
      </c>
    </row>
    <row r="156" spans="1:29" x14ac:dyDescent="0.25">
      <c r="A156" t="s">
        <v>396</v>
      </c>
      <c r="B156">
        <f>'[4]Emission Projections'!G$183*'[4]Emission Shares'!B156*'[4]Carbon Prices POLES'!A$8</f>
        <v>262575.53500000003</v>
      </c>
      <c r="C156">
        <f>'[4]Emission Projections'!H$183*'[4]Emission Shares'!C156*'[4]Carbon Prices POLES'!B$8</f>
        <v>313664.73385714425</v>
      </c>
      <c r="D156">
        <f>'[4]Emission Projections'!I$183*'[4]Emission Shares'!D156*'[4]Carbon Prices POLES'!C$8</f>
        <v>374687.20529389573</v>
      </c>
      <c r="E156">
        <f>'[4]Emission Projections'!J$183*'[4]Emission Shares'!E156*'[4]Carbon Prices POLES'!D$8</f>
        <v>447581.41039224179</v>
      </c>
      <c r="F156">
        <f>'[4]Emission Projections'!K$183*'[4]Emission Shares'!F156*'[4]Carbon Prices POLES'!E$8</f>
        <v>534657.79040624877</v>
      </c>
      <c r="G156">
        <f>'[4]Emission Projections'!L$183*'[4]Emission Shares'!G156*'[4]Carbon Prices POLES'!F$8</f>
        <v>638672.79064587411</v>
      </c>
      <c r="H156">
        <f>'[4]Emission Projections'!M$183*'[4]Emission Shares'!H156*'[4]Carbon Prices POLES'!G$8</f>
        <v>762925.70402963029</v>
      </c>
      <c r="I156">
        <f>'[4]Emission Projections'!N$183*'[4]Emission Shares'!I156*'[4]Carbon Prices POLES'!H$8</f>
        <v>911349.19152100268</v>
      </c>
      <c r="J156">
        <f>'[4]Emission Projections'!O$183*'[4]Emission Shares'!J156*'[4]Carbon Prices POLES'!I$8</f>
        <v>1088650.8624678089</v>
      </c>
      <c r="K156">
        <f>'[4]Emission Projections'!P$183*'[4]Emission Shares'!K156*'[4]Carbon Prices POLES'!J$8</f>
        <v>1300442.7387542245</v>
      </c>
      <c r="L156">
        <f>'[4]Emission Projections'!Q$183*'[4]Emission Shares'!L156*'[4]Carbon Prices POLES'!K$8</f>
        <v>1553441.9156252954</v>
      </c>
      <c r="M156">
        <f>'[4]Emission Projections'!R$183*'[4]Emission Shares'!M156*'[4]Carbon Prices POLES'!L$8</f>
        <v>1855656.8846475042</v>
      </c>
      <c r="N156">
        <f>'[4]Emission Projections'!S$183*'[4]Emission Shares'!N156*'[4]Carbon Prices POLES'!M$8</f>
        <v>2216672.026536616</v>
      </c>
      <c r="O156">
        <f>'[4]Emission Projections'!T$183*'[4]Emission Shares'!O156*'[4]Carbon Prices POLES'!N$8</f>
        <v>2647915.6165398108</v>
      </c>
      <c r="P156">
        <f>'[4]Emission Projections'!U$183*'[4]Emission Shares'!P156*'[4]Carbon Prices POLES'!O$8</f>
        <v>3163063.3048777478</v>
      </c>
      <c r="Q156">
        <f>'[4]Emission Projections'!V$183*'[4]Emission Shares'!Q156*'[4]Carbon Prices POLES'!P$8</f>
        <v>3778423.4159952225</v>
      </c>
      <c r="R156">
        <f>'[4]Emission Projections'!W$183*'[4]Emission Shares'!R156*'[4]Carbon Prices POLES'!Q$8</f>
        <v>4513509.3617701894</v>
      </c>
      <c r="S156">
        <f>'[4]Emission Projections'!X$183*'[4]Emission Shares'!S156*'[4]Carbon Prices POLES'!R$8</f>
        <v>5391593.3052625861</v>
      </c>
      <c r="T156">
        <f>'[4]Emission Projections'!Y$183*'[4]Emission Shares'!T156*'[4]Carbon Prices POLES'!S$8</f>
        <v>6440518.4796302337</v>
      </c>
      <c r="U156">
        <f>'[4]Emission Projections'!Z$183*'[4]Emission Shares'!U156*'[4]Carbon Prices POLES'!T$8</f>
        <v>7693494.4346090751</v>
      </c>
      <c r="V156">
        <f>'[4]Emission Projections'!AA$183*'[4]Emission Shares'!V156*'[4]Carbon Prices POLES'!U$8</f>
        <v>9190241.1937679164</v>
      </c>
      <c r="W156" s="20">
        <f t="shared" si="12"/>
        <v>2622844.6619823938</v>
      </c>
      <c r="X156" t="s">
        <v>527</v>
      </c>
      <c r="Y156">
        <f t="shared" si="13"/>
        <v>0</v>
      </c>
      <c r="Z156">
        <f t="shared" si="14"/>
        <v>0</v>
      </c>
      <c r="AA156">
        <f t="shared" si="15"/>
        <v>0</v>
      </c>
      <c r="AB156">
        <f t="shared" si="16"/>
        <v>1</v>
      </c>
      <c r="AC156">
        <f t="shared" si="17"/>
        <v>0</v>
      </c>
    </row>
    <row r="157" spans="1:29" x14ac:dyDescent="0.25">
      <c r="A157" t="s">
        <v>398</v>
      </c>
      <c r="B157">
        <f>'[4]Emission Projections'!G$183*'[4]Emission Shares'!B157*'[4]Carbon Prices POLES'!A$8</f>
        <v>193782.61499999999</v>
      </c>
      <c r="C157">
        <f>'[4]Emission Projections'!H$183*'[4]Emission Shares'!C157*'[4]Carbon Prices POLES'!B$8</f>
        <v>231488.32732207418</v>
      </c>
      <c r="D157">
        <f>'[4]Emission Projections'!I$183*'[4]Emission Shares'!D157*'[4]Carbon Prices POLES'!C$8</f>
        <v>276523.58916861564</v>
      </c>
      <c r="E157">
        <f>'[4]Emission Projections'!J$183*'[4]Emission Shares'!E157*'[4]Carbon Prices POLES'!D$8</f>
        <v>330320.31396453414</v>
      </c>
      <c r="F157">
        <f>'[4]Emission Projections'!K$183*'[4]Emission Shares'!F157*'[4]Carbon Prices POLES'!E$8</f>
        <v>394583.84775646223</v>
      </c>
      <c r="G157">
        <f>'[4]Emission Projections'!L$183*'[4]Emission Shares'!G157*'[4]Carbon Prices POLES'!F$8</f>
        <v>471347.82092284237</v>
      </c>
      <c r="H157">
        <f>'[4]Emission Projections'!M$183*'[4]Emission Shares'!H157*'[4]Carbon Prices POLES'!G$8</f>
        <v>563048.08965553262</v>
      </c>
      <c r="I157">
        <f>'[4]Emission Projections'!N$183*'[4]Emission Shares'!I157*'[4]Carbon Prices POLES'!H$8</f>
        <v>672585.89878585201</v>
      </c>
      <c r="J157">
        <f>'[4]Emission Projections'!O$183*'[4]Emission Shares'!J157*'[4]Carbon Prices POLES'!I$8</f>
        <v>803436.78216047934</v>
      </c>
      <c r="K157">
        <f>'[4]Emission Projections'!P$183*'[4]Emission Shares'!K157*'[4]Carbon Prices POLES'!J$8</f>
        <v>959740.98902676383</v>
      </c>
      <c r="L157">
        <f>'[4]Emission Projections'!Q$183*'[4]Emission Shares'!L157*'[4]Carbon Prices POLES'!K$8</f>
        <v>1146457.5123929062</v>
      </c>
      <c r="M157">
        <f>'[4]Emission Projections'!R$183*'[4]Emission Shares'!M157*'[4]Carbon Prices POLES'!L$8</f>
        <v>1369494.707297601</v>
      </c>
      <c r="N157">
        <f>'[4]Emission Projections'!S$183*'[4]Emission Shares'!N157*'[4]Carbon Prices POLES'!M$8</f>
        <v>1635928.2417418947</v>
      </c>
      <c r="O157">
        <f>'[4]Emission Projections'!T$183*'[4]Emission Shares'!O157*'[4]Carbon Prices POLES'!N$8</f>
        <v>1954189.6146197552</v>
      </c>
      <c r="P157">
        <f>'[4]Emission Projections'!U$183*'[4]Emission Shares'!P157*'[4]Carbon Prices POLES'!O$8</f>
        <v>2334374.6846282906</v>
      </c>
      <c r="Q157">
        <f>'[4]Emission Projections'!V$183*'[4]Emission Shares'!Q157*'[4]Carbon Prices POLES'!P$8</f>
        <v>2788515.5454090391</v>
      </c>
      <c r="R157">
        <f>'[4]Emission Projections'!W$183*'[4]Emission Shares'!R157*'[4]Carbon Prices POLES'!Q$8</f>
        <v>3331017.4482774092</v>
      </c>
      <c r="S157">
        <f>'[4]Emission Projections'!X$183*'[4]Emission Shares'!S157*'[4]Carbon Prices POLES'!R$8</f>
        <v>3979050.6161658661</v>
      </c>
      <c r="T157">
        <f>'[4]Emission Projections'!Y$183*'[4]Emission Shares'!T157*'[4]Carbon Prices POLES'!S$8</f>
        <v>4753169.2252686918</v>
      </c>
      <c r="U157">
        <f>'[4]Emission Projections'!Z$183*'[4]Emission Shares'!U157*'[4]Carbon Prices POLES'!T$8</f>
        <v>5677875.7009797804</v>
      </c>
      <c r="V157">
        <f>'[4]Emission Projections'!AA$183*'[4]Emission Shares'!V157*'[4]Carbon Prices POLES'!U$8</f>
        <v>6782488.9937679172</v>
      </c>
      <c r="W157" s="20">
        <f t="shared" si="12"/>
        <v>1935686.6935386814</v>
      </c>
      <c r="X157" t="s">
        <v>527</v>
      </c>
      <c r="Y157">
        <f t="shared" si="13"/>
        <v>0</v>
      </c>
      <c r="Z157">
        <f t="shared" si="14"/>
        <v>0</v>
      </c>
      <c r="AA157">
        <f t="shared" si="15"/>
        <v>0</v>
      </c>
      <c r="AB157">
        <f t="shared" si="16"/>
        <v>1</v>
      </c>
      <c r="AC157">
        <f t="shared" si="17"/>
        <v>0</v>
      </c>
    </row>
    <row r="158" spans="1:29" x14ac:dyDescent="0.25">
      <c r="A158" t="s">
        <v>400</v>
      </c>
      <c r="B158">
        <f>'[4]Emission Projections'!G$183*'[4]Emission Shares'!B158*'[4]Carbon Prices POLES'!A$8</f>
        <v>309293.11499999999</v>
      </c>
      <c r="C158">
        <f>'[4]Emission Projections'!H$183*'[4]Emission Shares'!C158*'[4]Carbon Prices POLES'!B$8</f>
        <v>369471.25080699148</v>
      </c>
      <c r="D158">
        <f>'[4]Emission Projections'!I$183*'[4]Emission Shares'!D158*'[4]Carbon Prices POLES'!C$8</f>
        <v>441350.91220965248</v>
      </c>
      <c r="E158">
        <f>'[4]Emission Projections'!J$183*'[4]Emission Shares'!E158*'[4]Carbon Prices POLES'!D$8</f>
        <v>527214.57304556074</v>
      </c>
      <c r="F158">
        <f>'[4]Emission Projections'!K$183*'[4]Emission Shares'!F158*'[4]Carbon Prices POLES'!E$8</f>
        <v>629782.88998554472</v>
      </c>
      <c r="G158">
        <f>'[4]Emission Projections'!L$183*'[4]Emission Shares'!G158*'[4]Carbon Prices POLES'!F$8</f>
        <v>752305.37056301686</v>
      </c>
      <c r="H158">
        <f>'[4]Emission Projections'!M$183*'[4]Emission Shares'!H158*'[4]Carbon Prices POLES'!G$8</f>
        <v>898664.55571282911</v>
      </c>
      <c r="I158">
        <f>'[4]Emission Projections'!N$183*'[4]Emission Shares'!I158*'[4]Carbon Prices POLES'!H$8</f>
        <v>1073497.2057991594</v>
      </c>
      <c r="J158">
        <f>'[4]Emission Projections'!O$183*'[4]Emission Shares'!J158*'[4]Carbon Prices POLES'!I$8</f>
        <v>1282343.4824495346</v>
      </c>
      <c r="K158">
        <f>'[4]Emission Projections'!P$183*'[4]Emission Shares'!K158*'[4]Carbon Prices POLES'!J$8</f>
        <v>1531819.7860158465</v>
      </c>
      <c r="L158">
        <f>'[4]Emission Projections'!Q$183*'[4]Emission Shares'!L158*'[4]Carbon Prices POLES'!K$8</f>
        <v>1829831.6071492527</v>
      </c>
      <c r="M158">
        <f>'[4]Emission Projections'!R$183*'[4]Emission Shares'!M158*'[4]Carbon Prices POLES'!L$8</f>
        <v>2185820.1828239267</v>
      </c>
      <c r="N158">
        <f>'[4]Emission Projections'!S$183*'[4]Emission Shares'!N158*'[4]Carbon Prices POLES'!M$8</f>
        <v>2611066.1916644131</v>
      </c>
      <c r="O158">
        <f>'[4]Emission Projections'!T$183*'[4]Emission Shares'!O158*'[4]Carbon Prices POLES'!N$8</f>
        <v>3119041.7560341046</v>
      </c>
      <c r="P158">
        <f>'[4]Emission Projections'!U$183*'[4]Emission Shares'!P158*'[4]Carbon Prices POLES'!O$8</f>
        <v>3725843.7529871673</v>
      </c>
      <c r="Q158">
        <f>'[4]Emission Projections'!V$183*'[4]Emission Shares'!Q158*'[4]Carbon Prices POLES'!P$8</f>
        <v>4450696.1550334925</v>
      </c>
      <c r="R158">
        <f>'[4]Emission Projections'!W$183*'[4]Emission Shares'!R158*'[4]Carbon Prices POLES'!Q$8</f>
        <v>5316568.2764499849</v>
      </c>
      <c r="S158">
        <f>'[4]Emission Projections'!X$183*'[4]Emission Shares'!S158*'[4]Carbon Prices POLES'!R$8</f>
        <v>6350891.6612224905</v>
      </c>
      <c r="T158">
        <f>'[4]Emission Projections'!Y$183*'[4]Emission Shares'!T158*'[4]Carbon Prices POLES'!S$8</f>
        <v>7586442.1950080032</v>
      </c>
      <c r="U158">
        <f>'[4]Emission Projections'!Z$183*'[4]Emission Shares'!U158*'[4]Carbon Prices POLES'!T$8</f>
        <v>9062363.1714876574</v>
      </c>
      <c r="V158">
        <f>'[4]Emission Projections'!AA$183*'[4]Emission Shares'!V158*'[4]Carbon Prices POLES'!U$8</f>
        <v>10825422.160987459</v>
      </c>
      <c r="W158" s="20">
        <f t="shared" si="12"/>
        <v>3089510.9644017182</v>
      </c>
      <c r="X158" t="s">
        <v>387</v>
      </c>
      <c r="Y158">
        <f t="shared" si="13"/>
        <v>0</v>
      </c>
      <c r="Z158">
        <f t="shared" si="14"/>
        <v>0</v>
      </c>
      <c r="AA158">
        <f t="shared" si="15"/>
        <v>1</v>
      </c>
      <c r="AB158">
        <f t="shared" si="16"/>
        <v>0</v>
      </c>
      <c r="AC158">
        <f t="shared" si="17"/>
        <v>0</v>
      </c>
    </row>
    <row r="159" spans="1:29" x14ac:dyDescent="0.25">
      <c r="A159" t="s">
        <v>402</v>
      </c>
      <c r="B159">
        <f>'[4]Emission Projections'!G$183*'[4]Emission Shares'!B159*'[4]Carbon Prices POLES'!A$8</f>
        <v>14301.300000000001</v>
      </c>
      <c r="C159">
        <f>'[4]Emission Projections'!H$183*'[4]Emission Shares'!C159*'[4]Carbon Prices POLES'!B$8</f>
        <v>17089.420022910443</v>
      </c>
      <c r="D159">
        <f>'[4]Emission Projections'!I$183*'[4]Emission Shares'!D159*'[4]Carbon Prices POLES'!C$8</f>
        <v>20413.966441459248</v>
      </c>
      <c r="E159">
        <f>'[4]Emission Projections'!J$183*'[4]Emission Shares'!E159*'[4]Carbon Prices POLES'!D$8</f>
        <v>24385.26860409831</v>
      </c>
      <c r="F159">
        <f>'[4]Emission Projections'!K$183*'[4]Emission Shares'!F159*'[4]Carbon Prices POLES'!E$8</f>
        <v>29129.801863332716</v>
      </c>
      <c r="G159">
        <f>'[4]Emission Projections'!L$183*'[4]Emission Shares'!G159*'[4]Carbon Prices POLES'!F$8</f>
        <v>34795.898518878465</v>
      </c>
      <c r="H159">
        <f>'[4]Emission Projections'!M$183*'[4]Emission Shares'!H159*'[4]Carbon Prices POLES'!G$8</f>
        <v>41565.953781300792</v>
      </c>
      <c r="I159">
        <f>'[4]Emission Projections'!N$183*'[4]Emission Shares'!I159*'[4]Carbon Prices POLES'!H$8</f>
        <v>49651.096801823755</v>
      </c>
      <c r="J159">
        <f>'[4]Emission Projections'!O$183*'[4]Emission Shares'!J159*'[4]Carbon Prices POLES'!I$8</f>
        <v>59311.411864926456</v>
      </c>
      <c r="K159">
        <f>'[4]Emission Projections'!P$183*'[4]Emission Shares'!K159*'[4]Carbon Prices POLES'!J$8</f>
        <v>70848.376760278261</v>
      </c>
      <c r="L159">
        <f>'[4]Emission Projections'!Q$183*'[4]Emission Shares'!L159*'[4]Carbon Prices POLES'!K$8</f>
        <v>84632.867013351119</v>
      </c>
      <c r="M159">
        <f>'[4]Emission Projections'!R$183*'[4]Emission Shares'!M159*'[4]Carbon Prices POLES'!L$8</f>
        <v>101095.358602933</v>
      </c>
      <c r="N159">
        <f>'[4]Emission Projections'!S$183*'[4]Emission Shares'!N159*'[4]Carbon Prices POLES'!M$8</f>
        <v>120764.728972597</v>
      </c>
      <c r="O159">
        <f>'[4]Emission Projections'!T$183*'[4]Emission Shares'!O159*'[4]Carbon Prices POLES'!N$8</f>
        <v>144255.63057345111</v>
      </c>
      <c r="P159">
        <f>'[4]Emission Projections'!U$183*'[4]Emission Shares'!P159*'[4]Carbon Prices POLES'!O$8</f>
        <v>172322.27667516089</v>
      </c>
      <c r="Q159">
        <f>'[4]Emission Projections'!V$183*'[4]Emission Shares'!Q159*'[4]Carbon Prices POLES'!P$8</f>
        <v>205842.27007269117</v>
      </c>
      <c r="R159">
        <f>'[4]Emission Projections'!W$183*'[4]Emission Shares'!R159*'[4]Carbon Prices POLES'!Q$8</f>
        <v>245891.19646197924</v>
      </c>
      <c r="S159">
        <f>'[4]Emission Projections'!X$183*'[4]Emission Shares'!S159*'[4]Carbon Prices POLES'!R$8</f>
        <v>293722.0660895679</v>
      </c>
      <c r="T159">
        <f>'[4]Emission Projections'!Y$183*'[4]Emission Shares'!T159*'[4]Carbon Prices POLES'!S$8</f>
        <v>350868.81440549524</v>
      </c>
      <c r="U159">
        <f>'[4]Emission Projections'!Z$183*'[4]Emission Shares'!U159*'[4]Carbon Prices POLES'!T$8</f>
        <v>419120.39892423613</v>
      </c>
      <c r="V159">
        <f>'[4]Emission Projections'!AA$183*'[4]Emission Shares'!V159*'[4]Carbon Prices POLES'!U$8</f>
        <v>500656.64848104684</v>
      </c>
      <c r="W159" s="20">
        <f t="shared" si="12"/>
        <v>142888.79766340562</v>
      </c>
      <c r="X159" t="s">
        <v>526</v>
      </c>
      <c r="Y159">
        <f t="shared" si="13"/>
        <v>0</v>
      </c>
      <c r="Z159">
        <f t="shared" si="14"/>
        <v>0</v>
      </c>
      <c r="AA159">
        <f t="shared" si="15"/>
        <v>0</v>
      </c>
      <c r="AB159">
        <f t="shared" si="16"/>
        <v>0</v>
      </c>
      <c r="AC159">
        <f t="shared" si="17"/>
        <v>1</v>
      </c>
    </row>
    <row r="160" spans="1:29" x14ac:dyDescent="0.25">
      <c r="A160" t="s">
        <v>404</v>
      </c>
      <c r="B160">
        <f>'[4]Emission Projections'!G$183*'[4]Emission Shares'!B160*'[4]Carbon Prices POLES'!A$8</f>
        <v>34231.445</v>
      </c>
      <c r="C160">
        <f>'[4]Emission Projections'!H$183*'[4]Emission Shares'!C160*'[4]Carbon Prices POLES'!B$8</f>
        <v>40897.036830679914</v>
      </c>
      <c r="D160">
        <f>'[4]Emission Projections'!I$183*'[4]Emission Shares'!D160*'[4]Carbon Prices POLES'!C$8</f>
        <v>48853.425772698232</v>
      </c>
      <c r="E160">
        <f>'[4]Emission Projections'!J$183*'[4]Emission Shares'!E160*'[4]Carbon Prices POLES'!D$8</f>
        <v>58357.705079550731</v>
      </c>
      <c r="F160">
        <f>'[4]Emission Projections'!K$183*'[4]Emission Shares'!F160*'[4]Carbon Prices POLES'!E$8</f>
        <v>69711.118228589039</v>
      </c>
      <c r="G160">
        <f>'[4]Emission Projections'!L$183*'[4]Emission Shares'!G160*'[4]Carbon Prices POLES'!F$8</f>
        <v>83273.068914583448</v>
      </c>
      <c r="H160">
        <f>'[4]Emission Projections'!M$183*'[4]Emission Shares'!H160*'[4]Carbon Prices POLES'!G$8</f>
        <v>99473.731928124573</v>
      </c>
      <c r="I160">
        <f>'[4]Emission Projections'!N$183*'[4]Emission Shares'!I160*'[4]Carbon Prices POLES'!H$8</f>
        <v>118825.85249086232</v>
      </c>
      <c r="J160">
        <f>'[4]Emission Projections'!O$183*'[4]Emission Shares'!J160*'[4]Carbon Prices POLES'!I$8</f>
        <v>141943.26049576196</v>
      </c>
      <c r="K160">
        <f>'[4]Emission Projections'!P$183*'[4]Emission Shares'!K160*'[4]Carbon Prices POLES'!J$8</f>
        <v>169557.61932838333</v>
      </c>
      <c r="L160">
        <f>'[4]Emission Projections'!Q$183*'[4]Emission Shares'!L160*'[4]Carbon Prices POLES'!K$8</f>
        <v>202544.82215663433</v>
      </c>
      <c r="M160">
        <f>'[4]Emission Projections'!R$183*'[4]Emission Shares'!M160*'[4]Carbon Prices POLES'!L$8</f>
        <v>241948.9182708232</v>
      </c>
      <c r="N160">
        <f>'[4]Emission Projections'!S$183*'[4]Emission Shares'!N160*'[4]Carbon Prices POLES'!M$8</f>
        <v>289019.74723733339</v>
      </c>
      <c r="O160">
        <f>'[4]Emission Projections'!T$183*'[4]Emission Shares'!O160*'[4]Carbon Prices POLES'!N$8</f>
        <v>345247.11829298723</v>
      </c>
      <c r="P160">
        <f>'[4]Emission Projections'!U$183*'[4]Emission Shares'!P160*'[4]Carbon Prices POLES'!O$8</f>
        <v>412414.46701106086</v>
      </c>
      <c r="Q160">
        <f>'[4]Emission Projections'!V$183*'[4]Emission Shares'!Q160*'[4]Carbon Prices POLES'!P$8</f>
        <v>492647.68101059238</v>
      </c>
      <c r="R160">
        <f>'[4]Emission Projections'!W$183*'[4]Emission Shares'!R160*'[4]Carbon Prices POLES'!Q$8</f>
        <v>588491.60101856652</v>
      </c>
      <c r="S160">
        <f>'[4]Emission Projections'!X$183*'[4]Emission Shares'!S160*'[4]Carbon Prices POLES'!R$8</f>
        <v>702979.76841092261</v>
      </c>
      <c r="T160">
        <f>'[4]Emission Projections'!Y$183*'[4]Emission Shares'!T160*'[4]Carbon Prices POLES'!S$8</f>
        <v>839743.49726497475</v>
      </c>
      <c r="U160">
        <f>'[4]Emission Projections'!Z$183*'[4]Emission Shares'!U160*'[4]Carbon Prices POLES'!T$8</f>
        <v>1003111.5078664784</v>
      </c>
      <c r="V160">
        <f>'[4]Emission Projections'!AA$183*'[4]Emission Shares'!V160*'[4]Carbon Prices POLES'!U$8</f>
        <v>1198263.710987462</v>
      </c>
      <c r="W160" s="20">
        <f t="shared" si="12"/>
        <v>341977.95731414616</v>
      </c>
      <c r="X160" t="s">
        <v>387</v>
      </c>
      <c r="Y160">
        <f t="shared" si="13"/>
        <v>0</v>
      </c>
      <c r="Z160">
        <f t="shared" si="14"/>
        <v>0</v>
      </c>
      <c r="AA160">
        <f t="shared" si="15"/>
        <v>1</v>
      </c>
      <c r="AB160">
        <f t="shared" si="16"/>
        <v>0</v>
      </c>
      <c r="AC160">
        <f t="shared" si="17"/>
        <v>0</v>
      </c>
    </row>
    <row r="161" spans="1:29" x14ac:dyDescent="0.25">
      <c r="A161" t="s">
        <v>406</v>
      </c>
      <c r="B161">
        <f>'[4]Emission Projections'!G$183*'[4]Emission Shares'!B161*'[4]Carbon Prices POLES'!A$8</f>
        <v>1476407.5399999998</v>
      </c>
      <c r="C161">
        <f>'[4]Emission Projections'!H$183*'[4]Emission Shares'!C161*'[4]Carbon Prices POLES'!B$8</f>
        <v>1763644.7853622674</v>
      </c>
      <c r="D161">
        <f>'[4]Emission Projections'!I$183*'[4]Emission Shares'!D161*'[4]Carbon Prices POLES'!C$8</f>
        <v>2106757.3222569665</v>
      </c>
      <c r="E161">
        <f>'[4]Emission Projections'!J$183*'[4]Emission Shares'!E161*'[4]Carbon Prices POLES'!D$8</f>
        <v>2516621.5171343256</v>
      </c>
      <c r="F161">
        <f>'[4]Emission Projections'!K$183*'[4]Emission Shares'!F161*'[4]Carbon Prices POLES'!E$8</f>
        <v>3006223.9143299707</v>
      </c>
      <c r="G161">
        <f>'[4]Emission Projections'!L$183*'[4]Emission Shares'!G161*'[4]Carbon Prices POLES'!F$8</f>
        <v>3591076.795133885</v>
      </c>
      <c r="H161">
        <f>'[4]Emission Projections'!M$183*'[4]Emission Shares'!H161*'[4]Carbon Prices POLES'!G$8</f>
        <v>4289711.7667447748</v>
      </c>
      <c r="I161">
        <f>'[4]Emission Projections'!N$183*'[4]Emission Shares'!I161*'[4]Carbon Prices POLES'!H$8</f>
        <v>5124263.8064261777</v>
      </c>
      <c r="J161">
        <f>'[4]Emission Projections'!O$183*'[4]Emission Shares'!J161*'[4]Carbon Prices POLES'!I$8</f>
        <v>6121176.4575990923</v>
      </c>
      <c r="K161">
        <f>'[4]Emission Projections'!P$183*'[4]Emission Shares'!K161*'[4]Carbon Prices POLES'!J$8</f>
        <v>7312035.0992923388</v>
      </c>
      <c r="L161">
        <f>'[4]Emission Projections'!Q$183*'[4]Emission Shares'!L161*'[4]Carbon Prices POLES'!K$8</f>
        <v>8734573.1555856671</v>
      </c>
      <c r="M161">
        <f>'[4]Emission Projections'!R$183*'[4]Emission Shares'!M161*'[4]Carbon Prices POLES'!L$8</f>
        <v>10433861.201920718</v>
      </c>
      <c r="N161">
        <f>'[4]Emission Projections'!S$183*'[4]Emission Shares'!N161*'[4]Carbon Prices POLES'!M$8</f>
        <v>12463742.676730419</v>
      </c>
      <c r="O161">
        <f>'[4]Emission Projections'!T$183*'[4]Emission Shares'!O161*'[4]Carbon Prices POLES'!N$8</f>
        <v>14888530.778765399</v>
      </c>
      <c r="P161">
        <f>'[4]Emission Projections'!U$183*'[4]Emission Shares'!P161*'[4]Carbon Prices POLES'!O$8</f>
        <v>17785057.01621246</v>
      </c>
      <c r="Q161">
        <f>'[4]Emission Projections'!V$183*'[4]Emission Shares'!Q161*'[4]Carbon Prices POLES'!P$8</f>
        <v>21245092.738112111</v>
      </c>
      <c r="R161">
        <f>'[4]Emission Projections'!W$183*'[4]Emission Shares'!R161*'[4]Carbon Prices POLES'!Q$8</f>
        <v>25378272.114567932</v>
      </c>
      <c r="S161">
        <f>'[4]Emission Projections'!X$183*'[4]Emission Shares'!S161*'[4]Carbon Prices POLES'!R$8</f>
        <v>30315547.743516184</v>
      </c>
      <c r="T161">
        <f>'[4]Emission Projections'!Y$183*'[4]Emission Shares'!T161*'[4]Carbon Prices POLES'!S$8</f>
        <v>36213361.319440365</v>
      </c>
      <c r="U161">
        <f>'[4]Emission Projections'!Z$183*'[4]Emission Shares'!U161*'[4]Carbon Prices POLES'!T$8</f>
        <v>43258574.89669127</v>
      </c>
      <c r="V161">
        <f>'[4]Emission Projections'!AA$183*'[4]Emission Shares'!V161*'[4]Carbon Prices POLES'!U$8</f>
        <v>51674418.998926736</v>
      </c>
      <c r="W161" s="20">
        <f t="shared" si="12"/>
        <v>14747569.125940431</v>
      </c>
      <c r="X161" t="s">
        <v>524</v>
      </c>
      <c r="Y161">
        <f t="shared" si="13"/>
        <v>1</v>
      </c>
      <c r="Z161">
        <f t="shared" si="14"/>
        <v>0</v>
      </c>
      <c r="AA161">
        <f t="shared" si="15"/>
        <v>0</v>
      </c>
      <c r="AB161">
        <f t="shared" si="16"/>
        <v>0</v>
      </c>
      <c r="AC161">
        <f t="shared" si="17"/>
        <v>0</v>
      </c>
    </row>
    <row r="162" spans="1:29" x14ac:dyDescent="0.25">
      <c r="A162" t="s">
        <v>408</v>
      </c>
      <c r="B162">
        <f>'[4]Emission Projections'!G$183*'[4]Emission Shares'!B162*'[4]Carbon Prices POLES'!A$8</f>
        <v>916.75</v>
      </c>
      <c r="C162">
        <f>'[4]Emission Projections'!H$183*'[4]Emission Shares'!C162*'[4]Carbon Prices POLES'!B$8</f>
        <v>1101.0381599145974</v>
      </c>
      <c r="D162">
        <f>'[4]Emission Projections'!I$183*'[4]Emission Shares'!D162*'[4]Carbon Prices POLES'!C$8</f>
        <v>1315.1996381524416</v>
      </c>
      <c r="E162">
        <f>'[4]Emission Projections'!J$183*'[4]Emission Shares'!E162*'[4]Carbon Prices POLES'!D$8</f>
        <v>1571.0176878057962</v>
      </c>
      <c r="F162">
        <f>'[4]Emission Projections'!K$183*'[4]Emission Shares'!F162*'[4]Carbon Prices POLES'!E$8</f>
        <v>1876.7765903865015</v>
      </c>
      <c r="G162">
        <f>'[4]Emission Projections'!L$183*'[4]Emission Shares'!G162*'[4]Carbon Prices POLES'!F$8</f>
        <v>2241.6103014606706</v>
      </c>
      <c r="H162">
        <f>'[4]Emission Projections'!M$183*'[4]Emission Shares'!H162*'[4]Carbon Prices POLES'!G$8</f>
        <v>2677.8810461807657</v>
      </c>
      <c r="I162">
        <f>'[4]Emission Projections'!N$183*'[4]Emission Shares'!I162*'[4]Carbon Prices POLES'!H$8</f>
        <v>3198.449398322894</v>
      </c>
      <c r="J162">
        <f>'[4]Emission Projections'!O$183*'[4]Emission Shares'!J162*'[4]Carbon Prices POLES'!I$8</f>
        <v>3820.9409007921522</v>
      </c>
      <c r="K162">
        <f>'[4]Emission Projections'!P$183*'[4]Emission Shares'!K162*'[4]Carbon Prices POLES'!J$8</f>
        <v>4563.7220088476588</v>
      </c>
      <c r="L162">
        <f>'[4]Emission Projections'!Q$183*'[4]Emission Shares'!L162*'[4]Carbon Prices POLES'!K$8</f>
        <v>5451.9227169872183</v>
      </c>
      <c r="M162">
        <f>'[4]Emission Projections'!R$183*'[4]Emission Shares'!M162*'[4]Carbon Prices POLES'!L$8</f>
        <v>6511.7722682416088</v>
      </c>
      <c r="N162">
        <f>'[4]Emission Projections'!S$183*'[4]Emission Shares'!N162*'[4]Carbon Prices POLES'!M$8</f>
        <v>7779.1006189116088</v>
      </c>
      <c r="O162">
        <f>'[4]Emission Projections'!T$183*'[4]Emission Shares'!O162*'[4]Carbon Prices POLES'!N$8</f>
        <v>9291.3655152552728</v>
      </c>
      <c r="P162">
        <f>'[4]Emission Projections'!U$183*'[4]Emission Shares'!P162*'[4]Carbon Prices POLES'!O$8</f>
        <v>11099.653218115349</v>
      </c>
      <c r="Q162">
        <f>'[4]Emission Projections'!V$183*'[4]Emission Shares'!Q162*'[4]Carbon Prices POLES'!P$8</f>
        <v>13257.456248436347</v>
      </c>
      <c r="R162">
        <f>'[4]Emission Projections'!W$183*'[4]Emission Shares'!R162*'[4]Carbon Prices POLES'!Q$8</f>
        <v>15837.613923488438</v>
      </c>
      <c r="S162">
        <f>'[4]Emission Projections'!X$183*'[4]Emission Shares'!S162*'[4]Carbon Prices POLES'!R$8</f>
        <v>18916.516871873275</v>
      </c>
      <c r="T162">
        <f>'[4]Emission Projections'!Y$183*'[4]Emission Shares'!T162*'[4]Carbon Prices POLES'!S$8</f>
        <v>22598.021068650811</v>
      </c>
      <c r="U162">
        <f>'[4]Emission Projections'!Z$183*'[4]Emission Shares'!U162*'[4]Carbon Prices POLES'!T$8</f>
        <v>26991.215965317479</v>
      </c>
      <c r="V162">
        <f>'[4]Emission Projections'!AA$183*'[4]Emission Shares'!V162*'[4]Carbon Prices POLES'!U$8</f>
        <v>32241.348926758656</v>
      </c>
      <c r="W162" s="20">
        <f t="shared" si="12"/>
        <v>9202.8272892333116</v>
      </c>
      <c r="X162" t="s">
        <v>524</v>
      </c>
      <c r="Y162">
        <f t="shared" si="13"/>
        <v>1</v>
      </c>
      <c r="Z162">
        <f t="shared" si="14"/>
        <v>0</v>
      </c>
      <c r="AA162">
        <f t="shared" si="15"/>
        <v>0</v>
      </c>
      <c r="AB162">
        <f t="shared" si="16"/>
        <v>0</v>
      </c>
      <c r="AC162">
        <f t="shared" si="17"/>
        <v>0</v>
      </c>
    </row>
    <row r="163" spans="1:29" x14ac:dyDescent="0.25">
      <c r="A163" t="s">
        <v>410</v>
      </c>
      <c r="B163">
        <f>'[4]Emission Projections'!G$183*'[4]Emission Shares'!B163*'[4]Carbon Prices POLES'!A$8</f>
        <v>7700.7000000000007</v>
      </c>
      <c r="C163">
        <f>'[4]Emission Projections'!H$183*'[4]Emission Shares'!C163*'[4]Carbon Prices POLES'!B$8</f>
        <v>9204.803286904229</v>
      </c>
      <c r="D163">
        <f>'[4]Emission Projections'!I$183*'[4]Emission Shares'!D163*'[4]Carbon Prices POLES'!C$8</f>
        <v>10995.549297943353</v>
      </c>
      <c r="E163">
        <f>'[4]Emission Projections'!J$183*'[4]Emission Shares'!E163*'[4]Carbon Prices POLES'!D$8</f>
        <v>13134.675620357519</v>
      </c>
      <c r="F163">
        <f>'[4]Emission Projections'!K$183*'[4]Emission Shares'!F163*'[4]Carbon Prices POLES'!E$8</f>
        <v>15690.064120315823</v>
      </c>
      <c r="G163">
        <f>'[4]Emission Projections'!L$183*'[4]Emission Shares'!G163*'[4]Carbon Prices POLES'!F$8</f>
        <v>18742.356977156236</v>
      </c>
      <c r="H163">
        <f>'[4]Emission Projections'!M$183*'[4]Emission Shares'!H163*'[4]Carbon Prices POLES'!G$8</f>
        <v>22388.735126600284</v>
      </c>
      <c r="I163">
        <f>'[4]Emission Projections'!N$183*'[4]Emission Shares'!I163*'[4]Carbon Prices POLES'!H$8</f>
        <v>26744.16683314299</v>
      </c>
      <c r="J163">
        <f>'[4]Emission Projections'!O$183*'[4]Emission Shares'!J163*'[4]Carbon Prices POLES'!I$8</f>
        <v>31947.318543548321</v>
      </c>
      <c r="K163">
        <f>'[4]Emission Projections'!P$183*'[4]Emission Shares'!K163*'[4]Carbon Prices POLES'!J$8</f>
        <v>38162.24836472782</v>
      </c>
      <c r="L163">
        <f>'[4]Emission Projections'!Q$183*'[4]Emission Shares'!L163*'[4]Carbon Prices POLES'!K$8</f>
        <v>45586.81803156314</v>
      </c>
      <c r="M163">
        <f>'[4]Emission Projections'!R$183*'[4]Emission Shares'!M163*'[4]Carbon Prices POLES'!L$8</f>
        <v>54455.13612122045</v>
      </c>
      <c r="N163">
        <f>'[4]Emission Projections'!S$183*'[4]Emission Shares'!N163*'[4]Carbon Prices POLES'!M$8</f>
        <v>65049.529593953506</v>
      </c>
      <c r="O163">
        <f>'[4]Emission Projections'!T$183*'[4]Emission Shares'!O163*'[4]Carbon Prices POLES'!N$8</f>
        <v>77704.067978935986</v>
      </c>
      <c r="P163">
        <f>'[4]Emission Projections'!U$183*'[4]Emission Shares'!P163*'[4]Carbon Prices POLES'!O$8</f>
        <v>92821.600939375377</v>
      </c>
      <c r="Q163">
        <f>'[4]Emission Projections'!V$183*'[4]Emission Shares'!Q163*'[4]Carbon Prices POLES'!P$8</f>
        <v>110878.84072855425</v>
      </c>
      <c r="R163">
        <f>'[4]Emission Projections'!W$183*'[4]Emission Shares'!R163*'[4]Carbon Prices POLES'!Q$8</f>
        <v>132450.60986077003</v>
      </c>
      <c r="S163">
        <f>'[4]Emission Projections'!X$183*'[4]Emission Shares'!S163*'[4]Carbon Prices POLES'!R$8</f>
        <v>158217.16949755538</v>
      </c>
      <c r="T163">
        <f>'[4]Emission Projections'!Y$183*'[4]Emission Shares'!T163*'[4]Carbon Prices POLES'!S$8</f>
        <v>188998.7288584848</v>
      </c>
      <c r="U163">
        <f>'[4]Emission Projections'!Z$183*'[4]Emission Shares'!U163*'[4]Carbon Prices POLES'!T$8</f>
        <v>225766.01011552202</v>
      </c>
      <c r="V163">
        <f>'[4]Emission Projections'!AA$183*'[4]Emission Shares'!V163*'[4]Carbon Prices POLES'!U$8</f>
        <v>269687.63598746218</v>
      </c>
      <c r="W163" s="20">
        <f t="shared" si="12"/>
        <v>76967.941232575889</v>
      </c>
      <c r="X163" t="s">
        <v>387</v>
      </c>
      <c r="Y163">
        <f t="shared" si="13"/>
        <v>0</v>
      </c>
      <c r="Z163">
        <f t="shared" si="14"/>
        <v>0</v>
      </c>
      <c r="AA163">
        <f t="shared" si="15"/>
        <v>1</v>
      </c>
      <c r="AB163">
        <f t="shared" si="16"/>
        <v>0</v>
      </c>
      <c r="AC163">
        <f t="shared" si="17"/>
        <v>0</v>
      </c>
    </row>
    <row r="164" spans="1:29" x14ac:dyDescent="0.25">
      <c r="A164" t="s">
        <v>412</v>
      </c>
      <c r="B164">
        <f>'[4]Emission Projections'!G$183*'[4]Emission Shares'!B164*'[4]Carbon Prices POLES'!A$8</f>
        <v>788.40500000000009</v>
      </c>
      <c r="C164">
        <f>'[4]Emission Projections'!H$183*'[4]Emission Shares'!C164*'[4]Carbon Prices POLES'!B$8</f>
        <v>947.72396861782511</v>
      </c>
      <c r="D164">
        <f>'[4]Emission Projections'!I$183*'[4]Emission Shares'!D164*'[4]Carbon Prices POLES'!C$8</f>
        <v>1132.0585632918446</v>
      </c>
      <c r="E164">
        <f>'[4]Emission Projections'!J$183*'[4]Emission Shares'!E164*'[4]Carbon Prices POLES'!D$8</f>
        <v>1352.2469855152972</v>
      </c>
      <c r="F164">
        <f>'[4]Emission Projections'!K$183*'[4]Emission Shares'!F164*'[4]Carbon Prices POLES'!E$8</f>
        <v>1615.44460783093</v>
      </c>
      <c r="G164">
        <f>'[4]Emission Projections'!L$183*'[4]Emission Shares'!G164*'[4]Carbon Prices POLES'!F$8</f>
        <v>1929.4368504848653</v>
      </c>
      <c r="H164">
        <f>'[4]Emission Projections'!M$183*'[4]Emission Shares'!H164*'[4]Carbon Prices POLES'!G$8</f>
        <v>2304.9750492141661</v>
      </c>
      <c r="I164">
        <f>'[4]Emission Projections'!N$183*'[4]Emission Shares'!I164*'[4]Carbon Prices POLES'!H$8</f>
        <v>2752.9954939662698</v>
      </c>
      <c r="J164">
        <f>'[4]Emission Projections'!O$183*'[4]Emission Shares'!J164*'[4]Carbon Prices POLES'!I$8</f>
        <v>3288.8250793232546</v>
      </c>
      <c r="K164">
        <f>'[4]Emission Projections'!P$183*'[4]Emission Shares'!K164*'[4]Carbon Prices POLES'!J$8</f>
        <v>3928.084416072546</v>
      </c>
      <c r="L164">
        <f>'[4]Emission Projections'!Q$183*'[4]Emission Shares'!L164*'[4]Carbon Prices POLES'!K$8</f>
        <v>4692.6234572252988</v>
      </c>
      <c r="M164">
        <f>'[4]Emission Projections'!R$183*'[4]Emission Shares'!M164*'[4]Carbon Prices POLES'!L$8</f>
        <v>5604.7532806485069</v>
      </c>
      <c r="N164">
        <f>'[4]Emission Projections'!S$183*'[4]Emission Shares'!N164*'[4]Carbon Prices POLES'!M$8</f>
        <v>6695.6234084736971</v>
      </c>
      <c r="O164">
        <f>'[4]Emission Projections'!T$183*'[4]Emission Shares'!O164*'[4]Carbon Prices POLES'!N$8</f>
        <v>7997.1005862999473</v>
      </c>
      <c r="P164">
        <f>'[4]Emission Projections'!U$183*'[4]Emission Shares'!P164*'[4]Carbon Prices POLES'!O$8</f>
        <v>9553.5923594409887</v>
      </c>
      <c r="Q164">
        <f>'[4]Emission Projections'!V$183*'[4]Emission Shares'!Q164*'[4]Carbon Prices POLES'!P$8</f>
        <v>11410.613206297947</v>
      </c>
      <c r="R164">
        <f>'[4]Emission Projections'!W$183*'[4]Emission Shares'!R164*'[4]Carbon Prices POLES'!Q$8</f>
        <v>13631.472293837731</v>
      </c>
      <c r="S164">
        <f>'[4]Emission Projections'!X$183*'[4]Emission Shares'!S164*'[4]Carbon Prices POLES'!R$8</f>
        <v>16281.176034006261</v>
      </c>
      <c r="T164">
        <f>'[4]Emission Projections'!Y$183*'[4]Emission Shares'!T164*'[4]Carbon Prices POLES'!S$8</f>
        <v>19449.98141499122</v>
      </c>
      <c r="U164">
        <f>'[4]Emission Projections'!Z$183*'[4]Emission Shares'!U164*'[4]Carbon Prices POLES'!T$8</f>
        <v>23230.733253322531</v>
      </c>
      <c r="V164">
        <f>'[4]Emission Projections'!AA$183*'[4]Emission Shares'!V164*'[4]Carbon Prices POLES'!U$8</f>
        <v>27749.273926758662</v>
      </c>
      <c r="W164" s="20">
        <f t="shared" si="12"/>
        <v>7920.8161540771334</v>
      </c>
      <c r="X164" t="s">
        <v>524</v>
      </c>
      <c r="Y164">
        <f t="shared" si="13"/>
        <v>1</v>
      </c>
      <c r="Z164">
        <f t="shared" si="14"/>
        <v>0</v>
      </c>
      <c r="AA164">
        <f t="shared" si="15"/>
        <v>0</v>
      </c>
      <c r="AB164">
        <f t="shared" si="16"/>
        <v>0</v>
      </c>
      <c r="AC164">
        <f t="shared" si="17"/>
        <v>0</v>
      </c>
    </row>
    <row r="165" spans="1:29" x14ac:dyDescent="0.25">
      <c r="A165" t="s">
        <v>414</v>
      </c>
      <c r="B165">
        <f>'[4]Emission Projections'!G$183*'[4]Emission Shares'!B165*'[4]Carbon Prices POLES'!A$8</f>
        <v>253408.03500000003</v>
      </c>
      <c r="C165">
        <f>'[4]Emission Projections'!H$183*'[4]Emission Shares'!C165*'[4]Carbon Prices POLES'!B$8</f>
        <v>302713.89680235903</v>
      </c>
      <c r="D165">
        <f>'[4]Emission Projections'!I$183*'[4]Emission Shares'!D165*'[4]Carbon Prices POLES'!C$8</f>
        <v>361606.1159530888</v>
      </c>
      <c r="E165">
        <f>'[4]Emission Projections'!J$183*'[4]Emission Shares'!E165*'[4]Carbon Prices POLES'!D$8</f>
        <v>431955.66664529033</v>
      </c>
      <c r="F165">
        <f>'[4]Emission Projections'!K$183*'[4]Emission Shares'!F165*'[4]Carbon Prices POLES'!E$8</f>
        <v>515991.52126335894</v>
      </c>
      <c r="G165">
        <f>'[4]Emission Projections'!L$183*'[4]Emission Shares'!G165*'[4]Carbon Prices POLES'!F$8</f>
        <v>616376.38683191605</v>
      </c>
      <c r="H165">
        <f>'[4]Emission Projections'!M$183*'[4]Emission Shares'!H165*'[4]Carbon Prices POLES'!G$8</f>
        <v>736290.81421442947</v>
      </c>
      <c r="I165">
        <f>'[4]Emission Projections'!N$183*'[4]Emission Shares'!I165*'[4]Carbon Prices POLES'!H$8</f>
        <v>879534.35872389213</v>
      </c>
      <c r="J165">
        <f>'[4]Emission Projections'!O$183*'[4]Emission Shares'!J165*'[4]Carbon Prices POLES'!I$8</f>
        <v>1050645.4869492287</v>
      </c>
      <c r="K165">
        <f>'[4]Emission Projections'!P$183*'[4]Emission Shares'!K165*'[4]Carbon Prices POLES'!J$8</f>
        <v>1255045.9503886341</v>
      </c>
      <c r="L165">
        <f>'[4]Emission Projections'!Q$183*'[4]Emission Shares'!L165*'[4]Carbon Prices POLES'!K$8</f>
        <v>1499211.8847376201</v>
      </c>
      <c r="M165">
        <f>'[4]Emission Projections'!R$183*'[4]Emission Shares'!M165*'[4]Carbon Prices POLES'!L$8</f>
        <v>1790879.8241139753</v>
      </c>
      <c r="N165">
        <f>'[4]Emission Projections'!S$183*'[4]Emission Shares'!N165*'[4]Carbon Prices POLES'!M$8</f>
        <v>2139290.8486763691</v>
      </c>
      <c r="O165">
        <f>'[4]Emission Projections'!T$183*'[4]Emission Shares'!O165*'[4]Carbon Prices POLES'!N$8</f>
        <v>2555484.5570087954</v>
      </c>
      <c r="P165">
        <f>'[4]Emission Projections'!U$183*'[4]Emission Shares'!P165*'[4]Carbon Prices POLES'!O$8</f>
        <v>3052647.4489797046</v>
      </c>
      <c r="Q165">
        <f>'[4]Emission Projections'!V$183*'[4]Emission Shares'!Q165*'[4]Carbon Prices POLES'!P$8</f>
        <v>3646532.4101905278</v>
      </c>
      <c r="R165">
        <f>'[4]Emission Projections'!W$183*'[4]Emission Shares'!R165*'[4]Carbon Prices POLES'!Q$8</f>
        <v>4355955.8317763824</v>
      </c>
      <c r="S165">
        <f>'[4]Emission Projections'!X$183*'[4]Emission Shares'!S165*'[4]Carbon Prices POLES'!R$8</f>
        <v>5203396.1945362696</v>
      </c>
      <c r="T165">
        <f>'[4]Emission Projections'!Y$183*'[4]Emission Shares'!T165*'[4]Carbon Prices POLES'!S$8</f>
        <v>6215703.4267205494</v>
      </c>
      <c r="U165">
        <f>'[4]Emission Projections'!Z$183*'[4]Emission Shares'!U165*'[4]Carbon Prices POLES'!T$8</f>
        <v>7424953.0547991674</v>
      </c>
      <c r="V165">
        <f>'[4]Emission Projections'!AA$183*'[4]Emission Shares'!V165*'[4]Carbon Prices POLES'!U$8</f>
        <v>8869458.7997238748</v>
      </c>
      <c r="W165" s="20">
        <f t="shared" si="12"/>
        <v>2531289.6435254971</v>
      </c>
      <c r="X165" t="s">
        <v>525</v>
      </c>
      <c r="Y165">
        <f t="shared" si="13"/>
        <v>0</v>
      </c>
      <c r="Z165">
        <f t="shared" si="14"/>
        <v>1</v>
      </c>
      <c r="AA165">
        <f t="shared" si="15"/>
        <v>0</v>
      </c>
      <c r="AB165">
        <f t="shared" si="16"/>
        <v>0</v>
      </c>
      <c r="AC165">
        <f t="shared" si="17"/>
        <v>0</v>
      </c>
    </row>
    <row r="166" spans="1:29" x14ac:dyDescent="0.25">
      <c r="A166" t="s">
        <v>416</v>
      </c>
      <c r="B166">
        <f>'[4]Emission Projections'!G$183*'[4]Emission Shares'!B166*'[4]Carbon Prices POLES'!A$8</f>
        <v>129390.095</v>
      </c>
      <c r="C166">
        <f>'[4]Emission Projections'!H$183*'[4]Emission Shares'!C166*'[4]Carbon Prices POLES'!B$8</f>
        <v>154568.55866357265</v>
      </c>
      <c r="D166">
        <f>'[4]Emission Projections'!I$183*'[4]Emission Shares'!D166*'[4]Carbon Prices POLES'!C$8</f>
        <v>184639.45127648389</v>
      </c>
      <c r="E166">
        <f>'[4]Emission Projections'!J$183*'[4]Emission Shares'!E166*'[4]Carbon Prices POLES'!D$8</f>
        <v>220560.55434922091</v>
      </c>
      <c r="F166">
        <f>'[4]Emission Projections'!K$183*'[4]Emission Shares'!F166*'[4]Carbon Prices POLES'!E$8</f>
        <v>263470.11672336305</v>
      </c>
      <c r="G166">
        <f>'[4]Emission Projections'!L$183*'[4]Emission Shares'!G166*'[4]Carbon Prices POLES'!F$8</f>
        <v>314727.3847095021</v>
      </c>
      <c r="H166">
        <f>'[4]Emission Projections'!M$183*'[4]Emission Shares'!H166*'[4]Carbon Prices POLES'!G$8</f>
        <v>375956.89253621793</v>
      </c>
      <c r="I166">
        <f>'[4]Emission Projections'!N$183*'[4]Emission Shares'!I166*'[4]Carbon Prices POLES'!H$8</f>
        <v>449098.10443527385</v>
      </c>
      <c r="J166">
        <f>'[4]Emission Projections'!O$183*'[4]Emission Shares'!J166*'[4]Carbon Prices POLES'!I$8</f>
        <v>536469.13384198782</v>
      </c>
      <c r="K166">
        <f>'[4]Emission Projections'!P$183*'[4]Emission Shares'!K166*'[4]Carbon Prices POLES'!J$8</f>
        <v>640837.49168593134</v>
      </c>
      <c r="L166">
        <f>'[4]Emission Projections'!Q$183*'[4]Emission Shares'!L166*'[4]Carbon Prices POLES'!K$8</f>
        <v>765510.98760868656</v>
      </c>
      <c r="M166">
        <f>'[4]Emission Projections'!R$183*'[4]Emission Shares'!M166*'[4]Carbon Prices POLES'!L$8</f>
        <v>914438.71050056641</v>
      </c>
      <c r="N166">
        <f>'[4]Emission Projections'!S$183*'[4]Emission Shares'!N166*'[4]Carbon Prices POLES'!M$8</f>
        <v>1092340.7075477284</v>
      </c>
      <c r="O166">
        <f>'[4]Emission Projections'!T$183*'[4]Emission Shares'!O166*'[4]Carbon Prices POLES'!N$8</f>
        <v>1304852.1156184371</v>
      </c>
      <c r="P166">
        <f>'[4]Emission Projections'!U$183*'[4]Emission Shares'!P166*'[4]Carbon Prices POLES'!O$8</f>
        <v>1558708.1607996221</v>
      </c>
      <c r="Q166">
        <f>'[4]Emission Projections'!V$183*'[4]Emission Shares'!Q166*'[4]Carbon Prices POLES'!P$8</f>
        <v>1861949.8793960642</v>
      </c>
      <c r="R166">
        <f>'[4]Emission Projections'!W$183*'[4]Emission Shares'!R166*'[4]Carbon Prices POLES'!Q$8</f>
        <v>2224188.0378595917</v>
      </c>
      <c r="S166">
        <f>'[4]Emission Projections'!X$183*'[4]Emission Shares'!S166*'[4]Carbon Prices POLES'!R$8</f>
        <v>2656896.7610580386</v>
      </c>
      <c r="T166">
        <f>'[4]Emission Projections'!Y$183*'[4]Emission Shares'!T166*'[4]Carbon Prices POLES'!S$8</f>
        <v>3173790.0404783008</v>
      </c>
      <c r="U166">
        <f>'[4]Emission Projections'!Z$183*'[4]Emission Shares'!U166*'[4]Carbon Prices POLES'!T$8</f>
        <v>3791240.8329027351</v>
      </c>
      <c r="V166">
        <f>'[4]Emission Projections'!AA$183*'[4]Emission Shares'!V166*'[4]Carbon Prices POLES'!U$8</f>
        <v>4528816.4609874608</v>
      </c>
      <c r="W166" s="20">
        <f t="shared" si="12"/>
        <v>1292497.6418085136</v>
      </c>
      <c r="X166" t="s">
        <v>387</v>
      </c>
      <c r="Y166">
        <f t="shared" si="13"/>
        <v>0</v>
      </c>
      <c r="Z166">
        <f t="shared" si="14"/>
        <v>0</v>
      </c>
      <c r="AA166">
        <f t="shared" si="15"/>
        <v>1</v>
      </c>
      <c r="AB166">
        <f t="shared" si="16"/>
        <v>0</v>
      </c>
      <c r="AC166">
        <f t="shared" si="17"/>
        <v>0</v>
      </c>
    </row>
    <row r="167" spans="1:29" x14ac:dyDescent="0.25">
      <c r="A167" t="s">
        <v>418</v>
      </c>
      <c r="B167">
        <f>'[4]Emission Projections'!G$183*'[4]Emission Shares'!B167*'[4]Carbon Prices POLES'!A$8</f>
        <v>1490012.11</v>
      </c>
      <c r="C167">
        <f>'[4]Emission Projections'!H$183*'[4]Emission Shares'!C167*'[4]Carbon Prices POLES'!B$8</f>
        <v>1779895.9533374922</v>
      </c>
      <c r="D167">
        <f>'[4]Emission Projections'!I$183*'[4]Emission Shares'!D167*'[4]Carbon Prices POLES'!C$8</f>
        <v>2126169.9562285645</v>
      </c>
      <c r="E167">
        <f>'[4]Emission Projections'!J$183*'[4]Emission Shares'!E167*'[4]Carbon Prices POLES'!D$8</f>
        <v>2539810.6482261671</v>
      </c>
      <c r="F167">
        <f>'[4]Emission Projections'!K$183*'[4]Emission Shares'!F167*'[4]Carbon Prices POLES'!E$8</f>
        <v>3033924.8721466432</v>
      </c>
      <c r="G167">
        <f>'[4]Emission Projections'!L$183*'[4]Emission Shares'!G167*'[4]Carbon Prices POLES'!F$8</f>
        <v>3624165.8871566313</v>
      </c>
      <c r="H167">
        <f>'[4]Emission Projections'!M$183*'[4]Emission Shares'!H167*'[4]Carbon Prices POLES'!G$8</f>
        <v>4329238.8421623493</v>
      </c>
      <c r="I167">
        <f>'[4]Emission Projections'!N$183*'[4]Emission Shares'!I167*'[4]Carbon Prices POLES'!H$8</f>
        <v>5171479.4239716055</v>
      </c>
      <c r="J167">
        <f>'[4]Emission Projections'!O$183*'[4]Emission Shares'!J167*'[4]Carbon Prices POLES'!I$8</f>
        <v>6177578.5293585779</v>
      </c>
      <c r="K167">
        <f>'[4]Emission Projections'!P$183*'[4]Emission Shares'!K167*'[4]Carbon Prices POLES'!J$8</f>
        <v>7379408.2599442154</v>
      </c>
      <c r="L167">
        <f>'[4]Emission Projections'!Q$183*'[4]Emission Shares'!L167*'[4]Carbon Prices POLES'!K$8</f>
        <v>8815054.6220198292</v>
      </c>
      <c r="M167">
        <f>'[4]Emission Projections'!R$183*'[4]Emission Shares'!M167*'[4]Carbon Prices POLES'!L$8</f>
        <v>10529997.759564683</v>
      </c>
      <c r="N167">
        <f>'[4]Emission Projections'!S$183*'[4]Emission Shares'!N167*'[4]Carbon Prices POLES'!M$8</f>
        <v>12578583.719788907</v>
      </c>
      <c r="O167">
        <f>'[4]Emission Projections'!T$183*'[4]Emission Shares'!O167*'[4]Carbon Prices POLES'!N$8</f>
        <v>15025710.71209901</v>
      </c>
      <c r="P167">
        <f>'[4]Emission Projections'!U$183*'[4]Emission Shares'!P167*'[4]Carbon Prices POLES'!O$8</f>
        <v>17948926.759728465</v>
      </c>
      <c r="Q167">
        <f>'[4]Emission Projections'!V$183*'[4]Emission Shares'!Q167*'[4]Carbon Prices POLES'!P$8</f>
        <v>21440838.766845975</v>
      </c>
      <c r="R167">
        <f>'[4]Emission Projections'!W$183*'[4]Emission Shares'!R167*'[4]Carbon Prices POLES'!Q$8</f>
        <v>25612102.418479718</v>
      </c>
      <c r="S167">
        <f>'[4]Emission Projections'!X$183*'[4]Emission Shares'!S167*'[4]Carbon Prices POLES'!R$8</f>
        <v>30594863.64683507</v>
      </c>
      <c r="T167">
        <f>'[4]Emission Projections'!Y$183*'[4]Emission Shares'!T167*'[4]Carbon Prices POLES'!S$8</f>
        <v>36547020.567379005</v>
      </c>
      <c r="U167">
        <f>'[4]Emission Projections'!Z$183*'[4]Emission Shares'!U167*'[4]Carbon Prices POLES'!T$8</f>
        <v>43657139.45668079</v>
      </c>
      <c r="V167">
        <f>'[4]Emission Projections'!AA$183*'[4]Emission Shares'!V167*'[4]Carbon Prices POLES'!U$8</f>
        <v>52150521.318767905</v>
      </c>
      <c r="W167" s="20">
        <f t="shared" si="12"/>
        <v>14883449.725272456</v>
      </c>
      <c r="X167" t="s">
        <v>527</v>
      </c>
      <c r="Y167">
        <f t="shared" si="13"/>
        <v>0</v>
      </c>
      <c r="Z167">
        <f t="shared" si="14"/>
        <v>0</v>
      </c>
      <c r="AA167">
        <f t="shared" si="15"/>
        <v>0</v>
      </c>
      <c r="AB167">
        <f t="shared" si="16"/>
        <v>1</v>
      </c>
      <c r="AC167">
        <f t="shared" si="17"/>
        <v>0</v>
      </c>
    </row>
    <row r="168" spans="1:29" x14ac:dyDescent="0.25">
      <c r="A168" t="s">
        <v>420</v>
      </c>
      <c r="B168">
        <f>'[4]Emission Projections'!G$183*'[4]Emission Shares'!B168*'[4]Carbon Prices POLES'!A$8</f>
        <v>265270.78000000003</v>
      </c>
      <c r="C168">
        <f>'[4]Emission Projections'!H$183*'[4]Emission Shares'!C168*'[4]Carbon Prices POLES'!B$8</f>
        <v>316884.37009008502</v>
      </c>
      <c r="D168">
        <f>'[4]Emission Projections'!I$183*'[4]Emission Shares'!D168*'[4]Carbon Prices POLES'!C$8</f>
        <v>378533.25682600995</v>
      </c>
      <c r="E168">
        <f>'[4]Emission Projections'!J$183*'[4]Emission Shares'!E168*'[4]Carbon Prices POLES'!D$8</f>
        <v>452175.75045443466</v>
      </c>
      <c r="F168">
        <f>'[4]Emission Projections'!K$183*'[4]Emission Shares'!F168*'[4]Carbon Prices POLES'!E$8</f>
        <v>540145.82718057104</v>
      </c>
      <c r="G168">
        <f>'[4]Emission Projections'!L$183*'[4]Emission Shares'!G168*'[4]Carbon Prices POLES'!F$8</f>
        <v>645228.78379842499</v>
      </c>
      <c r="H168">
        <f>'[4]Emission Projections'!M$183*'[4]Emission Shares'!H168*'[4]Carbon Prices POLES'!G$8</f>
        <v>770756.99470684642</v>
      </c>
      <c r="I168">
        <f>'[4]Emission Projections'!N$183*'[4]Emission Shares'!I168*'[4]Carbon Prices POLES'!H$8</f>
        <v>920704.38863517728</v>
      </c>
      <c r="J168">
        <f>'[4]Emission Projections'!O$183*'[4]Emission Shares'!J168*'[4]Carbon Prices POLES'!I$8</f>
        <v>1099825.8924743945</v>
      </c>
      <c r="K168">
        <f>'[4]Emission Projections'!P$183*'[4]Emission Shares'!K168*'[4]Carbon Prices POLES'!J$8</f>
        <v>1313792.2867468135</v>
      </c>
      <c r="L168">
        <f>'[4]Emission Projections'!Q$183*'[4]Emission Shares'!L168*'[4]Carbon Prices POLES'!K$8</f>
        <v>1569388.3338163744</v>
      </c>
      <c r="M168">
        <f>'[4]Emission Projections'!R$183*'[4]Emission Shares'!M168*'[4]Carbon Prices POLES'!L$8</f>
        <v>1874706.2017707028</v>
      </c>
      <c r="N168">
        <f>'[4]Emission Projections'!S$183*'[4]Emission Shares'!N168*'[4]Carbon Prices POLES'!M$8</f>
        <v>2239427.0227546175</v>
      </c>
      <c r="O168">
        <f>'[4]Emission Projections'!T$183*'[4]Emission Shares'!O168*'[4]Carbon Prices POLES'!N$8</f>
        <v>2675098.2516506687</v>
      </c>
      <c r="P168">
        <f>'[4]Emission Projections'!U$183*'[4]Emission Shares'!P168*'[4]Carbon Prices POLES'!O$8</f>
        <v>3195533.8528943951</v>
      </c>
      <c r="Q168">
        <f>'[4]Emission Projections'!V$183*'[4]Emission Shares'!Q168*'[4]Carbon Prices POLES'!P$8</f>
        <v>3817211.9216141822</v>
      </c>
      <c r="R168">
        <f>'[4]Emission Projections'!W$183*'[4]Emission Shares'!R168*'[4]Carbon Prices POLES'!Q$8</f>
        <v>4559843.5716989655</v>
      </c>
      <c r="S168">
        <f>'[4]Emission Projections'!X$183*'[4]Emission Shares'!S168*'[4]Carbon Prices POLES'!R$8</f>
        <v>5446942.8359072413</v>
      </c>
      <c r="T168">
        <f>'[4]Emission Projections'!Y$183*'[4]Emission Shares'!T168*'[4]Carbon Prices POLES'!S$8</f>
        <v>6506635.4971615663</v>
      </c>
      <c r="U168">
        <f>'[4]Emission Projections'!Z$183*'[4]Emission Shares'!U168*'[4]Carbon Prices POLES'!T$8</f>
        <v>7772475.7363223638</v>
      </c>
      <c r="V168">
        <f>'[4]Emission Projections'!AA$183*'[4]Emission Shares'!V168*'[4]Carbon Prices POLES'!U$8</f>
        <v>9284588.4484810457</v>
      </c>
      <c r="W168" s="20">
        <f t="shared" si="12"/>
        <v>2649770.0002373755</v>
      </c>
      <c r="X168" t="s">
        <v>526</v>
      </c>
      <c r="Y168">
        <f t="shared" si="13"/>
        <v>0</v>
      </c>
      <c r="Z168">
        <f t="shared" si="14"/>
        <v>0</v>
      </c>
      <c r="AA168">
        <f t="shared" si="15"/>
        <v>0</v>
      </c>
      <c r="AB168">
        <f t="shared" si="16"/>
        <v>0</v>
      </c>
      <c r="AC168">
        <f t="shared" si="17"/>
        <v>1</v>
      </c>
    </row>
    <row r="169" spans="1:29" x14ac:dyDescent="0.25">
      <c r="A169" t="s">
        <v>426</v>
      </c>
      <c r="B169">
        <f>'[4]Emission Projections'!G$183*'[4]Emission Shares'!B169*'[4]Carbon Prices POLES'!A$8</f>
        <v>18921.72</v>
      </c>
      <c r="C169">
        <f>'[4]Emission Projections'!H$183*'[4]Emission Shares'!C169*'[4]Carbon Prices POLES'!B$8</f>
        <v>22608.844011707766</v>
      </c>
      <c r="D169">
        <f>'[4]Emission Projections'!I$183*'[4]Emission Shares'!D169*'[4]Carbon Prices POLES'!C$8</f>
        <v>27007.311842898423</v>
      </c>
      <c r="E169">
        <f>'[4]Emission Projections'!J$183*'[4]Emission Shares'!E169*'[4]Carbon Prices POLES'!D$8</f>
        <v>32261.485592041168</v>
      </c>
      <c r="F169">
        <f>'[4]Emission Projections'!K$183*'[4]Emission Shares'!F169*'[4]Carbon Prices POLES'!E$8</f>
        <v>38537.946023745819</v>
      </c>
      <c r="G169">
        <f>'[4]Emission Projections'!L$183*'[4]Emission Shares'!G169*'[4]Carbon Prices POLES'!F$8</f>
        <v>46035.235833898085</v>
      </c>
      <c r="H169">
        <f>'[4]Emission Projections'!M$183*'[4]Emission Shares'!H169*'[4]Carbon Prices POLES'!G$8</f>
        <v>54991.373718537303</v>
      </c>
      <c r="I169">
        <f>'[4]Emission Projections'!N$183*'[4]Emission Shares'!I169*'[4]Carbon Prices POLES'!H$8</f>
        <v>65689.565328322147</v>
      </c>
      <c r="J169">
        <f>'[4]Emission Projections'!O$183*'[4]Emission Shares'!J169*'[4]Carbon Prices POLES'!I$8</f>
        <v>78469.444649114841</v>
      </c>
      <c r="K169">
        <f>'[4]Emission Projections'!P$183*'[4]Emission Shares'!K169*'[4]Carbon Prices POLES'!J$8</f>
        <v>93735.135047351985</v>
      </c>
      <c r="L169">
        <f>'[4]Emission Projections'!Q$183*'[4]Emission Shares'!L169*'[4]Carbon Prices POLES'!K$8</f>
        <v>111971.26759931957</v>
      </c>
      <c r="M169">
        <f>'[4]Emission Projections'!R$183*'[4]Emission Shares'!M169*'[4]Carbon Prices POLES'!L$8</f>
        <v>133754.51046507456</v>
      </c>
      <c r="N169">
        <f>'[4]Emission Projections'!S$183*'[4]Emission Shares'!N169*'[4]Carbon Prices POLES'!M$8</f>
        <v>159776.39427795383</v>
      </c>
      <c r="O169">
        <f>'[4]Emission Projections'!T$183*'[4]Emission Shares'!O169*'[4]Carbon Prices POLES'!N$8</f>
        <v>190859.80176760175</v>
      </c>
      <c r="P169">
        <f>'[4]Emission Projections'!U$183*'[4]Emission Shares'!P169*'[4]Carbon Prices POLES'!O$8</f>
        <v>227991.4931549051</v>
      </c>
      <c r="Q169">
        <f>'[4]Emission Projections'!V$183*'[4]Emission Shares'!Q169*'[4]Carbon Prices POLES'!P$8</f>
        <v>272345.68955551158</v>
      </c>
      <c r="R169">
        <f>'[4]Emission Projections'!W$183*'[4]Emission Shares'!R169*'[4]Carbon Prices POLES'!Q$8</f>
        <v>325330.42091023194</v>
      </c>
      <c r="S169">
        <f>'[4]Emission Projections'!X$183*'[4]Emission Shares'!S169*'[4]Carbon Prices POLES'!R$8</f>
        <v>388621.254179643</v>
      </c>
      <c r="T169">
        <f>'[4]Emission Projections'!Y$183*'[4]Emission Shares'!T169*'[4]Carbon Prices POLES'!S$8</f>
        <v>464227.33857843769</v>
      </c>
      <c r="U169">
        <f>'[4]Emission Projections'!Z$183*'[4]Emission Shares'!U169*'[4]Carbon Prices POLES'!T$8</f>
        <v>554539.64150708052</v>
      </c>
      <c r="V169">
        <f>'[4]Emission Projections'!AA$183*'[4]Emission Shares'!V169*'[4]Carbon Prices POLES'!U$8</f>
        <v>662423.33598746208</v>
      </c>
      <c r="W169" s="20">
        <f t="shared" si="12"/>
        <v>189052.34333480187</v>
      </c>
      <c r="X169" t="s">
        <v>387</v>
      </c>
      <c r="Y169">
        <f t="shared" si="13"/>
        <v>0</v>
      </c>
      <c r="Z169">
        <f t="shared" si="14"/>
        <v>0</v>
      </c>
      <c r="AA169">
        <f t="shared" si="15"/>
        <v>1</v>
      </c>
      <c r="AB169">
        <f t="shared" si="16"/>
        <v>0</v>
      </c>
      <c r="AC169">
        <f t="shared" si="17"/>
        <v>0</v>
      </c>
    </row>
    <row r="170" spans="1:29" x14ac:dyDescent="0.25">
      <c r="A170" t="s">
        <v>428</v>
      </c>
      <c r="B170">
        <f>'[4]Emission Projections'!G$183*'[4]Emission Shares'!B170*'[4]Carbon Prices POLES'!A$8</f>
        <v>1524023.5349999999</v>
      </c>
      <c r="C170">
        <f>'[4]Emission Projections'!H$183*'[4]Emission Shares'!C170*'[4]Carbon Prices POLES'!B$8</f>
        <v>1820524.252246845</v>
      </c>
      <c r="D170">
        <f>'[4]Emission Projections'!I$183*'[4]Emission Shares'!D170*'[4]Carbon Prices POLES'!C$8</f>
        <v>2174702.4300266639</v>
      </c>
      <c r="E170">
        <f>'[4]Emission Projections'!J$183*'[4]Emission Shares'!E170*'[4]Carbon Prices POLES'!D$8</f>
        <v>2597785.0396472416</v>
      </c>
      <c r="F170">
        <f>'[4]Emission Projections'!K$183*'[4]Emission Shares'!F170*'[4]Carbon Prices POLES'!E$8</f>
        <v>3103177.9126645243</v>
      </c>
      <c r="G170">
        <f>'[4]Emission Projections'!L$183*'[4]Emission Shares'!G170*'[4]Carbon Prices POLES'!F$8</f>
        <v>3706892.2023472786</v>
      </c>
      <c r="H170">
        <f>'[4]Emission Projections'!M$183*'[4]Emission Shares'!H170*'[4]Carbon Prices POLES'!G$8</f>
        <v>4428059.1960994154</v>
      </c>
      <c r="I170">
        <f>'[4]Emission Projections'!N$183*'[4]Emission Shares'!I170*'[4]Carbon Prices POLES'!H$8</f>
        <v>5289525.3737487961</v>
      </c>
      <c r="J170">
        <f>'[4]Emission Projections'!O$183*'[4]Emission Shares'!J170*'[4]Carbon Prices POLES'!I$8</f>
        <v>6318589.8198035751</v>
      </c>
      <c r="K170">
        <f>'[4]Emission Projections'!P$183*'[4]Emission Shares'!K170*'[4]Carbon Prices POLES'!J$8</f>
        <v>7547853.3805739312</v>
      </c>
      <c r="L170">
        <f>'[4]Emission Projections'!Q$183*'[4]Emission Shares'!L170*'[4]Carbon Prices POLES'!K$8</f>
        <v>9016270.059592817</v>
      </c>
      <c r="M170">
        <f>'[4]Emission Projections'!R$183*'[4]Emission Shares'!M170*'[4]Carbon Prices POLES'!L$8</f>
        <v>10770359.709660597</v>
      </c>
      <c r="N170">
        <f>'[4]Emission Projections'!S$183*'[4]Emission Shares'!N170*'[4]Carbon Prices POLES'!M$8</f>
        <v>12865707.155353758</v>
      </c>
      <c r="O170">
        <f>'[4]Emission Projections'!T$183*'[4]Emission Shares'!O170*'[4]Carbon Prices POLES'!N$8</f>
        <v>15368693.989874968</v>
      </c>
      <c r="P170">
        <f>'[4]Emission Projections'!U$183*'[4]Emission Shares'!P170*'[4]Carbon Prices POLES'!O$8</f>
        <v>18358636.157261655</v>
      </c>
      <c r="Q170">
        <f>'[4]Emission Projections'!V$183*'[4]Emission Shares'!Q170*'[4]Carbon Prices POLES'!P$8</f>
        <v>21930256.974746708</v>
      </c>
      <c r="R170">
        <f>'[4]Emission Projections'!W$183*'[4]Emission Shares'!R170*'[4]Carbon Prices POLES'!Q$8</f>
        <v>26196735.186043266</v>
      </c>
      <c r="S170">
        <f>'[4]Emission Projections'!X$183*'[4]Emission Shares'!S170*'[4]Carbon Prices POLES'!R$8</f>
        <v>31293236.341919269</v>
      </c>
      <c r="T170">
        <f>'[4]Emission Projections'!Y$183*'[4]Emission Shares'!T170*'[4]Carbon Prices POLES'!S$8</f>
        <v>37381259.260403275</v>
      </c>
      <c r="U170">
        <f>'[4]Emission Projections'!Z$183*'[4]Emission Shares'!U170*'[4]Carbon Prices POLES'!T$8</f>
        <v>44653678.54012084</v>
      </c>
      <c r="V170">
        <f>'[4]Emission Projections'!AA$183*'[4]Emission Shares'!V170*'[4]Carbon Prices POLES'!U$8</f>
        <v>53340934.873481028</v>
      </c>
      <c r="W170" s="20">
        <f t="shared" si="12"/>
        <v>15223185.780505547</v>
      </c>
      <c r="X170" t="s">
        <v>526</v>
      </c>
      <c r="Y170">
        <f t="shared" si="13"/>
        <v>0</v>
      </c>
      <c r="Z170">
        <f t="shared" si="14"/>
        <v>0</v>
      </c>
      <c r="AA170">
        <f t="shared" si="15"/>
        <v>0</v>
      </c>
      <c r="AB170">
        <f t="shared" si="16"/>
        <v>0</v>
      </c>
      <c r="AC170">
        <f t="shared" si="17"/>
        <v>1</v>
      </c>
    </row>
    <row r="171" spans="1:29" x14ac:dyDescent="0.25">
      <c r="A171" t="s">
        <v>430</v>
      </c>
      <c r="B171">
        <f>'[4]Emission Projections'!G$183*'[4]Emission Shares'!B171*'[4]Carbon Prices POLES'!A$8</f>
        <v>837982.84</v>
      </c>
      <c r="C171">
        <f>'[4]Emission Projections'!H$183*'[4]Emission Shares'!C171*'[4]Carbon Prices POLES'!B$8</f>
        <v>1001016.2088130536</v>
      </c>
      <c r="D171">
        <f>'[4]Emission Projections'!I$183*'[4]Emission Shares'!D171*'[4]Carbon Prices POLES'!C$8</f>
        <v>1195761.3255818412</v>
      </c>
      <c r="E171">
        <f>'[4]Emission Projections'!J$183*'[4]Emission Shares'!E171*'[4]Carbon Prices POLES'!D$8</f>
        <v>1428393.6016950675</v>
      </c>
      <c r="F171">
        <f>'[4]Emission Projections'!K$183*'[4]Emission Shares'!F171*'[4]Carbon Prices POLES'!E$8</f>
        <v>1706283.9924126752</v>
      </c>
      <c r="G171">
        <f>'[4]Emission Projections'!L$183*'[4]Emission Shares'!G171*'[4]Carbon Prices POLES'!F$8</f>
        <v>2038237.0075469241</v>
      </c>
      <c r="H171">
        <f>'[4]Emission Projections'!M$183*'[4]Emission Shares'!H171*'[4]Carbon Prices POLES'!G$8</f>
        <v>2434770.9017888159</v>
      </c>
      <c r="I171">
        <f>'[4]Emission Projections'!N$183*'[4]Emission Shares'!I171*'[4]Carbon Prices POLES'!H$8</f>
        <v>2908449.1103881965</v>
      </c>
      <c r="J171">
        <f>'[4]Emission Projections'!O$183*'[4]Emission Shares'!J171*'[4]Carbon Prices POLES'!I$8</f>
        <v>3474280.5841717739</v>
      </c>
      <c r="K171">
        <f>'[4]Emission Projections'!P$183*'[4]Emission Shares'!K171*'[4]Carbon Prices POLES'!J$8</f>
        <v>4150192.64139733</v>
      </c>
      <c r="L171">
        <f>'[4]Emission Projections'!Q$183*'[4]Emission Shares'!L171*'[4]Carbon Prices POLES'!K$8</f>
        <v>4957602.2007542476</v>
      </c>
      <c r="M171">
        <f>'[4]Emission Projections'!R$183*'[4]Emission Shares'!M171*'[4]Carbon Prices POLES'!L$8</f>
        <v>5922090.5410020854</v>
      </c>
      <c r="N171">
        <f>'[4]Emission Projections'!S$183*'[4]Emission Shares'!N171*'[4]Carbon Prices POLES'!M$8</f>
        <v>7074218.3863754421</v>
      </c>
      <c r="O171">
        <f>'[4]Emission Projections'!T$183*'[4]Emission Shares'!O171*'[4]Carbon Prices POLES'!N$8</f>
        <v>8450488.788380798</v>
      </c>
      <c r="P171">
        <f>'[4]Emission Projections'!U$183*'[4]Emission Shares'!P171*'[4]Carbon Prices POLES'!O$8</f>
        <v>10094510.161540762</v>
      </c>
      <c r="Q171">
        <f>'[4]Emission Projections'!V$183*'[4]Emission Shares'!Q171*'[4]Carbon Prices POLES'!P$8</f>
        <v>12058370.315042179</v>
      </c>
      <c r="R171">
        <f>'[4]Emission Projections'!W$183*'[4]Emission Shares'!R171*'[4]Carbon Prices POLES'!Q$8</f>
        <v>14404295.975161154</v>
      </c>
      <c r="S171">
        <f>'[4]Emission Projections'!X$183*'[4]Emission Shares'!S171*'[4]Carbon Prices POLES'!R$8</f>
        <v>17206613.526921831</v>
      </c>
      <c r="T171">
        <f>'[4]Emission Projections'!Y$183*'[4]Emission Shares'!T171*'[4]Carbon Prices POLES'!S$8</f>
        <v>20554116.968332909</v>
      </c>
      <c r="U171">
        <f>'[4]Emission Projections'!Z$183*'[4]Emission Shares'!U171*'[4]Carbon Prices POLES'!T$8</f>
        <v>24552865.885826863</v>
      </c>
      <c r="V171">
        <f>'[4]Emission Projections'!AA$183*'[4]Emission Shares'!V171*'[4]Carbon Prices POLES'!U$8</f>
        <v>29329562.535987452</v>
      </c>
      <c r="W171" s="20">
        <f t="shared" si="12"/>
        <v>8370481.1190057825</v>
      </c>
      <c r="X171" t="s">
        <v>387</v>
      </c>
      <c r="Y171">
        <f t="shared" si="13"/>
        <v>0</v>
      </c>
      <c r="Z171">
        <f t="shared" si="14"/>
        <v>0</v>
      </c>
      <c r="AA171">
        <f t="shared" si="15"/>
        <v>1</v>
      </c>
      <c r="AB171">
        <f t="shared" si="16"/>
        <v>0</v>
      </c>
      <c r="AC171">
        <f t="shared" si="17"/>
        <v>0</v>
      </c>
    </row>
    <row r="172" spans="1:29" x14ac:dyDescent="0.25">
      <c r="A172" t="s">
        <v>432</v>
      </c>
      <c r="B172">
        <f>'[4]Emission Projections'!G$183*'[4]Emission Shares'!B172*'[4]Carbon Prices POLES'!A$8</f>
        <v>2467524.2999999998</v>
      </c>
      <c r="C172">
        <f>'[4]Emission Projections'!H$183*'[4]Emission Shares'!C172*'[4]Carbon Prices POLES'!B$8</f>
        <v>2947580.6383083672</v>
      </c>
      <c r="D172">
        <f>'[4]Emission Projections'!I$183*'[4]Emission Shares'!D172*'[4]Carbon Prices POLES'!C$8</f>
        <v>3521024.708388261</v>
      </c>
      <c r="E172">
        <f>'[4]Emission Projections'!J$183*'[4]Emission Shares'!E172*'[4]Carbon Prices POLES'!D$8</f>
        <v>4206030.8227855498</v>
      </c>
      <c r="F172">
        <f>'[4]Emission Projections'!K$183*'[4]Emission Shares'!F172*'[4]Carbon Prices POLES'!E$8</f>
        <v>5024303.9175706077</v>
      </c>
      <c r="G172">
        <f>'[4]Emission Projections'!L$183*'[4]Emission Shares'!G172*'[4]Carbon Prices POLES'!F$8</f>
        <v>6001768.08220293</v>
      </c>
      <c r="H172">
        <f>'[4]Emission Projections'!M$183*'[4]Emission Shares'!H172*'[4]Carbon Prices POLES'!G$8</f>
        <v>7169397.4596305359</v>
      </c>
      <c r="I172">
        <f>'[4]Emission Projections'!N$183*'[4]Emission Shares'!I172*'[4]Carbon Prices POLES'!H$8</f>
        <v>8564183.632095756</v>
      </c>
      <c r="J172">
        <f>'[4]Emission Projections'!O$183*'[4]Emission Shares'!J172*'[4]Carbon Prices POLES'!I$8</f>
        <v>10230324.658757553</v>
      </c>
      <c r="K172">
        <f>'[4]Emission Projections'!P$183*'[4]Emission Shares'!K172*'[4]Carbon Prices POLES'!J$8</f>
        <v>12220605.777260268</v>
      </c>
      <c r="L172">
        <f>'[4]Emission Projections'!Q$183*'[4]Emission Shares'!L172*'[4]Carbon Prices POLES'!K$8</f>
        <v>14598094.727012256</v>
      </c>
      <c r="M172">
        <f>'[4]Emission Projections'!R$183*'[4]Emission Shares'!M172*'[4]Carbon Prices POLES'!L$8</f>
        <v>17438113.517355923</v>
      </c>
      <c r="N172">
        <f>'[4]Emission Projections'!S$183*'[4]Emission Shares'!N172*'[4]Carbon Prices POLES'!M$8</f>
        <v>20830655.719401315</v>
      </c>
      <c r="O172">
        <f>'[4]Emission Projections'!T$183*'[4]Emission Shares'!O172*'[4]Carbon Prices POLES'!N$8</f>
        <v>24883202.201002486</v>
      </c>
      <c r="P172">
        <f>'[4]Emission Projections'!U$183*'[4]Emission Shares'!P172*'[4]Carbon Prices POLES'!O$8</f>
        <v>29724167.991066299</v>
      </c>
      <c r="Q172">
        <f>'[4]Emission Projections'!V$183*'[4]Emission Shares'!Q172*'[4]Carbon Prices POLES'!P$8</f>
        <v>35506923.045212649</v>
      </c>
      <c r="R172">
        <f>'[4]Emission Projections'!W$183*'[4]Emission Shares'!R172*'[4]Carbon Prices POLES'!Q$8</f>
        <v>42414707.396079414</v>
      </c>
      <c r="S172">
        <f>'[4]Emission Projections'!X$183*'[4]Emission Shares'!S172*'[4]Carbon Prices POLES'!R$8</f>
        <v>50666372.422555365</v>
      </c>
      <c r="T172">
        <f>'[4]Emission Projections'!Y$183*'[4]Emission Shares'!T172*'[4]Carbon Prices POLES'!S$8</f>
        <v>60523390.009551488</v>
      </c>
      <c r="U172">
        <f>'[4]Emission Projections'!Z$183*'[4]Emission Shares'!U172*'[4]Carbon Prices POLES'!T$8</f>
        <v>72298050.214866325</v>
      </c>
      <c r="V172">
        <f>'[4]Emission Projections'!AA$183*'[4]Emission Shares'!V172*'[4]Carbon Prices POLES'!U$8</f>
        <v>86363447.968767896</v>
      </c>
      <c r="W172" s="20">
        <f t="shared" si="12"/>
        <v>24647612.81951768</v>
      </c>
      <c r="X172" t="s">
        <v>527</v>
      </c>
      <c r="Y172">
        <f t="shared" si="13"/>
        <v>0</v>
      </c>
      <c r="Z172">
        <f t="shared" si="14"/>
        <v>0</v>
      </c>
      <c r="AA172">
        <f t="shared" si="15"/>
        <v>0</v>
      </c>
      <c r="AB172">
        <f t="shared" si="16"/>
        <v>1</v>
      </c>
      <c r="AC172">
        <f t="shared" si="17"/>
        <v>0</v>
      </c>
    </row>
    <row r="173" spans="1:29" x14ac:dyDescent="0.25">
      <c r="A173" t="s">
        <v>434</v>
      </c>
      <c r="B173">
        <f>'[4]Emission Projections'!G$183*'[4]Emission Shares'!B173*'[4]Carbon Prices POLES'!A$8</f>
        <v>27165282.68</v>
      </c>
      <c r="C173">
        <f>'[4]Emission Projections'!H$183*'[4]Emission Shares'!C173*'[4]Carbon Prices POLES'!B$8</f>
        <v>32450224.706038203</v>
      </c>
      <c r="D173">
        <f>'[4]Emission Projections'!I$183*'[4]Emission Shares'!D173*'[4]Carbon Prices POLES'!C$8</f>
        <v>38763332.678005487</v>
      </c>
      <c r="E173">
        <f>'[4]Emission Projections'!J$183*'[4]Emission Shares'!E173*'[4]Carbon Prices POLES'!D$8</f>
        <v>46304639.61778079</v>
      </c>
      <c r="F173">
        <f>'[4]Emission Projections'!K$183*'[4]Emission Shares'!F173*'[4]Carbon Prices POLES'!E$8</f>
        <v>55313089.317265876</v>
      </c>
      <c r="G173">
        <f>'[4]Emission Projections'!L$183*'[4]Emission Shares'!G173*'[4]Carbon Prices POLES'!F$8</f>
        <v>66074107.985208258</v>
      </c>
      <c r="H173">
        <f>'[4]Emission Projections'!M$183*'[4]Emission Shares'!H173*'[4]Carbon Prices POLES'!G$8</f>
        <v>78928657.357048422</v>
      </c>
      <c r="I173">
        <f>'[4]Emission Projections'!N$183*'[4]Emission Shares'!I173*'[4]Carbon Prices POLES'!H$8</f>
        <v>94284023.90033792</v>
      </c>
      <c r="J173">
        <f>'[4]Emission Projections'!O$183*'[4]Emission Shares'!J173*'[4]Carbon Prices POLES'!I$8</f>
        <v>112626740.48184425</v>
      </c>
      <c r="K173">
        <f>'[4]Emission Projections'!P$183*'[4]Emission Shares'!K173*'[4]Carbon Prices POLES'!J$8</f>
        <v>134537982.25164241</v>
      </c>
      <c r="L173">
        <f>'[4]Emission Projections'!Q$183*'[4]Emission Shares'!L173*'[4]Carbon Prices POLES'!K$8</f>
        <v>160712003.76680937</v>
      </c>
      <c r="M173">
        <f>'[4]Emission Projections'!R$183*'[4]Emission Shares'!M173*'[4]Carbon Prices POLES'!L$8</f>
        <v>191978109.63443616</v>
      </c>
      <c r="N173">
        <f>'[4]Emission Projections'!S$183*'[4]Emission Shares'!N173*'[4]Carbon Prices POLES'!M$8</f>
        <v>229326961.4082242</v>
      </c>
      <c r="O173">
        <f>'[4]Emission Projections'!T$183*'[4]Emission Shares'!O173*'[4]Carbon Prices POLES'!N$8</f>
        <v>273941930.58969343</v>
      </c>
      <c r="P173">
        <f>'[4]Emission Projections'!U$183*'[4]Emission Shares'!P173*'[4]Carbon Prices POLES'!O$8</f>
        <v>327236634.61083853</v>
      </c>
      <c r="Q173">
        <f>'[4]Emission Projections'!V$183*'[4]Emission Shares'!Q173*'[4]Carbon Prices POLES'!P$8</f>
        <v>390899678.66887075</v>
      </c>
      <c r="R173">
        <f>'[4]Emission Projections'!W$183*'[4]Emission Shares'!R173*'[4]Carbon Prices POLES'!Q$8</f>
        <v>466948214.12538439</v>
      </c>
      <c r="S173">
        <f>'[4]Emission Projections'!X$183*'[4]Emission Shares'!S173*'[4]Carbon Prices POLES'!R$8</f>
        <v>557791786.44403112</v>
      </c>
      <c r="T173">
        <f>'[4]Emission Projections'!Y$183*'[4]Emission Shares'!T173*'[4]Carbon Prices POLES'!S$8</f>
        <v>666308755.52237618</v>
      </c>
      <c r="U173">
        <f>'[4]Emission Projections'!Z$183*'[4]Emission Shares'!U173*'[4]Carbon Prices POLES'!T$8</f>
        <v>795937408.29674292</v>
      </c>
      <c r="V173">
        <f>'[4]Emission Projections'!AA$183*'[4]Emission Shares'!V173*'[4]Carbon Prices POLES'!U$8</f>
        <v>950784991.26876771</v>
      </c>
      <c r="W173" s="20">
        <f t="shared" si="12"/>
        <v>271348312.15768313</v>
      </c>
      <c r="X173" t="s">
        <v>527</v>
      </c>
      <c r="Y173">
        <f t="shared" si="13"/>
        <v>0</v>
      </c>
      <c r="Z173">
        <f t="shared" si="14"/>
        <v>0</v>
      </c>
      <c r="AA173">
        <f t="shared" si="15"/>
        <v>0</v>
      </c>
      <c r="AB173">
        <f t="shared" si="16"/>
        <v>1</v>
      </c>
      <c r="AC173">
        <f t="shared" si="17"/>
        <v>0</v>
      </c>
    </row>
    <row r="174" spans="1:29" x14ac:dyDescent="0.25">
      <c r="A174" t="s">
        <v>436</v>
      </c>
      <c r="B174">
        <f>'[4]Emission Projections'!G$183*'[4]Emission Shares'!B174*'[4]Carbon Prices POLES'!A$8</f>
        <v>33223.020000000004</v>
      </c>
      <c r="C174">
        <f>'[4]Emission Projections'!H$183*'[4]Emission Shares'!C174*'[4]Carbon Prices POLES'!B$8</f>
        <v>39692.450619081705</v>
      </c>
      <c r="D174">
        <f>'[4]Emission Projections'!I$183*'[4]Emission Shares'!D174*'[4]Carbon Prices POLES'!C$8</f>
        <v>47414.520524387081</v>
      </c>
      <c r="E174">
        <f>'[4]Emission Projections'!J$183*'[4]Emission Shares'!E174*'[4]Carbon Prices POLES'!D$8</f>
        <v>56638.900387203714</v>
      </c>
      <c r="F174">
        <f>'[4]Emission Projections'!K$183*'[4]Emission Shares'!F174*'[4]Carbon Prices POLES'!E$8</f>
        <v>67657.838619092814</v>
      </c>
      <c r="G174">
        <f>'[4]Emission Projections'!L$183*'[4]Emission Shares'!G174*'[4]Carbon Prices POLES'!F$8</f>
        <v>80820.533579280644</v>
      </c>
      <c r="H174">
        <f>'[4]Emission Projections'!M$183*'[4]Emission Shares'!H174*'[4]Carbon Prices POLES'!G$8</f>
        <v>96543.940275586792</v>
      </c>
      <c r="I174">
        <f>'[4]Emission Projections'!N$183*'[4]Emission Shares'!I174*'[4]Carbon Prices POLES'!H$8</f>
        <v>115326.36766407749</v>
      </c>
      <c r="J174">
        <f>'[4]Emission Projections'!O$183*'[4]Emission Shares'!J174*'[4]Carbon Prices POLES'!I$8</f>
        <v>137762.78694637195</v>
      </c>
      <c r="K174">
        <f>'[4]Emission Projections'!P$183*'[4]Emission Shares'!K174*'[4]Carbon Prices POLES'!J$8</f>
        <v>164564.25729772935</v>
      </c>
      <c r="L174">
        <f>'[4]Emission Projections'!Q$183*'[4]Emission Shares'!L174*'[4]Carbon Prices POLES'!K$8</f>
        <v>196579.76895463452</v>
      </c>
      <c r="M174">
        <f>'[4]Emission Projections'!R$183*'[4]Emission Shares'!M174*'[4]Carbon Prices POLES'!L$8</f>
        <v>234823.96382746514</v>
      </c>
      <c r="N174">
        <f>'[4]Emission Projections'!S$183*'[4]Emission Shares'!N174*'[4]Carbon Prices POLES'!M$8</f>
        <v>280508.30294081318</v>
      </c>
      <c r="O174">
        <f>'[4]Emission Projections'!T$183*'[4]Emission Shares'!O174*'[4]Carbon Prices POLES'!N$8</f>
        <v>335080.62389100587</v>
      </c>
      <c r="P174">
        <f>'[4]Emission Projections'!U$183*'[4]Emission Shares'!P174*'[4]Carbon Prices POLES'!O$8</f>
        <v>400269.61300536327</v>
      </c>
      <c r="Q174">
        <f>'[4]Emission Projections'!V$183*'[4]Emission Shares'!Q174*'[4]Carbon Prices POLES'!P$8</f>
        <v>478141.25404194748</v>
      </c>
      <c r="R174">
        <f>'[4]Emission Projections'!W$183*'[4]Emission Shares'!R174*'[4]Carbon Prices POLES'!Q$8</f>
        <v>571162.28456561628</v>
      </c>
      <c r="S174">
        <f>'[4]Emission Projections'!X$183*'[4]Emission Shares'!S174*'[4]Carbon Prices POLES'!R$8</f>
        <v>682280.74854412815</v>
      </c>
      <c r="T174">
        <f>'[4]Emission Projections'!Y$183*'[4]Emission Shares'!T174*'[4]Carbon Prices POLES'!S$8</f>
        <v>815016.5408922584</v>
      </c>
      <c r="U174">
        <f>'[4]Emission Projections'!Z$183*'[4]Emission Shares'!U174*'[4]Carbon Prices POLES'!T$8</f>
        <v>973576.35646382836</v>
      </c>
      <c r="V174">
        <f>'[4]Emission Projections'!AA$183*'[4]Emission Shares'!V174*'[4]Carbon Prices POLES'!U$8</f>
        <v>1162983.2747238765</v>
      </c>
      <c r="W174" s="20">
        <f t="shared" si="12"/>
        <v>331907.96894113091</v>
      </c>
      <c r="X174" t="s">
        <v>525</v>
      </c>
      <c r="Y174">
        <f t="shared" si="13"/>
        <v>0</v>
      </c>
      <c r="Z174">
        <f t="shared" si="14"/>
        <v>1</v>
      </c>
      <c r="AA174">
        <f t="shared" si="15"/>
        <v>0</v>
      </c>
      <c r="AB174">
        <f t="shared" si="16"/>
        <v>0</v>
      </c>
      <c r="AC174">
        <f t="shared" si="17"/>
        <v>0</v>
      </c>
    </row>
    <row r="175" spans="1:29" x14ac:dyDescent="0.25">
      <c r="A175" t="s">
        <v>438</v>
      </c>
      <c r="B175">
        <f>'[4]Emission Projections'!G$183*'[4]Emission Shares'!B175*'[4]Carbon Prices POLES'!A$8</f>
        <v>522217.47000000003</v>
      </c>
      <c r="C175">
        <f>'[4]Emission Projections'!H$183*'[4]Emission Shares'!C175*'[4]Carbon Prices POLES'!B$8</f>
        <v>623819.38106622361</v>
      </c>
      <c r="D175">
        <f>'[4]Emission Projections'!I$183*'[4]Emission Shares'!D175*'[4]Carbon Prices POLES'!C$8</f>
        <v>745181.68869692564</v>
      </c>
      <c r="E175">
        <f>'[4]Emission Projections'!J$183*'[4]Emission Shares'!E175*'[4]Carbon Prices POLES'!D$8</f>
        <v>890154.69644001429</v>
      </c>
      <c r="F175">
        <f>'[4]Emission Projections'!K$183*'[4]Emission Shares'!F175*'[4]Carbon Prices POLES'!E$8</f>
        <v>1063332.4562568259</v>
      </c>
      <c r="G175">
        <f>'[4]Emission Projections'!L$183*'[4]Emission Shares'!G175*'[4]Carbon Prices POLES'!F$8</f>
        <v>1270200.0326519876</v>
      </c>
      <c r="H175">
        <f>'[4]Emission Projections'!M$183*'[4]Emission Shares'!H175*'[4]Carbon Prices POLES'!G$8</f>
        <v>1517314.8006339795</v>
      </c>
      <c r="I175">
        <f>'[4]Emission Projections'!N$183*'[4]Emission Shares'!I175*'[4]Carbon Prices POLES'!H$8</f>
        <v>1812503.1051571395</v>
      </c>
      <c r="J175">
        <f>'[4]Emission Projections'!O$183*'[4]Emission Shares'!J175*'[4]Carbon Prices POLES'!I$8</f>
        <v>2165121.7670551287</v>
      </c>
      <c r="K175">
        <f>'[4]Emission Projections'!P$183*'[4]Emission Shares'!K175*'[4]Carbon Prices POLES'!J$8</f>
        <v>2586338.7474825894</v>
      </c>
      <c r="L175">
        <f>'[4]Emission Projections'!Q$183*'[4]Emission Shares'!L175*'[4]Carbon Prices POLES'!K$8</f>
        <v>3089505.4518597387</v>
      </c>
      <c r="M175">
        <f>'[4]Emission Projections'!R$183*'[4]Emission Shares'!M175*'[4]Carbon Prices POLES'!L$8</f>
        <v>3690558.2149320939</v>
      </c>
      <c r="N175">
        <f>'[4]Emission Projections'!S$183*'[4]Emission Shares'!N175*'[4]Carbon Prices POLES'!M$8</f>
        <v>4408548.3980513178</v>
      </c>
      <c r="O175">
        <f>'[4]Emission Projections'!T$183*'[4]Emission Shares'!O175*'[4]Carbon Prices POLES'!N$8</f>
        <v>5266216.6394192334</v>
      </c>
      <c r="P175">
        <f>'[4]Emission Projections'!U$183*'[4]Emission Shares'!P175*'[4]Carbon Prices POLES'!O$8</f>
        <v>6290747.6919604633</v>
      </c>
      <c r="Q175">
        <f>'[4]Emission Projections'!V$183*'[4]Emission Shares'!Q175*'[4]Carbon Prices POLES'!P$8</f>
        <v>7514591.6919752629</v>
      </c>
      <c r="R175">
        <f>'[4]Emission Projections'!W$183*'[4]Emission Shares'!R175*'[4]Carbon Prices POLES'!Q$8</f>
        <v>8976539.1142596826</v>
      </c>
      <c r="S175">
        <f>'[4]Emission Projections'!X$183*'[4]Emission Shares'!S175*'[4]Carbon Prices POLES'!R$8</f>
        <v>10722895.193317005</v>
      </c>
      <c r="T175">
        <f>'[4]Emission Projections'!Y$183*'[4]Emission Shares'!T175*'[4]Carbon Prices POLES'!S$8</f>
        <v>12809010.88378807</v>
      </c>
      <c r="U175">
        <f>'[4]Emission Projections'!Z$183*'[4]Emission Shares'!U175*'[4]Carbon Prices POLES'!T$8</f>
        <v>15300962.125736257</v>
      </c>
      <c r="V175">
        <f>'[4]Emission Projections'!AA$183*'[4]Emission Shares'!V175*'[4]Carbon Prices POLES'!U$8</f>
        <v>18277722.598481044</v>
      </c>
      <c r="W175" s="20">
        <f t="shared" si="12"/>
        <v>5216356.2928200467</v>
      </c>
      <c r="X175" t="s">
        <v>526</v>
      </c>
      <c r="Y175">
        <f t="shared" si="13"/>
        <v>0</v>
      </c>
      <c r="Z175">
        <f t="shared" si="14"/>
        <v>0</v>
      </c>
      <c r="AA175">
        <f t="shared" si="15"/>
        <v>0</v>
      </c>
      <c r="AB175">
        <f t="shared" si="16"/>
        <v>0</v>
      </c>
      <c r="AC175">
        <f t="shared" si="17"/>
        <v>1</v>
      </c>
    </row>
    <row r="176" spans="1:29" x14ac:dyDescent="0.25">
      <c r="A176" t="s">
        <v>442</v>
      </c>
      <c r="B176">
        <f>'[4]Emission Projections'!G$183*'[4]Emission Shares'!B176*'[4]Carbon Prices POLES'!A$8</f>
        <v>1008736.6950000001</v>
      </c>
      <c r="C176">
        <f>'[4]Emission Projections'!H$183*'[4]Emission Shares'!C176*'[4]Carbon Prices POLES'!B$8</f>
        <v>1204989.8146111933</v>
      </c>
      <c r="D176">
        <f>'[4]Emission Projections'!I$183*'[4]Emission Shares'!D176*'[4]Carbon Prices POLES'!C$8</f>
        <v>1439417.5045183976</v>
      </c>
      <c r="E176">
        <f>'[4]Emission Projections'!J$183*'[4]Emission Shares'!E176*'[4]Carbon Prices POLES'!D$8</f>
        <v>1719452.5025823489</v>
      </c>
      <c r="F176">
        <f>'[4]Emission Projections'!K$183*'[4]Emission Shares'!F176*'[4]Carbon Prices POLES'!E$8</f>
        <v>2053967.5717432646</v>
      </c>
      <c r="G176">
        <f>'[4]Emission Projections'!L$183*'[4]Emission Shares'!G176*'[4]Carbon Prices POLES'!F$8</f>
        <v>2453561.7420318136</v>
      </c>
      <c r="H176">
        <f>'[4]Emission Projections'!M$183*'[4]Emission Shares'!H176*'[4]Carbon Prices POLES'!G$8</f>
        <v>2930895.8786481512</v>
      </c>
      <c r="I176">
        <f>'[4]Emission Projections'!N$183*'[4]Emission Shares'!I176*'[4]Carbon Prices POLES'!H$8</f>
        <v>3501094.2221346772</v>
      </c>
      <c r="J176">
        <f>'[4]Emission Projections'!O$183*'[4]Emission Shares'!J176*'[4]Carbon Prices POLES'!I$8</f>
        <v>4182223.1128396182</v>
      </c>
      <c r="K176">
        <f>'[4]Emission Projections'!P$183*'[4]Emission Shares'!K176*'[4]Carbon Prices POLES'!J$8</f>
        <v>4995863.9892405709</v>
      </c>
      <c r="L176">
        <f>'[4]Emission Projections'!Q$183*'[4]Emission Shares'!L176*'[4]Carbon Prices POLES'!K$8</f>
        <v>5967796.4997593435</v>
      </c>
      <c r="M176">
        <f>'[4]Emission Projections'!R$183*'[4]Emission Shares'!M176*'[4]Carbon Prices POLES'!L$8</f>
        <v>7128816.1402404681</v>
      </c>
      <c r="N176">
        <f>'[4]Emission Projections'!S$183*'[4]Emission Shares'!N176*'[4]Carbon Prices POLES'!M$8</f>
        <v>8515709.0145621169</v>
      </c>
      <c r="O176">
        <f>'[4]Emission Projections'!T$183*'[4]Emission Shares'!O176*'[4]Carbon Prices POLES'!N$8</f>
        <v>10172418.558900747</v>
      </c>
      <c r="P176">
        <f>'[4]Emission Projections'!U$183*'[4]Emission Shares'!P176*'[4]Carbon Prices POLES'!O$8</f>
        <v>12151436.468115266</v>
      </c>
      <c r="Q176">
        <f>'[4]Emission Projections'!V$183*'[4]Emission Shares'!Q176*'[4]Carbon Prices POLES'!P$8</f>
        <v>14515467.547895327</v>
      </c>
      <c r="R176">
        <f>'[4]Emission Projections'!W$183*'[4]Emission Shares'!R176*'[4]Carbon Prices POLES'!Q$8</f>
        <v>17339414.485360753</v>
      </c>
      <c r="S176">
        <f>'[4]Emission Projections'!X$183*'[4]Emission Shares'!S176*'[4]Carbon Prices POLES'!R$8</f>
        <v>20712753.502646212</v>
      </c>
      <c r="T176">
        <f>'[4]Emission Projections'!Y$183*'[4]Emission Shares'!T176*'[4]Carbon Prices POLES'!S$8</f>
        <v>24742366.508457772</v>
      </c>
      <c r="U176">
        <f>'[4]Emission Projections'!Z$183*'[4]Emission Shares'!U176*'[4]Carbon Prices POLES'!T$8</f>
        <v>29555931.026705455</v>
      </c>
      <c r="V176">
        <f>'[4]Emission Projections'!AA$183*'[4]Emission Shares'!V176*'[4]Carbon Prices POLES'!U$8</f>
        <v>35305961.899723865</v>
      </c>
      <c r="W176" s="20">
        <f t="shared" si="12"/>
        <v>10076108.318367492</v>
      </c>
      <c r="X176" t="s">
        <v>525</v>
      </c>
      <c r="Y176">
        <f t="shared" si="13"/>
        <v>0</v>
      </c>
      <c r="Z176">
        <f t="shared" si="14"/>
        <v>1</v>
      </c>
      <c r="AA176">
        <f t="shared" si="15"/>
        <v>0</v>
      </c>
      <c r="AB176">
        <f t="shared" si="16"/>
        <v>0</v>
      </c>
      <c r="AC176">
        <f t="shared" si="17"/>
        <v>0</v>
      </c>
    </row>
    <row r="177" spans="1:29" x14ac:dyDescent="0.25">
      <c r="A177" t="s">
        <v>444</v>
      </c>
      <c r="B177">
        <f>'[4]Emission Projections'!G$183*'[4]Emission Shares'!B177*'[4]Carbon Prices POLES'!A$8</f>
        <v>751148.27999999991</v>
      </c>
      <c r="C177">
        <f>'[4]Emission Projections'!H$183*'[4]Emission Shares'!C177*'[4]Carbon Prices POLES'!B$8</f>
        <v>897288.19237153418</v>
      </c>
      <c r="D177">
        <f>'[4]Emission Projections'!I$183*'[4]Emission Shares'!D177*'[4]Carbon Prices POLES'!C$8</f>
        <v>1071853.2712304262</v>
      </c>
      <c r="E177">
        <f>'[4]Emission Projections'!J$183*'[4]Emission Shares'!E177*'[4]Carbon Prices POLES'!D$8</f>
        <v>1280379.5314481843</v>
      </c>
      <c r="F177">
        <f>'[4]Emission Projections'!K$183*'[4]Emission Shares'!F177*'[4]Carbon Prices POLES'!E$8</f>
        <v>1529474.2140487994</v>
      </c>
      <c r="G177">
        <f>'[4]Emission Projections'!L$183*'[4]Emission Shares'!G177*'[4]Carbon Prices POLES'!F$8</f>
        <v>1827029.2198768903</v>
      </c>
      <c r="H177">
        <f>'[4]Emission Projections'!M$183*'[4]Emission Shares'!H177*'[4]Carbon Prices POLES'!G$8</f>
        <v>2182473.2501717997</v>
      </c>
      <c r="I177">
        <f>'[4]Emission Projections'!N$183*'[4]Emission Shares'!I177*'[4]Carbon Prices POLES'!H$8</f>
        <v>2607067.4291789448</v>
      </c>
      <c r="J177">
        <f>'[4]Emission Projections'!O$183*'[4]Emission Shares'!J177*'[4]Carbon Prices POLES'!I$8</f>
        <v>3114265.9670242732</v>
      </c>
      <c r="K177">
        <f>'[4]Emission Projections'!P$183*'[4]Emission Shares'!K177*'[4]Carbon Prices POLES'!J$8</f>
        <v>3720137.8678905722</v>
      </c>
      <c r="L177">
        <f>'[4]Emission Projections'!Q$183*'[4]Emission Shares'!L177*'[4]Carbon Prices POLES'!K$8</f>
        <v>4443881.5099938791</v>
      </c>
      <c r="M177">
        <f>'[4]Emission Projections'!R$183*'[4]Emission Shares'!M177*'[4]Carbon Prices POLES'!L$8</f>
        <v>5308426.4771731803</v>
      </c>
      <c r="N177">
        <f>'[4]Emission Projections'!S$183*'[4]Emission Shares'!N177*'[4]Carbon Prices POLES'!M$8</f>
        <v>6341167.7430044105</v>
      </c>
      <c r="O177">
        <f>'[4]Emission Projections'!T$183*'[4]Emission Shares'!O177*'[4]Carbon Prices POLES'!N$8</f>
        <v>7574824.5602286961</v>
      </c>
      <c r="P177">
        <f>'[4]Emission Projections'!U$183*'[4]Emission Shares'!P177*'[4]Carbon Prices POLES'!O$8</f>
        <v>9048487.9696806092</v>
      </c>
      <c r="Q177">
        <f>'[4]Emission Projections'!V$183*'[4]Emission Shares'!Q177*'[4]Carbon Prices POLES'!P$8</f>
        <v>10808846.541708307</v>
      </c>
      <c r="R177">
        <f>'[4]Emission Projections'!W$183*'[4]Emission Shares'!R177*'[4]Carbon Prices POLES'!Q$8</f>
        <v>12911680.928501731</v>
      </c>
      <c r="S177">
        <f>'[4]Emission Projections'!X$183*'[4]Emission Shares'!S177*'[4]Carbon Prices POLES'!R$8</f>
        <v>15423613.145992236</v>
      </c>
      <c r="T177">
        <f>'[4]Emission Projections'!Y$183*'[4]Emission Shares'!T177*'[4]Carbon Prices POLES'!S$8</f>
        <v>18424238.956560533</v>
      </c>
      <c r="U177">
        <f>'[4]Emission Projections'!Z$183*'[4]Emission Shares'!U177*'[4]Carbon Prices POLES'!T$8</f>
        <v>22008624.303023804</v>
      </c>
      <c r="V177">
        <f>'[4]Emission Projections'!AA$183*'[4]Emission Shares'!V177*'[4]Carbon Prices POLES'!U$8</f>
        <v>26290344.898926746</v>
      </c>
      <c r="W177" s="20">
        <f t="shared" si="12"/>
        <v>7503107.3456207402</v>
      </c>
      <c r="X177" t="s">
        <v>524</v>
      </c>
      <c r="Y177">
        <f t="shared" si="13"/>
        <v>1</v>
      </c>
      <c r="Z177">
        <f t="shared" si="14"/>
        <v>0</v>
      </c>
      <c r="AA177">
        <f t="shared" si="15"/>
        <v>0</v>
      </c>
      <c r="AB177">
        <f t="shared" si="16"/>
        <v>0</v>
      </c>
      <c r="AC177">
        <f t="shared" si="17"/>
        <v>0</v>
      </c>
    </row>
    <row r="178" spans="1:29" x14ac:dyDescent="0.25">
      <c r="A178" t="s">
        <v>450</v>
      </c>
      <c r="B178">
        <f>'[4]Emission Projections'!G$183*'[4]Emission Shares'!B178*'[4]Carbon Prices POLES'!A$8</f>
        <v>109258.26499999998</v>
      </c>
      <c r="C178">
        <f>'[4]Emission Projections'!H$183*'[4]Emission Shares'!C178*'[4]Carbon Prices POLES'!B$8</f>
        <v>130520.13265730748</v>
      </c>
      <c r="D178">
        <f>'[4]Emission Projections'!I$183*'[4]Emission Shares'!D178*'[4]Carbon Prices POLES'!C$8</f>
        <v>155912.46553406448</v>
      </c>
      <c r="E178">
        <f>'[4]Emission Projections'!J$183*'[4]Emission Shares'!E178*'[4]Carbon Prices POLES'!D$8</f>
        <v>186244.80704708258</v>
      </c>
      <c r="F178">
        <f>'[4]Emission Projections'!K$183*'[4]Emission Shares'!F178*'[4]Carbon Prices POLES'!E$8</f>
        <v>222478.32860250332</v>
      </c>
      <c r="G178">
        <f>'[4]Emission Projections'!L$183*'[4]Emission Shares'!G178*'[4]Carbon Prices POLES'!F$8</f>
        <v>265760.74911358289</v>
      </c>
      <c r="H178">
        <f>'[4]Emission Projections'!M$183*'[4]Emission Shares'!H178*'[4]Carbon Prices POLES'!G$8</f>
        <v>317463.92329774267</v>
      </c>
      <c r="I178">
        <f>'[4]Emission Projections'!N$183*'[4]Emission Shares'!I178*'[4]Carbon Prices POLES'!H$8</f>
        <v>379225.47772333474</v>
      </c>
      <c r="J178">
        <f>'[4]Emission Projections'!O$183*'[4]Emission Shares'!J178*'[4]Carbon Prices POLES'!I$8</f>
        <v>453002.96641729493</v>
      </c>
      <c r="K178">
        <f>'[4]Emission Projections'!P$183*'[4]Emission Shares'!K178*'[4]Carbon Prices POLES'!J$8</f>
        <v>541133.19499063503</v>
      </c>
      <c r="L178">
        <f>'[4]Emission Projections'!Q$183*'[4]Emission Shares'!L178*'[4]Carbon Prices POLES'!K$8</f>
        <v>646409.47514888819</v>
      </c>
      <c r="M178">
        <f>'[4]Emission Projections'!R$183*'[4]Emission Shares'!M178*'[4]Carbon Prices POLES'!L$8</f>
        <v>772166.30358953401</v>
      </c>
      <c r="N178">
        <f>'[4]Emission Projections'!S$183*'[4]Emission Shares'!N178*'[4]Carbon Prices POLES'!M$8</f>
        <v>922389.56796761008</v>
      </c>
      <c r="O178">
        <f>'[4]Emission Projections'!T$183*'[4]Emission Shares'!O178*'[4]Carbon Prices POLES'!N$8</f>
        <v>1101837.4167623012</v>
      </c>
      <c r="P178">
        <f>'[4]Emission Projections'!U$183*'[4]Emission Shares'!P178*'[4]Carbon Prices POLES'!O$8</f>
        <v>1316197.4718247009</v>
      </c>
      <c r="Q178">
        <f>'[4]Emission Projections'!V$183*'[4]Emission Shares'!Q178*'[4]Carbon Prices POLES'!P$8</f>
        <v>1572259.3565006405</v>
      </c>
      <c r="R178">
        <f>'[4]Emission Projections'!W$183*'[4]Emission Shares'!R178*'[4]Carbon Prices POLES'!Q$8</f>
        <v>1878138.9650943805</v>
      </c>
      <c r="S178">
        <f>'[4]Emission Projections'!X$183*'[4]Emission Shares'!S178*'[4]Carbon Prices POLES'!R$8</f>
        <v>2243524.7267754693</v>
      </c>
      <c r="T178">
        <f>'[4]Emission Projections'!Y$183*'[4]Emission Shares'!T178*'[4]Carbon Prices POLES'!S$8</f>
        <v>2679997.5348042673</v>
      </c>
      <c r="U178">
        <f>'[4]Emission Projections'!Z$183*'[4]Emission Shares'!U178*'[4]Carbon Prices POLES'!T$8</f>
        <v>3201382.2589355265</v>
      </c>
      <c r="V178">
        <f>'[4]Emission Projections'!AA$183*'[4]Emission Shares'!V178*'[4]Carbon Prices POLES'!U$8</f>
        <v>3824202.410987461</v>
      </c>
      <c r="W178" s="20">
        <f t="shared" si="12"/>
        <v>1091405.0380368726</v>
      </c>
      <c r="X178" t="s">
        <v>387</v>
      </c>
      <c r="Y178">
        <f t="shared" si="13"/>
        <v>0</v>
      </c>
      <c r="Z178">
        <f t="shared" si="14"/>
        <v>0</v>
      </c>
      <c r="AA178">
        <f t="shared" si="15"/>
        <v>1</v>
      </c>
      <c r="AB178">
        <f t="shared" si="16"/>
        <v>0</v>
      </c>
      <c r="AC178">
        <f t="shared" si="17"/>
        <v>0</v>
      </c>
    </row>
    <row r="179" spans="1:29" x14ac:dyDescent="0.25">
      <c r="A179" t="s">
        <v>452</v>
      </c>
      <c r="B179">
        <f>'[4]Emission Projections'!G$183*'[4]Emission Shares'!B179*'[4]Carbon Prices POLES'!A$8</f>
        <v>12137.77</v>
      </c>
      <c r="C179">
        <f>'[4]Emission Projections'!H$183*'[4]Emission Shares'!C179*'[4]Carbon Prices POLES'!B$8</f>
        <v>14505.093900306934</v>
      </c>
      <c r="D179">
        <f>'[4]Emission Projections'!I$183*'[4]Emission Shares'!D179*'[4]Carbon Prices POLES'!C$8</f>
        <v>17326.997885981142</v>
      </c>
      <c r="E179">
        <f>'[4]Emission Projections'!J$183*'[4]Emission Shares'!E179*'[4]Carbon Prices POLES'!D$8</f>
        <v>20697.89132811478</v>
      </c>
      <c r="F179">
        <f>'[4]Emission Projections'!K$183*'[4]Emission Shares'!F179*'[4]Carbon Prices POLES'!E$8</f>
        <v>24724.684088665592</v>
      </c>
      <c r="G179">
        <f>'[4]Emission Projections'!L$183*'[4]Emission Shares'!G179*'[4]Carbon Prices POLES'!F$8</f>
        <v>29534.639139462655</v>
      </c>
      <c r="H179">
        <f>'[4]Emission Projections'!M$183*'[4]Emission Shares'!H179*'[4]Carbon Prices POLES'!G$8</f>
        <v>35280.628164588452</v>
      </c>
      <c r="I179">
        <f>'[4]Emission Projections'!N$183*'[4]Emission Shares'!I179*'[4]Carbon Prices POLES'!H$8</f>
        <v>42144.144669472</v>
      </c>
      <c r="J179">
        <f>'[4]Emission Projections'!O$183*'[4]Emission Shares'!J179*'[4]Carbon Prices POLES'!I$8</f>
        <v>50343.322657187375</v>
      </c>
      <c r="K179">
        <f>'[4]Emission Projections'!P$183*'[4]Emission Shares'!K179*'[4]Carbon Prices POLES'!J$8</f>
        <v>60137.148000667439</v>
      </c>
      <c r="L179">
        <f>'[4]Emission Projections'!Q$183*'[4]Emission Shares'!L179*'[4]Carbon Prices POLES'!K$8</f>
        <v>71836.87815476094</v>
      </c>
      <c r="M179">
        <f>'[4]Emission Projections'!R$183*'[4]Emission Shares'!M179*'[4]Carbon Prices POLES'!L$8</f>
        <v>85812.078263724849</v>
      </c>
      <c r="N179">
        <f>'[4]Emission Projections'!S$183*'[4]Emission Shares'!N179*'[4]Carbon Prices POLES'!M$8</f>
        <v>102506.88458337847</v>
      </c>
      <c r="O179">
        <f>'[4]Emission Projections'!T$183*'[4]Emission Shares'!O179*'[4]Carbon Prices POLES'!N$8</f>
        <v>122448.65552282015</v>
      </c>
      <c r="P179">
        <f>'[4]Emission Projections'!U$183*'[4]Emission Shares'!P179*'[4]Carbon Prices POLES'!O$8</f>
        <v>146271.13348211753</v>
      </c>
      <c r="Q179">
        <f>'[4]Emission Projections'!V$183*'[4]Emission Shares'!Q179*'[4]Carbon Prices POLES'!P$8</f>
        <v>174726.84304248181</v>
      </c>
      <c r="R179">
        <f>'[4]Emission Projections'!W$183*'[4]Emission Shares'!R179*'[4]Carbon Prices POLES'!Q$8</f>
        <v>208720.0776286945</v>
      </c>
      <c r="S179">
        <f>'[4]Emission Projections'!X$183*'[4]Emission Shares'!S179*'[4]Carbon Prices POLES'!R$8</f>
        <v>249324.66703524362</v>
      </c>
      <c r="T179">
        <f>'[4]Emission Projections'!Y$183*'[4]Emission Shares'!T179*'[4]Carbon Prices POLES'!S$8</f>
        <v>297830.95688500209</v>
      </c>
      <c r="U179">
        <f>'[4]Emission Projections'!Z$183*'[4]Emission Shares'!U179*'[4]Carbon Prices POLES'!T$8</f>
        <v>355771.26958734746</v>
      </c>
      <c r="V179">
        <f>'[4]Emission Projections'!AA$183*'[4]Emission Shares'!V179*'[4]Carbon Prices POLES'!U$8</f>
        <v>424985.0859874622</v>
      </c>
      <c r="W179" s="20">
        <f t="shared" si="12"/>
        <v>121288.89761940381</v>
      </c>
      <c r="X179" t="s">
        <v>387</v>
      </c>
      <c r="Y179">
        <f t="shared" si="13"/>
        <v>0</v>
      </c>
      <c r="Z179">
        <f t="shared" si="14"/>
        <v>0</v>
      </c>
      <c r="AA179">
        <f t="shared" si="15"/>
        <v>1</v>
      </c>
      <c r="AB179">
        <f t="shared" si="16"/>
        <v>0</v>
      </c>
      <c r="AC179">
        <f t="shared" si="17"/>
        <v>0</v>
      </c>
    </row>
    <row r="180" spans="1:29" x14ac:dyDescent="0.25">
      <c r="A180" t="s">
        <v>454</v>
      </c>
      <c r="B180">
        <f>'[4]Emission Projections'!G$183*'[4]Emission Shares'!B180*'[4]Carbon Prices POLES'!A$8</f>
        <v>47139.285000000003</v>
      </c>
      <c r="C180">
        <f>'[4]Emission Projections'!H$183*'[4]Emission Shares'!C180*'[4]Carbon Prices POLES'!B$8</f>
        <v>56316.064069669606</v>
      </c>
      <c r="D180">
        <f>'[4]Emission Projections'!I$183*'[4]Emission Shares'!D180*'[4]Carbon Prices POLES'!C$8</f>
        <v>67272.185301535428</v>
      </c>
      <c r="E180">
        <f>'[4]Emission Projections'!J$183*'[4]Emission Shares'!E180*'[4]Carbon Prices POLES'!D$8</f>
        <v>80359.78713848094</v>
      </c>
      <c r="F180">
        <f>'[4]Emission Projections'!K$183*'[4]Emission Shares'!F180*'[4]Carbon Prices POLES'!E$8</f>
        <v>95993.649045606551</v>
      </c>
      <c r="G180">
        <f>'[4]Emission Projections'!L$183*'[4]Emission Shares'!G180*'[4]Carbon Prices POLES'!F$8</f>
        <v>114668.79884129304</v>
      </c>
      <c r="H180">
        <f>'[4]Emission Projections'!M$183*'[4]Emission Shares'!H180*'[4]Carbon Prices POLES'!G$8</f>
        <v>136977.42076590835</v>
      </c>
      <c r="I180">
        <f>'[4]Emission Projections'!N$183*'[4]Emission Shares'!I180*'[4]Carbon Prices POLES'!H$8</f>
        <v>163625.78801472855</v>
      </c>
      <c r="J180">
        <f>'[4]Emission Projections'!O$183*'[4]Emission Shares'!J180*'[4]Carbon Prices POLES'!I$8</f>
        <v>195458.90882634828</v>
      </c>
      <c r="K180">
        <f>'[4]Emission Projections'!P$183*'[4]Emission Shares'!K180*'[4]Carbon Prices POLES'!J$8</f>
        <v>233484.60008748039</v>
      </c>
      <c r="L180">
        <f>'[4]Emission Projections'!Q$183*'[4]Emission Shares'!L180*'[4]Carbon Prices POLES'!K$8</f>
        <v>278908.63342411886</v>
      </c>
      <c r="M180">
        <f>'[4]Emission Projections'!R$183*'[4]Emission Shares'!M180*'[4]Carbon Prices POLES'!L$8</f>
        <v>333169.11359447241</v>
      </c>
      <c r="N180">
        <f>'[4]Emission Projections'!S$183*'[4]Emission Shares'!N180*'[4]Carbon Prices POLES'!M$8</f>
        <v>397986.59811566054</v>
      </c>
      <c r="O180">
        <f>'[4]Emission Projections'!T$183*'[4]Emission Shares'!O180*'[4]Carbon Prices POLES'!N$8</f>
        <v>475413.19114792295</v>
      </c>
      <c r="P180">
        <f>'[4]Emission Projections'!U$183*'[4]Emission Shares'!P180*'[4]Carbon Prices POLES'!O$8</f>
        <v>567904.01622631075</v>
      </c>
      <c r="Q180">
        <f>'[4]Emission Projections'!V$183*'[4]Emission Shares'!Q180*'[4]Carbon Prices POLES'!P$8</f>
        <v>678387.32410565438</v>
      </c>
      <c r="R180">
        <f>'[4]Emission Projections'!W$183*'[4]Emission Shares'!R180*'[4]Carbon Prices POLES'!Q$8</f>
        <v>810366.41634343774</v>
      </c>
      <c r="S180">
        <f>'[4]Emission Projections'!X$183*'[4]Emission Shares'!S180*'[4]Carbon Prices POLES'!R$8</f>
        <v>968019.76124783407</v>
      </c>
      <c r="T180">
        <f>'[4]Emission Projections'!Y$183*'[4]Emission Shares'!T180*'[4]Carbon Prices POLES'!S$8</f>
        <v>1156346.3424330251</v>
      </c>
      <c r="U180">
        <f>'[4]Emission Projections'!Z$183*'[4]Emission Shares'!U180*'[4]Carbon Prices POLES'!T$8</f>
        <v>1381308.6263299705</v>
      </c>
      <c r="V180">
        <f>'[4]Emission Projections'!AA$183*'[4]Emission Shares'!V180*'[4]Carbon Prices POLES'!U$8</f>
        <v>1650038.1109874616</v>
      </c>
      <c r="W180" s="20">
        <f t="shared" si="12"/>
        <v>470911.6486212819</v>
      </c>
      <c r="X180" t="s">
        <v>387</v>
      </c>
      <c r="Y180">
        <f t="shared" si="13"/>
        <v>0</v>
      </c>
      <c r="Z180">
        <f t="shared" si="14"/>
        <v>0</v>
      </c>
      <c r="AA180">
        <f t="shared" si="15"/>
        <v>1</v>
      </c>
      <c r="AB180">
        <f t="shared" si="16"/>
        <v>0</v>
      </c>
      <c r="AC180">
        <f t="shared" si="17"/>
        <v>0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0"/>
  <sheetViews>
    <sheetView workbookViewId="0">
      <selection activeCell="Y2" sqref="Y2"/>
    </sheetView>
  </sheetViews>
  <sheetFormatPr baseColWidth="10" defaultRowHeight="15" x14ac:dyDescent="0.25"/>
  <cols>
    <col min="23" max="24" width="11.42578125" style="20"/>
  </cols>
  <sheetData>
    <row r="1" spans="1:33" x14ac:dyDescent="0.25">
      <c r="A1" t="s">
        <v>1</v>
      </c>
      <c r="B1">
        <v>2010</v>
      </c>
      <c r="C1">
        <v>2011</v>
      </c>
      <c r="D1">
        <v>2012</v>
      </c>
      <c r="E1">
        <v>2013</v>
      </c>
      <c r="F1">
        <v>2014</v>
      </c>
      <c r="G1">
        <v>2015</v>
      </c>
      <c r="H1">
        <v>2016</v>
      </c>
      <c r="I1">
        <v>2017</v>
      </c>
      <c r="J1">
        <v>2018</v>
      </c>
      <c r="K1">
        <v>2019</v>
      </c>
      <c r="L1">
        <v>2020</v>
      </c>
      <c r="M1">
        <v>2021</v>
      </c>
      <c r="N1">
        <v>2022</v>
      </c>
      <c r="O1">
        <v>2023</v>
      </c>
      <c r="P1">
        <v>2024</v>
      </c>
      <c r="Q1">
        <v>2025</v>
      </c>
      <c r="R1">
        <v>2026</v>
      </c>
      <c r="S1">
        <v>2027</v>
      </c>
      <c r="T1">
        <v>2028</v>
      </c>
      <c r="U1">
        <v>2029</v>
      </c>
      <c r="V1">
        <v>2030</v>
      </c>
      <c r="W1" s="20" t="s">
        <v>530</v>
      </c>
      <c r="X1" s="20" t="s">
        <v>529</v>
      </c>
      <c r="Y1" t="s">
        <v>4</v>
      </c>
      <c r="Z1" t="s">
        <v>524</v>
      </c>
      <c r="AA1" t="s">
        <v>525</v>
      </c>
      <c r="AB1" t="s">
        <v>387</v>
      </c>
      <c r="AC1" t="s">
        <v>527</v>
      </c>
      <c r="AD1" t="s">
        <v>526</v>
      </c>
      <c r="AG1" t="s">
        <v>528</v>
      </c>
    </row>
    <row r="2" spans="1:33" x14ac:dyDescent="0.25">
      <c r="A2" t="s">
        <v>12</v>
      </c>
      <c r="B2">
        <f>0.5*'[1]Revenues X=0'!B2+0.5*'[1]Revenues X=1'!B3</f>
        <v>345303.97659710044</v>
      </c>
      <c r="C2">
        <f>0.5*'[1]Revenues X=0'!C2+0.5*'[1]Revenues X=1'!C3</f>
        <v>417100.22191963717</v>
      </c>
      <c r="D2">
        <f>0.5*'[1]Revenues X=0'!D2+0.5*'[1]Revenues X=1'!D3</f>
        <v>503793.22492018377</v>
      </c>
      <c r="E2">
        <f>0.5*'[1]Revenues X=0'!E2+0.5*'[1]Revenues X=1'!E3</f>
        <v>608474.66622672079</v>
      </c>
      <c r="F2">
        <f>0.5*'[1]Revenues X=0'!F2+0.5*'[1]Revenues X=1'!F3</f>
        <v>734870.50770966196</v>
      </c>
      <c r="G2">
        <f>0.5*'[1]Revenues X=0'!G2+0.5*'[1]Revenues X=1'!G3</f>
        <v>887476.06461821496</v>
      </c>
      <c r="H2">
        <f>0.5*'[1]Revenues X=0'!H2+0.5*'[1]Revenues X=1'!H3</f>
        <v>1071717.2374040221</v>
      </c>
      <c r="I2">
        <f>0.5*'[1]Revenues X=0'!I2+0.5*'[1]Revenues X=1'!I3</f>
        <v>1294138.5843920265</v>
      </c>
      <c r="J2">
        <f>0.5*'[1]Revenues X=0'!J2+0.5*'[1]Revenues X=1'!J3</f>
        <v>1562638.6546137654</v>
      </c>
      <c r="K2">
        <f>0.5*'[1]Revenues X=0'!K2+0.5*'[1]Revenues X=1'!K3</f>
        <v>1886743.3681648369</v>
      </c>
      <c r="L2">
        <f>0.5*'[1]Revenues X=0'!L2+0.5*'[1]Revenues X=1'!L3</f>
        <v>2277947.8632239979</v>
      </c>
      <c r="M2">
        <f>0.5*'[1]Revenues X=0'!M2+0.5*'[1]Revenues X=1'!M3</f>
        <v>2750114.0672836984</v>
      </c>
      <c r="N2">
        <f>0.5*'[1]Revenues X=0'!N2+0.5*'[1]Revenues X=1'!N3</f>
        <v>3319967.1428379412</v>
      </c>
      <c r="O2">
        <f>0.5*'[1]Revenues X=0'!O2+0.5*'[1]Revenues X=1'!O3</f>
        <v>4007673.4869132452</v>
      </c>
      <c r="P2">
        <f>0.5*'[1]Revenues X=0'!P2+0.5*'[1]Revenues X=1'!P3</f>
        <v>4837561.5061040623</v>
      </c>
      <c r="Q2">
        <f>0.5*'[1]Revenues X=0'!Q2+0.5*'[1]Revenues X=1'!Q3</f>
        <v>5838961.6632854408</v>
      </c>
      <c r="R2">
        <f>0.5*'[1]Revenues X=0'!R2+0.5*'[1]Revenues X=1'!R3</f>
        <v>7047252.6739448868</v>
      </c>
      <c r="S2">
        <f>0.5*'[1]Revenues X=0'!S2+0.5*'[1]Revenues X=1'!S3</f>
        <v>8505082.0160958879</v>
      </c>
      <c r="T2">
        <f>0.5*'[1]Revenues X=0'!T2+0.5*'[1]Revenues X=1'!T3</f>
        <v>10263884.062401928</v>
      </c>
      <c r="U2">
        <f>0.5*'[1]Revenues X=0'!U2+0.5*'[1]Revenues X=1'!U3</f>
        <v>12385652.797997752</v>
      </c>
      <c r="V2">
        <f>0.5*'[1]Revenues X=0'!V2+0.5*'[1]Revenues X=1'!V3</f>
        <v>14945141.066828204</v>
      </c>
      <c r="W2" s="20">
        <f t="shared" ref="W2:W33" si="0">AVERAGE(B2:V2)</f>
        <v>4071023.5644515818</v>
      </c>
      <c r="X2" s="20">
        <f t="shared" ref="X2:X33" si="1">SUM(G2:V2)</f>
        <v>82881952.256109908</v>
      </c>
      <c r="Y2" t="s">
        <v>524</v>
      </c>
      <c r="Z2">
        <f t="shared" ref="Z2:Z33" si="2">IF(Y2="ASIA",1,0)</f>
        <v>1</v>
      </c>
      <c r="AA2">
        <f t="shared" ref="AA2:AA33" si="3">IF(Y2="LAM",1,0)</f>
        <v>0</v>
      </c>
      <c r="AB2">
        <f t="shared" ref="AB2:AB33" si="4">IF(Y2="MAF",1,0)</f>
        <v>0</v>
      </c>
      <c r="AC2">
        <f t="shared" ref="AC2:AC33" si="5">IF(Y2="OECD90",1,0)</f>
        <v>0</v>
      </c>
      <c r="AD2">
        <f t="shared" ref="AD2:AD33" si="6">IF(Y2="REF",1,0)</f>
        <v>0</v>
      </c>
      <c r="AF2" t="s">
        <v>524</v>
      </c>
      <c r="AG2">
        <f>SUMPRODUCT(W2:W180,Z2:Z180)</f>
        <v>713455461.33962905</v>
      </c>
    </row>
    <row r="3" spans="1:33" x14ac:dyDescent="0.25">
      <c r="A3" t="s">
        <v>16</v>
      </c>
      <c r="B3">
        <f>0.5*'[1]Revenues X=0'!B3+0.5*'[1]Revenues X=1'!B4</f>
        <v>46727.838126538933</v>
      </c>
      <c r="C3">
        <f>0.5*'[1]Revenues X=0'!C3+0.5*'[1]Revenues X=1'!C4</f>
        <v>55520.960406875784</v>
      </c>
      <c r="D3">
        <f>0.5*'[1]Revenues X=0'!D3+0.5*'[1]Revenues X=1'!D4</f>
        <v>65962.429203361477</v>
      </c>
      <c r="E3">
        <f>0.5*'[1]Revenues X=0'!E3+0.5*'[1]Revenues X=1'!E4</f>
        <v>78364.58176466162</v>
      </c>
      <c r="F3">
        <f>0.5*'[1]Revenues X=0'!F3+0.5*'[1]Revenues X=1'!F4</f>
        <v>93095.366197383948</v>
      </c>
      <c r="G3">
        <f>0.5*'[1]Revenues X=0'!G3+0.5*'[1]Revenues X=1'!G4</f>
        <v>110590.18895008932</v>
      </c>
      <c r="H3">
        <f>0.5*'[1]Revenues X=0'!H3+0.5*'[1]Revenues X=1'!H4</f>
        <v>131368.63386901314</v>
      </c>
      <c r="I3">
        <f>0.5*'[1]Revenues X=0'!I3+0.5*'[1]Revenues X=1'!I4</f>
        <v>156044.01733756153</v>
      </c>
      <c r="J3">
        <f>0.5*'[1]Revenues X=0'!J3+0.5*'[1]Revenues X=1'!J4</f>
        <v>185348.45232349823</v>
      </c>
      <c r="K3">
        <f>0.5*'[1]Revenues X=0'!K3+0.5*'[1]Revenues X=1'!K4</f>
        <v>220146.21781123753</v>
      </c>
      <c r="L3">
        <f>0.5*'[1]Revenues X=0'!L3+0.5*'[1]Revenues X=1'!L4</f>
        <v>261468.73233964259</v>
      </c>
      <c r="M3">
        <f>0.5*'[1]Revenues X=0'!M3+0.5*'[1]Revenues X=1'!M4</f>
        <v>310533.73654933646</v>
      </c>
      <c r="N3">
        <f>0.5*'[1]Revenues X=0'!N3+0.5*'[1]Revenues X=1'!N4</f>
        <v>368794.09887376986</v>
      </c>
      <c r="O3">
        <f>0.5*'[1]Revenues X=0'!O3+0.5*'[1]Revenues X=1'!O4</f>
        <v>437965.30622187944</v>
      </c>
      <c r="P3">
        <f>0.5*'[1]Revenues X=0'!P3+0.5*'[1]Revenues X=1'!P4</f>
        <v>520093.5788151272</v>
      </c>
      <c r="Q3">
        <f>0.5*'[1]Revenues X=0'!Q3+0.5*'[1]Revenues X=1'!Q4</f>
        <v>617595.22378423833</v>
      </c>
      <c r="R3">
        <f>0.5*'[1]Revenues X=0'!R3+0.5*'[1]Revenues X=1'!R4</f>
        <v>733351.70686979673</v>
      </c>
      <c r="S3">
        <f>0.5*'[1]Revenues X=0'!S3+0.5*'[1]Revenues X=1'!S4</f>
        <v>870765.92977057246</v>
      </c>
      <c r="T3">
        <f>0.5*'[1]Revenues X=0'!T3+0.5*'[1]Revenues X=1'!T4</f>
        <v>1033894.9381526212</v>
      </c>
      <c r="U3">
        <f>0.5*'[1]Revenues X=0'!U3+0.5*'[1]Revenues X=1'!U4</f>
        <v>1227530.3225726231</v>
      </c>
      <c r="V3">
        <f>0.5*'[1]Revenues X=0'!V3+0.5*'[1]Revenues X=1'!V4</f>
        <v>1457379.4326125055</v>
      </c>
      <c r="W3" s="20">
        <f t="shared" si="0"/>
        <v>427740.08059773024</v>
      </c>
      <c r="X3" s="20">
        <f t="shared" si="1"/>
        <v>8642870.5168535132</v>
      </c>
      <c r="Y3" t="s">
        <v>526</v>
      </c>
      <c r="Z3">
        <f t="shared" si="2"/>
        <v>0</v>
      </c>
      <c r="AA3">
        <f t="shared" si="3"/>
        <v>0</v>
      </c>
      <c r="AB3">
        <f t="shared" si="4"/>
        <v>0</v>
      </c>
      <c r="AC3">
        <f t="shared" si="5"/>
        <v>0</v>
      </c>
      <c r="AD3">
        <f t="shared" si="6"/>
        <v>1</v>
      </c>
      <c r="AF3" t="s">
        <v>525</v>
      </c>
      <c r="AG3">
        <f>SUMPRODUCT(W2:W180,AA2:AA180)</f>
        <v>108809766.30576465</v>
      </c>
    </row>
    <row r="4" spans="1:33" x14ac:dyDescent="0.25">
      <c r="A4" t="s">
        <v>20</v>
      </c>
      <c r="B4">
        <f>0.5*'[1]Revenues X=0'!B4+0.5*'[1]Revenues X=1'!B5</f>
        <v>732481.55747876503</v>
      </c>
      <c r="C4">
        <f>0.5*'[1]Revenues X=0'!C4+0.5*'[1]Revenues X=1'!C5</f>
        <v>877024.61694165505</v>
      </c>
      <c r="D4">
        <f>0.5*'[1]Revenues X=0'!D4+0.5*'[1]Revenues X=1'!D5</f>
        <v>1050050.8963736296</v>
      </c>
      <c r="E4">
        <f>0.5*'[1]Revenues X=0'!E4+0.5*'[1]Revenues X=1'!E5</f>
        <v>1257173.2330469729</v>
      </c>
      <c r="F4">
        <f>0.5*'[1]Revenues X=0'!F4+0.5*'[1]Revenues X=1'!F5</f>
        <v>1505102.176102472</v>
      </c>
      <c r="G4">
        <f>0.5*'[1]Revenues X=0'!G4+0.5*'[1]Revenues X=1'!G5</f>
        <v>1801866.3157275356</v>
      </c>
      <c r="H4">
        <f>0.5*'[1]Revenues X=0'!H4+0.5*'[1]Revenues X=1'!H5</f>
        <v>2157073.3721705624</v>
      </c>
      <c r="I4">
        <f>0.5*'[1]Revenues X=0'!I4+0.5*'[1]Revenues X=1'!I5</f>
        <v>2582216.3560385783</v>
      </c>
      <c r="J4">
        <f>0.5*'[1]Revenues X=0'!J4+0.5*'[1]Revenues X=1'!J5</f>
        <v>3091047.8781887963</v>
      </c>
      <c r="K4">
        <f>0.5*'[1]Revenues X=0'!K4+0.5*'[1]Revenues X=1'!K5</f>
        <v>3700017.9294286994</v>
      </c>
      <c r="L4">
        <f>0.5*'[1]Revenues X=0'!L4+0.5*'[1]Revenues X=1'!L5</f>
        <v>4428808.947865759</v>
      </c>
      <c r="M4">
        <f>0.5*'[1]Revenues X=0'!M4+0.5*'[1]Revenues X=1'!M5</f>
        <v>5300961.9715114348</v>
      </c>
      <c r="N4">
        <f>0.5*'[1]Revenues X=0'!N4+0.5*'[1]Revenues X=1'!N5</f>
        <v>6344641.3745089434</v>
      </c>
      <c r="O4">
        <f>0.5*'[1]Revenues X=0'!O4+0.5*'[1]Revenues X=1'!O5</f>
        <v>7593530.2682803897</v>
      </c>
      <c r="P4">
        <f>0.5*'[1]Revenues X=0'!P4+0.5*'[1]Revenues X=1'!P5</f>
        <v>9087923.2980587184</v>
      </c>
      <c r="Q4">
        <f>0.5*'[1]Revenues X=0'!Q4+0.5*'[1]Revenues X=1'!Q5</f>
        <v>10876006.810730871</v>
      </c>
      <c r="R4">
        <f>0.5*'[1]Revenues X=0'!R4+0.5*'[1]Revenues X=1'!R5</f>
        <v>13015420.167152518</v>
      </c>
      <c r="S4">
        <f>0.5*'[1]Revenues X=0'!S4+0.5*'[1]Revenues X=1'!S5</f>
        <v>15575085.640388137</v>
      </c>
      <c r="T4">
        <f>0.5*'[1]Revenues X=0'!T4+0.5*'[1]Revenues X=1'!T5</f>
        <v>18637438.706765648</v>
      </c>
      <c r="U4">
        <f>0.5*'[1]Revenues X=0'!U4+0.5*'[1]Revenues X=1'!U5</f>
        <v>22301043.196397133</v>
      </c>
      <c r="V4">
        <f>0.5*'[1]Revenues X=0'!V4+0.5*'[1]Revenues X=1'!V5</f>
        <v>26683773.866750464</v>
      </c>
      <c r="W4" s="20">
        <f t="shared" si="0"/>
        <v>7552318.5038051261</v>
      </c>
      <c r="X4" s="20">
        <f t="shared" si="1"/>
        <v>153176856.0999642</v>
      </c>
      <c r="Y4" t="s">
        <v>387</v>
      </c>
      <c r="Z4">
        <f t="shared" si="2"/>
        <v>0</v>
      </c>
      <c r="AA4">
        <f t="shared" si="3"/>
        <v>0</v>
      </c>
      <c r="AB4">
        <f t="shared" si="4"/>
        <v>1</v>
      </c>
      <c r="AC4">
        <f t="shared" si="5"/>
        <v>0</v>
      </c>
      <c r="AD4">
        <f t="shared" si="6"/>
        <v>0</v>
      </c>
      <c r="AF4" t="s">
        <v>387</v>
      </c>
      <c r="AG4">
        <f>SUMPRODUCT(W2:W180,AB2:AB180)</f>
        <v>242126686.73048455</v>
      </c>
    </row>
    <row r="5" spans="1:33" x14ac:dyDescent="0.25">
      <c r="A5" t="s">
        <v>27</v>
      </c>
      <c r="B5">
        <f>0.5*'[1]Revenues X=0'!B5+0.5*'[1]Revenues X=1'!B6</f>
        <v>2183.4423214269218</v>
      </c>
      <c r="C5">
        <f>0.5*'[1]Revenues X=0'!C5+0.5*'[1]Revenues X=1'!C6</f>
        <v>2607.9371329997043</v>
      </c>
      <c r="D5">
        <f>0.5*'[1]Revenues X=0'!D5+0.5*'[1]Revenues X=1'!D6</f>
        <v>3111.3233202733873</v>
      </c>
      <c r="E5">
        <f>0.5*'[1]Revenues X=0'!E5+0.5*'[1]Revenues X=1'!E6</f>
        <v>3711.7930885783558</v>
      </c>
      <c r="F5">
        <f>0.5*'[1]Revenues X=0'!F5+0.5*'[1]Revenues X=1'!F6</f>
        <v>4428.4700582257883</v>
      </c>
      <c r="G5">
        <f>0.5*'[1]Revenues X=0'!G5+0.5*'[1]Revenues X=1'!G6</f>
        <v>5282.4165911051286</v>
      </c>
      <c r="H5">
        <f>0.5*'[1]Revenues X=0'!H5+0.5*'[1]Revenues X=1'!H6</f>
        <v>6302.0441073102102</v>
      </c>
      <c r="I5">
        <f>0.5*'[1]Revenues X=0'!I5+0.5*'[1]Revenues X=1'!I6</f>
        <v>7516.9833979357418</v>
      </c>
      <c r="J5">
        <f>0.5*'[1]Revenues X=0'!J5+0.5*'[1]Revenues X=1'!J6</f>
        <v>8967.4972471427081</v>
      </c>
      <c r="K5">
        <f>0.5*'[1]Revenues X=0'!K5+0.5*'[1]Revenues X=1'!K6</f>
        <v>10695.877390924645</v>
      </c>
      <c r="L5">
        <f>0.5*'[1]Revenues X=0'!L5+0.5*'[1]Revenues X=1'!L6</f>
        <v>12759.186570004718</v>
      </c>
      <c r="M5">
        <f>0.5*'[1]Revenues X=0'!M5+0.5*'[1]Revenues X=1'!M6</f>
        <v>15217.768639431313</v>
      </c>
      <c r="N5">
        <f>0.5*'[1]Revenues X=0'!N5+0.5*'[1]Revenues X=1'!N6</f>
        <v>18152.502572018875</v>
      </c>
      <c r="O5">
        <f>0.5*'[1]Revenues X=0'!O5+0.5*'[1]Revenues X=1'!O6</f>
        <v>21649.464357266868</v>
      </c>
      <c r="P5">
        <f>0.5*'[1]Revenues X=0'!P5+0.5*'[1]Revenues X=1'!P6</f>
        <v>25823.297440836173</v>
      </c>
      <c r="Q5">
        <f>0.5*'[1]Revenues X=0'!Q5+0.5*'[1]Revenues X=1'!Q6</f>
        <v>30796.748065110834</v>
      </c>
      <c r="R5">
        <f>0.5*'[1]Revenues X=0'!R5+0.5*'[1]Revenues X=1'!R6</f>
        <v>36732.329966457903</v>
      </c>
      <c r="S5">
        <f>0.5*'[1]Revenues X=0'!S5+0.5*'[1]Revenues X=1'!S6</f>
        <v>43805.034673586539</v>
      </c>
      <c r="T5">
        <f>0.5*'[1]Revenues X=0'!T5+0.5*'[1]Revenues X=1'!T6</f>
        <v>52245.247613631997</v>
      </c>
      <c r="U5">
        <f>0.5*'[1]Revenues X=0'!U5+0.5*'[1]Revenues X=1'!U6</f>
        <v>62302.378631033804</v>
      </c>
      <c r="V5">
        <f>0.5*'[1]Revenues X=0'!V5+0.5*'[1]Revenues X=1'!V6</f>
        <v>74298.571289885032</v>
      </c>
      <c r="W5" s="20">
        <f t="shared" si="0"/>
        <v>21361.443546437462</v>
      </c>
      <c r="X5" s="20">
        <f t="shared" si="1"/>
        <v>432547.3485536825</v>
      </c>
      <c r="Y5" t="s">
        <v>527</v>
      </c>
      <c r="Z5">
        <f t="shared" si="2"/>
        <v>0</v>
      </c>
      <c r="AA5">
        <f t="shared" si="3"/>
        <v>0</v>
      </c>
      <c r="AB5">
        <f t="shared" si="4"/>
        <v>0</v>
      </c>
      <c r="AC5">
        <f t="shared" si="5"/>
        <v>1</v>
      </c>
      <c r="AD5">
        <f t="shared" si="6"/>
        <v>0</v>
      </c>
      <c r="AF5" t="s">
        <v>527</v>
      </c>
      <c r="AG5">
        <f>SUMPRODUCT(W2:W180,AC2:AC180)</f>
        <v>381498075.29210371</v>
      </c>
    </row>
    <row r="6" spans="1:33" x14ac:dyDescent="0.25">
      <c r="A6" t="s">
        <v>30</v>
      </c>
      <c r="B6">
        <f>0.5*'[1]Revenues X=0'!B6+0.5*'[1]Revenues X=1'!B7</f>
        <v>299578.17578638962</v>
      </c>
      <c r="C6">
        <f>0.5*'[1]Revenues X=0'!C6+0.5*'[1]Revenues X=1'!C7</f>
        <v>363071.42032091186</v>
      </c>
      <c r="D6">
        <f>0.5*'[1]Revenues X=0'!D6+0.5*'[1]Revenues X=1'!D7</f>
        <v>440026.66753821308</v>
      </c>
      <c r="E6">
        <f>0.5*'[1]Revenues X=0'!E6+0.5*'[1]Revenues X=1'!E7</f>
        <v>533305.09239006601</v>
      </c>
      <c r="F6">
        <f>0.5*'[1]Revenues X=0'!F6+0.5*'[1]Revenues X=1'!F7</f>
        <v>646370.66962923692</v>
      </c>
      <c r="G6">
        <f>0.5*'[1]Revenues X=0'!G6+0.5*'[1]Revenues X=1'!G7</f>
        <v>783421.96756314416</v>
      </c>
      <c r="H6">
        <f>0.5*'[1]Revenues X=0'!H6+0.5*'[1]Revenues X=1'!H7</f>
        <v>949549.68216856103</v>
      </c>
      <c r="I6">
        <f>0.5*'[1]Revenues X=0'!I6+0.5*'[1]Revenues X=1'!I7</f>
        <v>1150923.4070278066</v>
      </c>
      <c r="J6">
        <f>0.5*'[1]Revenues X=0'!J6+0.5*'[1]Revenues X=1'!J7</f>
        <v>1395023.6714654714</v>
      </c>
      <c r="K6">
        <f>0.5*'[1]Revenues X=0'!K6+0.5*'[1]Revenues X=1'!K7</f>
        <v>1690916.3041742221</v>
      </c>
      <c r="L6">
        <f>0.5*'[1]Revenues X=0'!L6+0.5*'[1]Revenues X=1'!L7</f>
        <v>2049593.1547226838</v>
      </c>
      <c r="M6">
        <f>0.5*'[1]Revenues X=0'!M6+0.5*'[1]Revenues X=1'!M7</f>
        <v>2484375.2896775599</v>
      </c>
      <c r="N6">
        <f>0.5*'[1]Revenues X=0'!N6+0.5*'[1]Revenues X=1'!N7</f>
        <v>3011413.2585334312</v>
      </c>
      <c r="O6">
        <f>0.5*'[1]Revenues X=0'!O6+0.5*'[1]Revenues X=1'!O7</f>
        <v>3650279.5418604687</v>
      </c>
      <c r="P6">
        <f>0.5*'[1]Revenues X=0'!P6+0.5*'[1]Revenues X=1'!P7</f>
        <v>4424702.9949902687</v>
      </c>
      <c r="Q6">
        <f>0.5*'[1]Revenues X=0'!Q6+0.5*'[1]Revenues X=1'!Q7</f>
        <v>5363439.2584235333</v>
      </c>
      <c r="R6">
        <f>0.5*'[1]Revenues X=0'!R6+0.5*'[1]Revenues X=1'!R7</f>
        <v>6501348.8784811925</v>
      </c>
      <c r="S6">
        <f>0.5*'[1]Revenues X=0'!S6+0.5*'[1]Revenues X=1'!S7</f>
        <v>7880675.9027757309</v>
      </c>
      <c r="T6">
        <f>0.5*'[1]Revenues X=0'!T6+0.5*'[1]Revenues X=1'!T7</f>
        <v>9552630.3036343325</v>
      </c>
      <c r="U6">
        <f>0.5*'[1]Revenues X=0'!U6+0.5*'[1]Revenues X=1'!U7</f>
        <v>11579265.881803583</v>
      </c>
      <c r="V6">
        <f>0.5*'[1]Revenues X=0'!V6+0.5*'[1]Revenues X=1'!V7</f>
        <v>14035800.362131342</v>
      </c>
      <c r="W6" s="20">
        <f t="shared" si="0"/>
        <v>3751700.5659570545</v>
      </c>
      <c r="X6" s="20">
        <f t="shared" si="1"/>
        <v>76503359.859433338</v>
      </c>
      <c r="Y6" t="s">
        <v>387</v>
      </c>
      <c r="Z6">
        <f t="shared" si="2"/>
        <v>0</v>
      </c>
      <c r="AA6">
        <f t="shared" si="3"/>
        <v>0</v>
      </c>
      <c r="AB6">
        <f t="shared" si="4"/>
        <v>1</v>
      </c>
      <c r="AC6">
        <f t="shared" si="5"/>
        <v>0</v>
      </c>
      <c r="AD6">
        <f t="shared" si="6"/>
        <v>0</v>
      </c>
      <c r="AF6" t="s">
        <v>526</v>
      </c>
      <c r="AG6">
        <f>SUMPRODUCT(W2:W180,AD2:AD180)</f>
        <v>117903416.81152791</v>
      </c>
    </row>
    <row r="7" spans="1:33" x14ac:dyDescent="0.25">
      <c r="A7" t="s">
        <v>33</v>
      </c>
      <c r="B7">
        <f>0.5*'[1]Revenues X=0'!B7+0.5*'[1]Revenues X=1'!B8</f>
        <v>2280.912636830255</v>
      </c>
      <c r="C7">
        <f>0.5*'[1]Revenues X=0'!C7+0.5*'[1]Revenues X=1'!C8</f>
        <v>2727.3688206346842</v>
      </c>
      <c r="D7">
        <f>0.5*'[1]Revenues X=0'!D7+0.5*'[1]Revenues X=1'!D8</f>
        <v>3257.5474427240006</v>
      </c>
      <c r="E7">
        <f>0.5*'[1]Revenues X=0'!E7+0.5*'[1]Revenues X=1'!E8</f>
        <v>3890.6847514403498</v>
      </c>
      <c r="F7">
        <f>0.5*'[1]Revenues X=0'!F7+0.5*'[1]Revenues X=1'!F8</f>
        <v>4646.7431238056251</v>
      </c>
      <c r="G7">
        <f>0.5*'[1]Revenues X=0'!G7+0.5*'[1]Revenues X=1'!G8</f>
        <v>5549.5987073464348</v>
      </c>
      <c r="H7">
        <f>0.5*'[1]Revenues X=0'!H7+0.5*'[1]Revenues X=1'!H8</f>
        <v>6627.6667410936134</v>
      </c>
      <c r="I7">
        <f>0.5*'[1]Revenues X=0'!I7+0.5*'[1]Revenues X=1'!I8</f>
        <v>7914.9814408200245</v>
      </c>
      <c r="J7">
        <f>0.5*'[1]Revenues X=0'!J7+0.5*'[1]Revenues X=1'!J8</f>
        <v>9452.0314205806226</v>
      </c>
      <c r="K7">
        <f>0.5*'[1]Revenues X=0'!K7+0.5*'[1]Revenues X=1'!K8</f>
        <v>11287.309516993479</v>
      </c>
      <c r="L7">
        <f>0.5*'[1]Revenues X=0'!L7+0.5*'[1]Revenues X=1'!L8</f>
        <v>13478.500640432001</v>
      </c>
      <c r="M7">
        <f>0.5*'[1]Revenues X=0'!M7+0.5*'[1]Revenues X=1'!M8</f>
        <v>16094.690313258336</v>
      </c>
      <c r="N7">
        <f>0.5*'[1]Revenues X=0'!N7+0.5*'[1]Revenues X=1'!N8</f>
        <v>19218.05337030513</v>
      </c>
      <c r="O7">
        <f>0.5*'[1]Revenues X=0'!O7+0.5*'[1]Revenues X=1'!O8</f>
        <v>22947.000831256813</v>
      </c>
      <c r="P7">
        <f>0.5*'[1]Revenues X=0'!P7+0.5*'[1]Revenues X=1'!P8</f>
        <v>27398.580261821713</v>
      </c>
      <c r="Q7">
        <f>0.5*'[1]Revenues X=0'!Q7+0.5*'[1]Revenues X=1'!Q8</f>
        <v>32712.959150674313</v>
      </c>
      <c r="R7">
        <f>0.5*'[1]Revenues X=0'!R7+0.5*'[1]Revenues X=1'!R8</f>
        <v>39056.836313425069</v>
      </c>
      <c r="S7">
        <f>0.5*'[1]Revenues X=0'!S7+0.5*'[1]Revenues X=1'!S8</f>
        <v>46629.828695127784</v>
      </c>
      <c r="T7">
        <f>0.5*'[1]Revenues X=0'!T7+0.5*'[1]Revenues X=1'!T8</f>
        <v>55669.318912229734</v>
      </c>
      <c r="U7">
        <f>0.5*'[1]Revenues X=0'!U7+0.5*'[1]Revenues X=1'!U8</f>
        <v>66459.552584846737</v>
      </c>
      <c r="V7">
        <f>0.5*'[1]Revenues X=0'!V7+0.5*'[1]Revenues X=1'!V8</f>
        <v>79338.715747496739</v>
      </c>
      <c r="W7" s="20">
        <f t="shared" si="0"/>
        <v>22697.08959157826</v>
      </c>
      <c r="X7" s="20">
        <f t="shared" si="1"/>
        <v>459835.62464770855</v>
      </c>
      <c r="Y7" t="s">
        <v>525</v>
      </c>
      <c r="Z7">
        <f t="shared" si="2"/>
        <v>0</v>
      </c>
      <c r="AA7">
        <f t="shared" si="3"/>
        <v>1</v>
      </c>
      <c r="AB7">
        <f t="shared" si="4"/>
        <v>0</v>
      </c>
      <c r="AC7">
        <f t="shared" si="5"/>
        <v>0</v>
      </c>
      <c r="AD7">
        <f t="shared" si="6"/>
        <v>0</v>
      </c>
    </row>
    <row r="8" spans="1:33" x14ac:dyDescent="0.25">
      <c r="A8" t="s">
        <v>36</v>
      </c>
      <c r="B8">
        <f>0.5*'[1]Revenues X=0'!B8+0.5*'[1]Revenues X=1'!B9</f>
        <v>912936.98377598356</v>
      </c>
      <c r="C8">
        <f>0.5*'[1]Revenues X=0'!C8+0.5*'[1]Revenues X=1'!C9</f>
        <v>1089422.5111033372</v>
      </c>
      <c r="D8">
        <f>0.5*'[1]Revenues X=0'!D8+0.5*'[1]Revenues X=1'!D9</f>
        <v>1299979.7720421562</v>
      </c>
      <c r="E8">
        <f>0.5*'[1]Revenues X=0'!E8+0.5*'[1]Revenues X=1'!E9</f>
        <v>1551186.2329369499</v>
      </c>
      <c r="F8">
        <f>0.5*'[1]Revenues X=0'!F8+0.5*'[1]Revenues X=1'!F9</f>
        <v>1850880.4560331267</v>
      </c>
      <c r="G8">
        <f>0.5*'[1]Revenues X=0'!G8+0.5*'[1]Revenues X=1'!G9</f>
        <v>2208410.1160660787</v>
      </c>
      <c r="H8">
        <f>0.5*'[1]Revenues X=0'!H8+0.5*'[1]Revenues X=1'!H9</f>
        <v>2634924.0519107729</v>
      </c>
      <c r="I8">
        <f>0.5*'[1]Revenues X=0'!I8+0.5*'[1]Revenues X=1'!I9</f>
        <v>3143716.0617421335</v>
      </c>
      <c r="J8">
        <f>0.5*'[1]Revenues X=0'!J8+0.5*'[1]Revenues X=1'!J9</f>
        <v>3750640.556916289</v>
      </c>
      <c r="K8">
        <f>0.5*'[1]Revenues X=0'!K8+0.5*'[1]Revenues X=1'!K9</f>
        <v>4474601.1256436212</v>
      </c>
      <c r="L8">
        <f>0.5*'[1]Revenues X=0'!L8+0.5*'[1]Revenues X=1'!L9</f>
        <v>5338140.9574188478</v>
      </c>
      <c r="M8">
        <f>0.5*'[1]Revenues X=0'!M8+0.5*'[1]Revenues X=1'!M9</f>
        <v>6368137.2494798284</v>
      </c>
      <c r="N8">
        <f>0.5*'[1]Revenues X=0'!N8+0.5*'[1]Revenues X=1'!N9</f>
        <v>7596639.7926599216</v>
      </c>
      <c r="O8">
        <f>0.5*'[1]Revenues X=0'!O8+0.5*'[1]Revenues X=1'!O9</f>
        <v>9061857.8038813286</v>
      </c>
      <c r="P8">
        <f>0.5*'[1]Revenues X=0'!P8+0.5*'[1]Revenues X=1'!P9</f>
        <v>10809350.842395913</v>
      </c>
      <c r="Q8">
        <f>0.5*'[1]Revenues X=0'!Q8+0.5*'[1]Revenues X=1'!Q9</f>
        <v>12893431.012182312</v>
      </c>
      <c r="R8">
        <f>0.5*'[1]Revenues X=0'!R8+0.5*'[1]Revenues X=1'!R9</f>
        <v>15378854.045973327</v>
      </c>
      <c r="S8">
        <f>0.5*'[1]Revenues X=0'!S8+0.5*'[1]Revenues X=1'!S9</f>
        <v>18342811.4277649</v>
      </c>
      <c r="T8">
        <f>0.5*'[1]Revenues X=0'!T8+0.5*'[1]Revenues X=1'!T9</f>
        <v>21877331.432387836</v>
      </c>
      <c r="U8">
        <f>0.5*'[1]Revenues X=0'!U8+0.5*'[1]Revenues X=1'!U9</f>
        <v>26092108.9531729</v>
      </c>
      <c r="V8">
        <f>0.5*'[1]Revenues X=0'!V8+0.5*'[1]Revenues X=1'!V9</f>
        <v>31117912.538263913</v>
      </c>
      <c r="W8" s="20">
        <f t="shared" si="0"/>
        <v>8942536.8535119742</v>
      </c>
      <c r="X8" s="20">
        <f t="shared" si="1"/>
        <v>181088867.96785992</v>
      </c>
      <c r="Y8" t="s">
        <v>525</v>
      </c>
      <c r="Z8">
        <f t="shared" si="2"/>
        <v>0</v>
      </c>
      <c r="AA8">
        <f t="shared" si="3"/>
        <v>1</v>
      </c>
      <c r="AB8">
        <f t="shared" si="4"/>
        <v>0</v>
      </c>
      <c r="AC8">
        <f t="shared" si="5"/>
        <v>0</v>
      </c>
      <c r="AD8">
        <f t="shared" si="6"/>
        <v>0</v>
      </c>
    </row>
    <row r="9" spans="1:33" x14ac:dyDescent="0.25">
      <c r="A9" t="s">
        <v>38</v>
      </c>
      <c r="B9">
        <f>0.5*'[1]Revenues X=0'!B9+0.5*'[1]Revenues X=1'!B10</f>
        <v>44437.7821414879</v>
      </c>
      <c r="C9">
        <f>0.5*'[1]Revenues X=0'!C9+0.5*'[1]Revenues X=1'!C10</f>
        <v>52707.75083142893</v>
      </c>
      <c r="D9">
        <f>0.5*'[1]Revenues X=0'!D9+0.5*'[1]Revenues X=1'!D10</f>
        <v>62511.112814562795</v>
      </c>
      <c r="E9">
        <f>0.5*'[1]Revenues X=0'!E9+0.5*'[1]Revenues X=1'!E10</f>
        <v>74135.627395775024</v>
      </c>
      <c r="F9">
        <f>0.5*'[1]Revenues X=0'!F9+0.5*'[1]Revenues X=1'!F10</f>
        <v>87919.538933117787</v>
      </c>
      <c r="G9">
        <f>0.5*'[1]Revenues X=0'!G9+0.5*'[1]Revenues X=1'!G10</f>
        <v>104262.3603960248</v>
      </c>
      <c r="H9">
        <f>0.5*'[1]Revenues X=0'!H9+0.5*'[1]Revenues X=1'!H10</f>
        <v>123640.31350728247</v>
      </c>
      <c r="I9">
        <f>0.5*'[1]Revenues X=0'!I9+0.5*'[1]Revenues X=1'!I10</f>
        <v>146614.37147748232</v>
      </c>
      <c r="J9">
        <f>0.5*'[1]Revenues X=0'!J9+0.5*'[1]Revenues X=1'!J10</f>
        <v>173853.47154028298</v>
      </c>
      <c r="K9">
        <f>0.5*'[1]Revenues X=0'!K9+0.5*'[1]Revenues X=1'!K10</f>
        <v>206145.70161136382</v>
      </c>
      <c r="L9">
        <f>0.5*'[1]Revenues X=0'!L9+0.5*'[1]Revenues X=1'!L10</f>
        <v>244430.60287797902</v>
      </c>
      <c r="M9">
        <f>0.5*'[1]Revenues X=0'!M9+0.5*'[1]Revenues X=1'!M10</f>
        <v>289815.2049485594</v>
      </c>
      <c r="N9">
        <f>0.5*'[1]Revenues X=0'!N9+0.5*'[1]Revenues X=1'!N10</f>
        <v>343618.98349778698</v>
      </c>
      <c r="O9">
        <f>0.5*'[1]Revenues X=0'!O9+0.5*'[1]Revenues X=1'!O10</f>
        <v>407396.81823149702</v>
      </c>
      <c r="P9">
        <f>0.5*'[1]Revenues X=0'!P9+0.5*'[1]Revenues X=1'!P10</f>
        <v>483001.57070109446</v>
      </c>
      <c r="Q9">
        <f>0.5*'[1]Revenues X=0'!Q9+0.5*'[1]Revenues X=1'!Q10</f>
        <v>572616.91785085213</v>
      </c>
      <c r="R9">
        <f>0.5*'[1]Revenues X=0'!R9+0.5*'[1]Revenues X=1'!R10</f>
        <v>678844.46585305734</v>
      </c>
      <c r="S9">
        <f>0.5*'[1]Revenues X=0'!S9+0.5*'[1]Revenues X=1'!S10</f>
        <v>804750.65944246668</v>
      </c>
      <c r="T9">
        <f>0.5*'[1]Revenues X=0'!T9+0.5*'[1]Revenues X=1'!T10</f>
        <v>953988.06582620787</v>
      </c>
      <c r="U9">
        <f>0.5*'[1]Revenues X=0'!U9+0.5*'[1]Revenues X=1'!U10</f>
        <v>1130862.3304393741</v>
      </c>
      <c r="V9">
        <f>0.5*'[1]Revenues X=0'!V9+0.5*'[1]Revenues X=1'!V10</f>
        <v>1340497.0221259189</v>
      </c>
      <c r="W9" s="20">
        <f t="shared" si="0"/>
        <v>396478.60344969534</v>
      </c>
      <c r="X9" s="20">
        <f t="shared" si="1"/>
        <v>8004338.8603272289</v>
      </c>
      <c r="Y9" t="s">
        <v>526</v>
      </c>
      <c r="Z9">
        <f t="shared" si="2"/>
        <v>0</v>
      </c>
      <c r="AA9">
        <f t="shared" si="3"/>
        <v>0</v>
      </c>
      <c r="AB9">
        <f t="shared" si="4"/>
        <v>0</v>
      </c>
      <c r="AC9">
        <f t="shared" si="5"/>
        <v>0</v>
      </c>
      <c r="AD9">
        <f t="shared" si="6"/>
        <v>1</v>
      </c>
    </row>
    <row r="10" spans="1:33" x14ac:dyDescent="0.25">
      <c r="A10" t="s">
        <v>43</v>
      </c>
      <c r="B10">
        <f>0.5*'[1]Revenues X=0'!B10+0.5*'[1]Revenues X=1'!B11</f>
        <v>1184623.2837339863</v>
      </c>
      <c r="C10">
        <f>0.5*'[1]Revenues X=0'!C10+0.5*'[1]Revenues X=1'!C11</f>
        <v>1416022.2399002798</v>
      </c>
      <c r="D10">
        <f>0.5*'[1]Revenues X=0'!D10+0.5*'[1]Revenues X=1'!D11</f>
        <v>1692596.7323006119</v>
      </c>
      <c r="E10">
        <f>0.5*'[1]Revenues X=0'!E10+0.5*'[1]Revenues X=1'!E11</f>
        <v>2023167.7834188666</v>
      </c>
      <c r="F10">
        <f>0.5*'[1]Revenues X=0'!F10+0.5*'[1]Revenues X=1'!F11</f>
        <v>2418272.8166209655</v>
      </c>
      <c r="G10">
        <f>0.5*'[1]Revenues X=0'!G10+0.5*'[1]Revenues X=1'!G11</f>
        <v>2890502.3657602775</v>
      </c>
      <c r="H10">
        <f>0.5*'[1]Revenues X=0'!H10+0.5*'[1]Revenues X=1'!H11</f>
        <v>3454906.3792041894</v>
      </c>
      <c r="I10">
        <f>0.5*'[1]Revenues X=0'!I10+0.5*'[1]Revenues X=1'!I11</f>
        <v>4129464.459571843</v>
      </c>
      <c r="J10">
        <f>0.5*'[1]Revenues X=0'!J10+0.5*'[1]Revenues X=1'!J11</f>
        <v>4935667.9572784603</v>
      </c>
      <c r="K10">
        <f>0.5*'[1]Revenues X=0'!K10+0.5*'[1]Revenues X=1'!K11</f>
        <v>5899191.386159759</v>
      </c>
      <c r="L10">
        <f>0.5*'[1]Revenues X=0'!L10+0.5*'[1]Revenues X=1'!L11</f>
        <v>7050722.5545973433</v>
      </c>
      <c r="M10">
        <f>0.5*'[1]Revenues X=0'!M10+0.5*'[1]Revenues X=1'!M11</f>
        <v>8426921.8602416813</v>
      </c>
      <c r="N10">
        <f>0.5*'[1]Revenues X=0'!N10+0.5*'[1]Revenues X=1'!N11</f>
        <v>10071606.130346656</v>
      </c>
      <c r="O10">
        <f>0.5*'[1]Revenues X=0'!O10+0.5*'[1]Revenues X=1'!O11</f>
        <v>12037119.057608597</v>
      </c>
      <c r="P10">
        <f>0.5*'[1]Revenues X=0'!P10+0.5*'[1]Revenues X=1'!P11</f>
        <v>14386019.425184011</v>
      </c>
      <c r="Q10">
        <f>0.5*'[1]Revenues X=0'!Q10+0.5*'[1]Revenues X=1'!Q11</f>
        <v>17193038.654224716</v>
      </c>
      <c r="R10">
        <f>0.5*'[1]Revenues X=0'!R10+0.5*'[1]Revenues X=1'!R11</f>
        <v>20547488.250302069</v>
      </c>
      <c r="S10">
        <f>0.5*'[1]Revenues X=0'!S10+0.5*'[1]Revenues X=1'!S11</f>
        <v>24556055.652574107</v>
      </c>
      <c r="T10">
        <f>0.5*'[1]Revenues X=0'!T10+0.5*'[1]Revenues X=1'!T11</f>
        <v>29346237.207326893</v>
      </c>
      <c r="U10">
        <f>0.5*'[1]Revenues X=0'!U10+0.5*'[1]Revenues X=1'!U11</f>
        <v>35070330.841231376</v>
      </c>
      <c r="V10">
        <f>0.5*'[1]Revenues X=0'!V10+0.5*'[1]Revenues X=1'!V11</f>
        <v>41910325.689573117</v>
      </c>
      <c r="W10" s="20">
        <f t="shared" si="0"/>
        <v>11935251.463198086</v>
      </c>
      <c r="X10" s="20">
        <f t="shared" si="1"/>
        <v>241905597.87118509</v>
      </c>
      <c r="Y10" t="s">
        <v>527</v>
      </c>
      <c r="Z10">
        <f t="shared" si="2"/>
        <v>0</v>
      </c>
      <c r="AA10">
        <f t="shared" si="3"/>
        <v>0</v>
      </c>
      <c r="AB10">
        <f t="shared" si="4"/>
        <v>0</v>
      </c>
      <c r="AC10">
        <f t="shared" si="5"/>
        <v>1</v>
      </c>
      <c r="AD10">
        <f t="shared" si="6"/>
        <v>0</v>
      </c>
    </row>
    <row r="11" spans="1:33" x14ac:dyDescent="0.25">
      <c r="A11" t="s">
        <v>46</v>
      </c>
      <c r="B11">
        <f>0.5*'[1]Revenues X=0'!B11+0.5*'[1]Revenues X=1'!B12</f>
        <v>263175.24069153308</v>
      </c>
      <c r="C11">
        <f>0.5*'[1]Revenues X=0'!C11+0.5*'[1]Revenues X=1'!C12</f>
        <v>313698.04365510907</v>
      </c>
      <c r="D11">
        <f>0.5*'[1]Revenues X=0'!D11+0.5*'[1]Revenues X=1'!D12</f>
        <v>373910.44042389386</v>
      </c>
      <c r="E11">
        <f>0.5*'[1]Revenues X=0'!E11+0.5*'[1]Revenues X=1'!E12</f>
        <v>445674.14503141213</v>
      </c>
      <c r="F11">
        <f>0.5*'[1]Revenues X=0'!F11+0.5*'[1]Revenues X=1'!F12</f>
        <v>531204.5170250287</v>
      </c>
      <c r="G11">
        <f>0.5*'[1]Revenues X=0'!G11+0.5*'[1]Revenues X=1'!G12</f>
        <v>633139.62229503645</v>
      </c>
      <c r="H11">
        <f>0.5*'[1]Revenues X=0'!H11+0.5*'[1]Revenues X=1'!H12</f>
        <v>754626.62702933815</v>
      </c>
      <c r="I11">
        <f>0.5*'[1]Revenues X=0'!I11+0.5*'[1]Revenues X=1'!I12</f>
        <v>899411.20586998982</v>
      </c>
      <c r="J11">
        <f>0.5*'[1]Revenues X=0'!J11+0.5*'[1]Revenues X=1'!J12</f>
        <v>1071962.0521506756</v>
      </c>
      <c r="K11">
        <f>0.5*'[1]Revenues X=0'!K11+0.5*'[1]Revenues X=1'!K12</f>
        <v>1277597.905034849</v>
      </c>
      <c r="L11">
        <f>0.5*'[1]Revenues X=0'!L11+0.5*'[1]Revenues X=1'!L12</f>
        <v>1522663.6345342048</v>
      </c>
      <c r="M11">
        <f>0.5*'[1]Revenues X=0'!M11+0.5*'[1]Revenues X=1'!M12</f>
        <v>1814711.3359607249</v>
      </c>
      <c r="N11">
        <f>0.5*'[1]Revenues X=0'!N11+0.5*'[1]Revenues X=1'!N12</f>
        <v>2162749.3903075941</v>
      </c>
      <c r="O11">
        <f>0.5*'[1]Revenues X=0'!O11+0.5*'[1]Revenues X=1'!O12</f>
        <v>2577500.5676040272</v>
      </c>
      <c r="P11">
        <f>0.5*'[1]Revenues X=0'!P11+0.5*'[1]Revenues X=1'!P12</f>
        <v>3071754.3562210677</v>
      </c>
      <c r="Q11">
        <f>0.5*'[1]Revenues X=0'!Q11+0.5*'[1]Revenues X=1'!Q12</f>
        <v>3660734.7268911609</v>
      </c>
      <c r="R11">
        <f>0.5*'[1]Revenues X=0'!R11+0.5*'[1]Revenues X=1'!R12</f>
        <v>4362598.617533939</v>
      </c>
      <c r="S11">
        <f>0.5*'[1]Revenues X=0'!S11+0.5*'[1]Revenues X=1'!S12</f>
        <v>5198959.8215728234</v>
      </c>
      <c r="T11">
        <f>0.5*'[1]Revenues X=0'!T11+0.5*'[1]Revenues X=1'!T12</f>
        <v>6195594.3490802143</v>
      </c>
      <c r="U11">
        <f>0.5*'[1]Revenues X=0'!U11+0.5*'[1]Revenues X=1'!U12</f>
        <v>7383186.5464782305</v>
      </c>
      <c r="V11">
        <f>0.5*'[1]Revenues X=0'!V11+0.5*'[1]Revenues X=1'!V12</f>
        <v>8798322.4929188713</v>
      </c>
      <c r="W11" s="20">
        <f t="shared" si="0"/>
        <v>2538722.64944332</v>
      </c>
      <c r="X11" s="20">
        <f t="shared" si="1"/>
        <v>51385513.251482747</v>
      </c>
      <c r="Y11" t="s">
        <v>527</v>
      </c>
      <c r="Z11">
        <f t="shared" si="2"/>
        <v>0</v>
      </c>
      <c r="AA11">
        <f t="shared" si="3"/>
        <v>0</v>
      </c>
      <c r="AB11">
        <f t="shared" si="4"/>
        <v>0</v>
      </c>
      <c r="AC11">
        <f t="shared" si="5"/>
        <v>1</v>
      </c>
      <c r="AD11">
        <f t="shared" si="6"/>
        <v>0</v>
      </c>
    </row>
    <row r="12" spans="1:33" x14ac:dyDescent="0.25">
      <c r="A12" t="s">
        <v>48</v>
      </c>
      <c r="B12">
        <f>0.5*'[1]Revenues X=0'!B12+0.5*'[1]Revenues X=1'!B13</f>
        <v>217859.32981680165</v>
      </c>
      <c r="C12">
        <f>0.5*'[1]Revenues X=0'!C12+0.5*'[1]Revenues X=1'!C13</f>
        <v>259973.29590763987</v>
      </c>
      <c r="D12">
        <f>0.5*'[1]Revenues X=0'!D12+0.5*'[1]Revenues X=1'!D13</f>
        <v>310215.28028505133</v>
      </c>
      <c r="E12">
        <f>0.5*'[1]Revenues X=0'!E12+0.5*'[1]Revenues X=1'!E13</f>
        <v>370156.70468482986</v>
      </c>
      <c r="F12">
        <f>0.5*'[1]Revenues X=0'!F12+0.5*'[1]Revenues X=1'!F13</f>
        <v>441668.42989715614</v>
      </c>
      <c r="G12">
        <f>0.5*'[1]Revenues X=0'!G12+0.5*'[1]Revenues X=1'!G13</f>
        <v>526980.18802032596</v>
      </c>
      <c r="H12">
        <f>0.5*'[1]Revenues X=0'!H12+0.5*'[1]Revenues X=1'!H13</f>
        <v>628754.03202939965</v>
      </c>
      <c r="I12">
        <f>0.5*'[1]Revenues X=0'!I12+0.5*'[1]Revenues X=1'!I13</f>
        <v>750160.90029522183</v>
      </c>
      <c r="J12">
        <f>0.5*'[1]Revenues X=0'!J12+0.5*'[1]Revenues X=1'!J13</f>
        <v>894986.58277951484</v>
      </c>
      <c r="K12">
        <f>0.5*'[1]Revenues X=0'!K12+0.5*'[1]Revenues X=1'!K13</f>
        <v>1067740.5269202914</v>
      </c>
      <c r="L12">
        <f>0.5*'[1]Revenues X=0'!L12+0.5*'[1]Revenues X=1'!L13</f>
        <v>1273805.999208997</v>
      </c>
      <c r="M12">
        <f>0.5*'[1]Revenues X=0'!M12+0.5*'[1]Revenues X=1'!M13</f>
        <v>1519595.2049425254</v>
      </c>
      <c r="N12">
        <f>0.5*'[1]Revenues X=0'!N12+0.5*'[1]Revenues X=1'!N13</f>
        <v>1812762.0776333942</v>
      </c>
      <c r="O12">
        <f>0.5*'[1]Revenues X=0'!O12+0.5*'[1]Revenues X=1'!O13</f>
        <v>2162423.3669478637</v>
      </c>
      <c r="P12">
        <f>0.5*'[1]Revenues X=0'!P12+0.5*'[1]Revenues X=1'!P13</f>
        <v>2579460.1745690648</v>
      </c>
      <c r="Q12">
        <f>0.5*'[1]Revenues X=0'!Q12+0.5*'[1]Revenues X=1'!Q13</f>
        <v>3076832.9826803198</v>
      </c>
      <c r="R12">
        <f>0.5*'[1]Revenues X=0'!R12+0.5*'[1]Revenues X=1'!R13</f>
        <v>3670008.9451129707</v>
      </c>
      <c r="S12">
        <f>0.5*'[1]Revenues X=0'!S12+0.5*'[1]Revenues X=1'!S13</f>
        <v>4377410.6584300334</v>
      </c>
      <c r="T12">
        <f>0.5*'[1]Revenues X=0'!T12+0.5*'[1]Revenues X=1'!T13</f>
        <v>5221021.6465214267</v>
      </c>
      <c r="U12">
        <f>0.5*'[1]Revenues X=0'!U12+0.5*'[1]Revenues X=1'!U13</f>
        <v>6227025.496916485</v>
      </c>
      <c r="V12">
        <f>0.5*'[1]Revenues X=0'!V12+0.5*'[1]Revenues X=1'!V13</f>
        <v>7426659.5146856802</v>
      </c>
      <c r="W12" s="20">
        <f t="shared" si="0"/>
        <v>2134071.4922992853</v>
      </c>
      <c r="X12" s="20">
        <f t="shared" si="1"/>
        <v>43215628.297693513</v>
      </c>
      <c r="Y12" t="s">
        <v>526</v>
      </c>
      <c r="Z12">
        <f t="shared" si="2"/>
        <v>0</v>
      </c>
      <c r="AA12">
        <f t="shared" si="3"/>
        <v>0</v>
      </c>
      <c r="AB12">
        <f t="shared" si="4"/>
        <v>0</v>
      </c>
      <c r="AC12">
        <f t="shared" si="5"/>
        <v>0</v>
      </c>
      <c r="AD12">
        <f t="shared" si="6"/>
        <v>1</v>
      </c>
    </row>
    <row r="13" spans="1:33" x14ac:dyDescent="0.25">
      <c r="A13" t="s">
        <v>50</v>
      </c>
      <c r="B13">
        <f>0.5*'[1]Revenues X=0'!B13+0.5*'[1]Revenues X=1'!B14</f>
        <v>10282.661563078575</v>
      </c>
      <c r="C13">
        <f>0.5*'[1]Revenues X=0'!C13+0.5*'[1]Revenues X=1'!C14</f>
        <v>12292.549261546441</v>
      </c>
      <c r="D13">
        <f>0.5*'[1]Revenues X=0'!D13+0.5*'[1]Revenues X=1'!D14</f>
        <v>14691.339465637935</v>
      </c>
      <c r="E13">
        <f>0.5*'[1]Revenues X=0'!E13+0.5*'[1]Revenues X=1'!E14</f>
        <v>17557.809134424635</v>
      </c>
      <c r="F13">
        <f>0.5*'[1]Revenues X=0'!F13+0.5*'[1]Revenues X=1'!F14</f>
        <v>20983.04187363595</v>
      </c>
      <c r="G13">
        <f>0.5*'[1]Revenues X=0'!G13+0.5*'[1]Revenues X=1'!G14</f>
        <v>25075.885299918242</v>
      </c>
      <c r="H13">
        <f>0.5*'[1]Revenues X=0'!H13+0.5*'[1]Revenues X=1'!H14</f>
        <v>29966.284574648475</v>
      </c>
      <c r="I13">
        <f>0.5*'[1]Revenues X=0'!I13+0.5*'[1]Revenues X=1'!I14</f>
        <v>35809.564450600024</v>
      </c>
      <c r="J13">
        <f>0.5*'[1]Revenues X=0'!J13+0.5*'[1]Revenues X=1'!J14</f>
        <v>42791.132634646718</v>
      </c>
      <c r="K13">
        <f>0.5*'[1]Revenues X=0'!K13+0.5*'[1]Revenues X=1'!K14</f>
        <v>51132.59719323786</v>
      </c>
      <c r="L13">
        <f>0.5*'[1]Revenues X=0'!L13+0.5*'[1]Revenues X=1'!L14</f>
        <v>61098.470141016216</v>
      </c>
      <c r="M13">
        <f>0.5*'[1]Revenues X=0'!M13+0.5*'[1]Revenues X=1'!M14</f>
        <v>73004.891914276435</v>
      </c>
      <c r="N13">
        <f>0.5*'[1]Revenues X=0'!N13+0.5*'[1]Revenues X=1'!N14</f>
        <v>87229.184689125876</v>
      </c>
      <c r="O13">
        <f>0.5*'[1]Revenues X=0'!O13+0.5*'[1]Revenues X=1'!O14</f>
        <v>104222.29338066804</v>
      </c>
      <c r="P13">
        <f>0.5*'[1]Revenues X=0'!P13+0.5*'[1]Revenues X=1'!P14</f>
        <v>124522.398471705</v>
      </c>
      <c r="Q13">
        <f>0.5*'[1]Revenues X=0'!Q13+0.5*'[1]Revenues X=1'!Q14</f>
        <v>148772.65444199846</v>
      </c>
      <c r="R13">
        <f>0.5*'[1]Revenues X=0'!R13+0.5*'[1]Revenues X=1'!R14</f>
        <v>177740.58473616897</v>
      </c>
      <c r="S13">
        <f>0.5*'[1]Revenues X=0'!S13+0.5*'[1]Revenues X=1'!S14</f>
        <v>212343.37001134668</v>
      </c>
      <c r="T13">
        <f>0.5*'[1]Revenues X=0'!T13+0.5*'[1]Revenues X=1'!T14</f>
        <v>253675.4778037653</v>
      </c>
      <c r="U13">
        <f>0.5*'[1]Revenues X=0'!U13+0.5*'[1]Revenues X=1'!U14</f>
        <v>303044.70925537182</v>
      </c>
      <c r="V13">
        <f>0.5*'[1]Revenues X=0'!V13+0.5*'[1]Revenues X=1'!V14</f>
        <v>362011.7317589075</v>
      </c>
      <c r="W13" s="20">
        <f t="shared" si="0"/>
        <v>103249.93485979643</v>
      </c>
      <c r="X13" s="20">
        <f t="shared" si="1"/>
        <v>2092441.2307574018</v>
      </c>
      <c r="Y13" t="s">
        <v>525</v>
      </c>
      <c r="Z13">
        <f t="shared" si="2"/>
        <v>0</v>
      </c>
      <c r="AA13">
        <f t="shared" si="3"/>
        <v>1</v>
      </c>
      <c r="AB13">
        <f t="shared" si="4"/>
        <v>0</v>
      </c>
      <c r="AC13">
        <f t="shared" si="5"/>
        <v>0</v>
      </c>
      <c r="AD13">
        <f t="shared" si="6"/>
        <v>0</v>
      </c>
    </row>
    <row r="14" spans="1:33" x14ac:dyDescent="0.25">
      <c r="A14" t="s">
        <v>52</v>
      </c>
      <c r="B14">
        <f>0.5*'[1]Revenues X=0'!B14+0.5*'[1]Revenues X=1'!B15</f>
        <v>74815.880899514435</v>
      </c>
      <c r="C14">
        <f>0.5*'[1]Revenues X=0'!C14+0.5*'[1]Revenues X=1'!C15</f>
        <v>89444.051386502062</v>
      </c>
      <c r="D14">
        <f>0.5*'[1]Revenues X=0'!D14+0.5*'[1]Revenues X=1'!D15</f>
        <v>106927.69087355786</v>
      </c>
      <c r="E14">
        <f>0.5*'[1]Revenues X=0'!E14+0.5*'[1]Revenues X=1'!E15</f>
        <v>127827.67061848877</v>
      </c>
      <c r="F14">
        <f>0.5*'[1]Revenues X=0'!F14+0.5*'[1]Revenues X=1'!F15</f>
        <v>152811.34738326061</v>
      </c>
      <c r="G14">
        <f>0.5*'[1]Revenues X=0'!G14+0.5*'[1]Revenues X=1'!G15</f>
        <v>182676.12931809717</v>
      </c>
      <c r="H14">
        <f>0.5*'[1]Revenues X=0'!H14+0.5*'[1]Revenues X=1'!H15</f>
        <v>218375.56314151018</v>
      </c>
      <c r="I14">
        <f>0.5*'[1]Revenues X=0'!I14+0.5*'[1]Revenues X=1'!I15</f>
        <v>261048.72632032912</v>
      </c>
      <c r="J14">
        <f>0.5*'[1]Revenues X=0'!J14+0.5*'[1]Revenues X=1'!J15</f>
        <v>312057.76306538889</v>
      </c>
      <c r="K14">
        <f>0.5*'[1]Revenues X=0'!K14+0.5*'[1]Revenues X=1'!K15</f>
        <v>373029.81460372987</v>
      </c>
      <c r="L14">
        <f>0.5*'[1]Revenues X=0'!L14+0.5*'[1]Revenues X=1'!L15</f>
        <v>445910.60365177353</v>
      </c>
      <c r="M14">
        <f>0.5*'[1]Revenues X=0'!M14+0.5*'[1]Revenues X=1'!M15</f>
        <v>533024.33078359521</v>
      </c>
      <c r="N14">
        <f>0.5*'[1]Revenues X=0'!N14+0.5*'[1]Revenues X=1'!N15</f>
        <v>637150.16467336484</v>
      </c>
      <c r="O14">
        <f>0.5*'[1]Revenues X=0'!O14+0.5*'[1]Revenues X=1'!O15</f>
        <v>761607.79647046514</v>
      </c>
      <c r="P14">
        <f>0.5*'[1]Revenues X=0'!P14+0.5*'[1]Revenues X=1'!P15</f>
        <v>910366.62115834141</v>
      </c>
      <c r="Q14">
        <f>0.5*'[1]Revenues X=0'!Q14+0.5*'[1]Revenues X=1'!Q15</f>
        <v>1088167.9322602046</v>
      </c>
      <c r="R14">
        <f>0.5*'[1]Revenues X=0'!R14+0.5*'[1]Revenues X=1'!R15</f>
        <v>1300680.7570868921</v>
      </c>
      <c r="S14">
        <f>0.5*'[1]Revenues X=0'!S14+0.5*'[1]Revenues X=1'!S15</f>
        <v>1554676.3708335583</v>
      </c>
      <c r="T14">
        <f>0.5*'[1]Revenues X=0'!T14+0.5*'[1]Revenues X=1'!T15</f>
        <v>1858250.7079671682</v>
      </c>
      <c r="U14">
        <f>0.5*'[1]Revenues X=0'!U14+0.5*'[1]Revenues X=1'!U15</f>
        <v>2221073.5783509635</v>
      </c>
      <c r="V14">
        <f>0.5*'[1]Revenues X=0'!V14+0.5*'[1]Revenues X=1'!V15</f>
        <v>2654705.1510264985</v>
      </c>
      <c r="W14" s="20">
        <f t="shared" si="0"/>
        <v>755458.50723205728</v>
      </c>
      <c r="X14" s="20">
        <f t="shared" si="1"/>
        <v>15312802.01071188</v>
      </c>
      <c r="Y14" t="s">
        <v>387</v>
      </c>
      <c r="Z14">
        <f t="shared" si="2"/>
        <v>0</v>
      </c>
      <c r="AA14">
        <f t="shared" si="3"/>
        <v>0</v>
      </c>
      <c r="AB14">
        <f t="shared" si="4"/>
        <v>1</v>
      </c>
      <c r="AC14">
        <f t="shared" si="5"/>
        <v>0</v>
      </c>
      <c r="AD14">
        <f t="shared" si="6"/>
        <v>0</v>
      </c>
    </row>
    <row r="15" spans="1:33" x14ac:dyDescent="0.25">
      <c r="A15" t="s">
        <v>55</v>
      </c>
      <c r="B15">
        <f>0.5*'[1]Revenues X=0'!B15+0.5*'[1]Revenues X=1'!B16</f>
        <v>1868420.7979472482</v>
      </c>
      <c r="C15">
        <f>0.5*'[1]Revenues X=0'!C15+0.5*'[1]Revenues X=1'!C16</f>
        <v>2233232.9778588624</v>
      </c>
      <c r="D15">
        <f>0.5*'[1]Revenues X=0'!D15+0.5*'[1]Revenues X=1'!D16</f>
        <v>2669107.8208321952</v>
      </c>
      <c r="E15">
        <f>0.5*'[1]Revenues X=0'!E15+0.5*'[1]Revenues X=1'!E16</f>
        <v>3189874.8854328967</v>
      </c>
      <c r="F15">
        <f>0.5*'[1]Revenues X=0'!F15+0.5*'[1]Revenues X=1'!F16</f>
        <v>3812031.9290832728</v>
      </c>
      <c r="G15">
        <f>0.5*'[1]Revenues X=0'!G15+0.5*'[1]Revenues X=1'!G16</f>
        <v>4555272.3879270703</v>
      </c>
      <c r="H15">
        <f>0.5*'[1]Revenues X=0'!H15+0.5*'[1]Revenues X=1'!H16</f>
        <v>5443111.6676737145</v>
      </c>
      <c r="I15">
        <f>0.5*'[1]Revenues X=0'!I15+0.5*'[1]Revenues X=1'!I16</f>
        <v>6503613.6051525781</v>
      </c>
      <c r="J15">
        <f>0.5*'[1]Revenues X=0'!J15+0.5*'[1]Revenues X=1'!J16</f>
        <v>7770284.6361584272</v>
      </c>
      <c r="K15">
        <f>0.5*'[1]Revenues X=0'!K15+0.5*'[1]Revenues X=1'!K16</f>
        <v>9283107.2446518037</v>
      </c>
      <c r="L15">
        <f>0.5*'[1]Revenues X=0'!L15+0.5*'[1]Revenues X=1'!L16</f>
        <v>11089811.239955312</v>
      </c>
      <c r="M15">
        <f>0.5*'[1]Revenues X=0'!M15+0.5*'[1]Revenues X=1'!M16</f>
        <v>13247344.461519759</v>
      </c>
      <c r="N15">
        <f>0.5*'[1]Revenues X=0'!N15+0.5*'[1]Revenues X=1'!N16</f>
        <v>15823679.73862859</v>
      </c>
      <c r="O15">
        <f>0.5*'[1]Revenues X=0'!O15+0.5*'[1]Revenues X=1'!O16</f>
        <v>18899907.196190119</v>
      </c>
      <c r="P15">
        <f>0.5*'[1]Revenues X=0'!P15+0.5*'[1]Revenues X=1'!P16</f>
        <v>22572801.938992534</v>
      </c>
      <c r="Q15">
        <f>0.5*'[1]Revenues X=0'!Q15+0.5*'[1]Revenues X=1'!Q16</f>
        <v>26957799.738302238</v>
      </c>
      <c r="R15">
        <f>0.5*'[1]Revenues X=0'!R15+0.5*'[1]Revenues X=1'!R16</f>
        <v>32192644.719896968</v>
      </c>
      <c r="S15">
        <f>0.5*'[1]Revenues X=0'!S15+0.5*'[1]Revenues X=1'!S16</f>
        <v>38441620.048819743</v>
      </c>
      <c r="T15">
        <f>0.5*'[1]Revenues X=0'!T15+0.5*'[1]Revenues X=1'!T16</f>
        <v>45900728.465499222</v>
      </c>
      <c r="U15">
        <f>0.5*'[1]Revenues X=0'!U15+0.5*'[1]Revenues X=1'!U16</f>
        <v>54803705.333450511</v>
      </c>
      <c r="V15">
        <f>0.5*'[1]Revenues X=0'!V15+0.5*'[1]Revenues X=1'!V16</f>
        <v>65429365.521659806</v>
      </c>
      <c r="W15" s="20">
        <f t="shared" si="0"/>
        <v>18699403.15979204</v>
      </c>
      <c r="X15" s="20">
        <f t="shared" si="1"/>
        <v>378914797.94447839</v>
      </c>
      <c r="Y15" t="s">
        <v>524</v>
      </c>
      <c r="Z15">
        <f t="shared" si="2"/>
        <v>1</v>
      </c>
      <c r="AA15">
        <f t="shared" si="3"/>
        <v>0</v>
      </c>
      <c r="AB15">
        <f t="shared" si="4"/>
        <v>0</v>
      </c>
      <c r="AC15">
        <f t="shared" si="5"/>
        <v>0</v>
      </c>
      <c r="AD15">
        <f t="shared" si="6"/>
        <v>0</v>
      </c>
    </row>
    <row r="16" spans="1:33" x14ac:dyDescent="0.25">
      <c r="A16" t="s">
        <v>57</v>
      </c>
      <c r="B16">
        <f>0.5*'[1]Revenues X=0'!B16+0.5*'[1]Revenues X=1'!B17</f>
        <v>6964.8530921974052</v>
      </c>
      <c r="C16">
        <f>0.5*'[1]Revenues X=0'!C16+0.5*'[1]Revenues X=1'!C17</f>
        <v>8303.0780144381333</v>
      </c>
      <c r="D16">
        <f>0.5*'[1]Revenues X=0'!D16+0.5*'[1]Revenues X=1'!D17</f>
        <v>9894.6423391797416</v>
      </c>
      <c r="E16">
        <f>0.5*'[1]Revenues X=0'!E16+0.5*'[1]Revenues X=1'!E17</f>
        <v>11791.034884923076</v>
      </c>
      <c r="F16">
        <f>0.5*'[1]Revenues X=0'!F16+0.5*'[1]Revenues X=1'!F17</f>
        <v>14050.581440682447</v>
      </c>
      <c r="G16">
        <f>0.5*'[1]Revenues X=0'!G16+0.5*'[1]Revenues X=1'!G17</f>
        <v>16742.803296639991</v>
      </c>
      <c r="H16">
        <f>0.5*'[1]Revenues X=0'!H16+0.5*'[1]Revenues X=1'!H17</f>
        <v>19950.433085212848</v>
      </c>
      <c r="I16">
        <f>0.5*'[1]Revenues X=0'!I16+0.5*'[1]Revenues X=1'!I17</f>
        <v>23772.126889182869</v>
      </c>
      <c r="J16">
        <f>0.5*'[1]Revenues X=0'!J16+0.5*'[1]Revenues X=1'!J17</f>
        <v>28325.2705703059</v>
      </c>
      <c r="K16">
        <f>0.5*'[1]Revenues X=0'!K16+0.5*'[1]Revenues X=1'!K17</f>
        <v>33749.839564676149</v>
      </c>
      <c r="L16">
        <f>0.5*'[1]Revenues X=0'!L16+0.5*'[1]Revenues X=1'!L17</f>
        <v>40212.374750134353</v>
      </c>
      <c r="M16">
        <f>0.5*'[1]Revenues X=0'!M16+0.5*'[1]Revenues X=1'!M17</f>
        <v>47911.460962856763</v>
      </c>
      <c r="N16">
        <f>0.5*'[1]Revenues X=0'!N16+0.5*'[1]Revenues X=1'!N17</f>
        <v>57083.359448303556</v>
      </c>
      <c r="O16">
        <f>0.5*'[1]Revenues X=0'!O16+0.5*'[1]Revenues X=1'!O17</f>
        <v>68009.783363294177</v>
      </c>
      <c r="P16">
        <f>0.5*'[1]Revenues X=0'!P16+0.5*'[1]Revenues X=1'!P17</f>
        <v>81025.876536130992</v>
      </c>
      <c r="Q16">
        <f>0.5*'[1]Revenues X=0'!Q16+0.5*'[1]Revenues X=1'!Q17</f>
        <v>96531.248198913294</v>
      </c>
      <c r="R16">
        <f>0.5*'[1]Revenues X=0'!R16+0.5*'[1]Revenues X=1'!R17</f>
        <v>115001.27475181578</v>
      </c>
      <c r="S16">
        <f>0.5*'[1]Revenues X=0'!S16+0.5*'[1]Revenues X=1'!S17</f>
        <v>137002.75877042985</v>
      </c>
      <c r="T16">
        <f>0.5*'[1]Revenues X=0'!T16+0.5*'[1]Revenues X=1'!T17</f>
        <v>163209.93675909867</v>
      </c>
      <c r="U16">
        <f>0.5*'[1]Revenues X=0'!U16+0.5*'[1]Revenues X=1'!U17</f>
        <v>194426.69878530875</v>
      </c>
      <c r="V16">
        <f>0.5*'[1]Revenues X=0'!V16+0.5*'[1]Revenues X=1'!V17</f>
        <v>231609.44285355264</v>
      </c>
      <c r="W16" s="20">
        <f t="shared" si="0"/>
        <v>66931.851350346551</v>
      </c>
      <c r="X16" s="20">
        <f t="shared" si="1"/>
        <v>1354564.6885858569</v>
      </c>
      <c r="Y16" t="s">
        <v>525</v>
      </c>
      <c r="Z16">
        <f t="shared" si="2"/>
        <v>0</v>
      </c>
      <c r="AA16">
        <f t="shared" si="3"/>
        <v>1</v>
      </c>
      <c r="AB16">
        <f t="shared" si="4"/>
        <v>0</v>
      </c>
      <c r="AC16">
        <f t="shared" si="5"/>
        <v>0</v>
      </c>
      <c r="AD16">
        <f t="shared" si="6"/>
        <v>0</v>
      </c>
    </row>
    <row r="17" spans="1:30" x14ac:dyDescent="0.25">
      <c r="A17" t="s">
        <v>59</v>
      </c>
      <c r="B17">
        <f>0.5*'[1]Revenues X=0'!B17+0.5*'[1]Revenues X=1'!B18</f>
        <v>264067.20757212432</v>
      </c>
      <c r="C17">
        <f>0.5*'[1]Revenues X=0'!C17+0.5*'[1]Revenues X=1'!C18</f>
        <v>313504.80827806651</v>
      </c>
      <c r="D17">
        <f>0.5*'[1]Revenues X=0'!D17+0.5*'[1]Revenues X=1'!D18</f>
        <v>372204.8227555959</v>
      </c>
      <c r="E17">
        <f>0.5*'[1]Revenues X=0'!E17+0.5*'[1]Revenues X=1'!E18</f>
        <v>441909.27774459694</v>
      </c>
      <c r="F17">
        <f>0.5*'[1]Revenues X=0'!F17+0.5*'[1]Revenues X=1'!F18</f>
        <v>524684.24262665957</v>
      </c>
      <c r="G17">
        <f>0.5*'[1]Revenues X=0'!G17+0.5*'[1]Revenues X=1'!G18</f>
        <v>622982.64391211839</v>
      </c>
      <c r="H17">
        <f>0.5*'[1]Revenues X=0'!H17+0.5*'[1]Revenues X=1'!H18</f>
        <v>739721.47930196754</v>
      </c>
      <c r="I17">
        <f>0.5*'[1]Revenues X=0'!I17+0.5*'[1]Revenues X=1'!I18</f>
        <v>878362.6148315263</v>
      </c>
      <c r="J17">
        <f>0.5*'[1]Revenues X=0'!J17+0.5*'[1]Revenues X=1'!J18</f>
        <v>1043023.4577522138</v>
      </c>
      <c r="K17">
        <f>0.5*'[1]Revenues X=0'!K17+0.5*'[1]Revenues X=1'!K18</f>
        <v>1238591.0661622342</v>
      </c>
      <c r="L17">
        <f>0.5*'[1]Revenues X=0'!L17+0.5*'[1]Revenues X=1'!L18</f>
        <v>1470878.127918662</v>
      </c>
      <c r="M17">
        <f>0.5*'[1]Revenues X=0'!M17+0.5*'[1]Revenues X=1'!M18</f>
        <v>1746784.6583813343</v>
      </c>
      <c r="N17">
        <f>0.5*'[1]Revenues X=0'!N17+0.5*'[1]Revenues X=1'!N18</f>
        <v>2074517.8861771519</v>
      </c>
      <c r="O17">
        <f>0.5*'[1]Revenues X=0'!O17+0.5*'[1]Revenues X=1'!O18</f>
        <v>2463821.3977871346</v>
      </c>
      <c r="P17">
        <f>0.5*'[1]Revenues X=0'!P17+0.5*'[1]Revenues X=1'!P18</f>
        <v>2926285.1895099794</v>
      </c>
      <c r="Q17">
        <f>0.5*'[1]Revenues X=0'!Q17+0.5*'[1]Revenues X=1'!Q18</f>
        <v>3475670.4119725507</v>
      </c>
      <c r="R17">
        <f>0.5*'[1]Revenues X=0'!R17+0.5*'[1]Revenues X=1'!R18</f>
        <v>4128346.6682254272</v>
      </c>
      <c r="S17">
        <f>0.5*'[1]Revenues X=0'!S17+0.5*'[1]Revenues X=1'!S18</f>
        <v>4903752.2735599633</v>
      </c>
      <c r="T17">
        <f>0.5*'[1]Revenues X=0'!T17+0.5*'[1]Revenues X=1'!T18</f>
        <v>5825011.1714381389</v>
      </c>
      <c r="U17">
        <f>0.5*'[1]Revenues X=0'!U17+0.5*'[1]Revenues X=1'!U18</f>
        <v>6919585.3059931844</v>
      </c>
      <c r="V17">
        <f>0.5*'[1]Revenues X=0'!V17+0.5*'[1]Revenues X=1'!V18</f>
        <v>8220140.8981436631</v>
      </c>
      <c r="W17" s="20">
        <f t="shared" si="0"/>
        <v>2409230.7433354422</v>
      </c>
      <c r="X17" s="20">
        <f t="shared" si="1"/>
        <v>48677475.251067251</v>
      </c>
      <c r="Y17" t="s">
        <v>526</v>
      </c>
      <c r="Z17">
        <f t="shared" si="2"/>
        <v>0</v>
      </c>
      <c r="AA17">
        <f t="shared" si="3"/>
        <v>0</v>
      </c>
      <c r="AB17">
        <f t="shared" si="4"/>
        <v>0</v>
      </c>
      <c r="AC17">
        <f t="shared" si="5"/>
        <v>0</v>
      </c>
      <c r="AD17">
        <f t="shared" si="6"/>
        <v>1</v>
      </c>
    </row>
    <row r="18" spans="1:30" x14ac:dyDescent="0.25">
      <c r="A18" t="s">
        <v>61</v>
      </c>
      <c r="B18">
        <f>0.5*'[1]Revenues X=0'!B18+0.5*'[1]Revenues X=1'!B19</f>
        <v>396951.61571189592</v>
      </c>
      <c r="C18">
        <f>0.5*'[1]Revenues X=0'!C18+0.5*'[1]Revenues X=1'!C19</f>
        <v>473277.53693796997</v>
      </c>
      <c r="D18">
        <f>0.5*'[1]Revenues X=0'!D18+0.5*'[1]Revenues X=1'!D19</f>
        <v>564268.69082030712</v>
      </c>
      <c r="E18">
        <f>0.5*'[1]Revenues X=0'!E18+0.5*'[1]Revenues X=1'!E19</f>
        <v>672746.28856906341</v>
      </c>
      <c r="F18">
        <f>0.5*'[1]Revenues X=0'!F18+0.5*'[1]Revenues X=1'!F19</f>
        <v>802069.95915639866</v>
      </c>
      <c r="G18">
        <f>0.5*'[1]Revenues X=0'!G18+0.5*'[1]Revenues X=1'!G19</f>
        <v>956242.56827106583</v>
      </c>
      <c r="H18">
        <f>0.5*'[1]Revenues X=0'!H18+0.5*'[1]Revenues X=1'!H19</f>
        <v>1140039.2302450328</v>
      </c>
      <c r="I18">
        <f>0.5*'[1]Revenues X=0'!I18+0.5*'[1]Revenues X=1'!I19</f>
        <v>1359147.2604104057</v>
      </c>
      <c r="J18">
        <f>0.5*'[1]Revenues X=0'!J18+0.5*'[1]Revenues X=1'!J19</f>
        <v>1620351.3507982593</v>
      </c>
      <c r="K18">
        <f>0.5*'[1]Revenues X=0'!K18+0.5*'[1]Revenues X=1'!K19</f>
        <v>1931732.5010624274</v>
      </c>
      <c r="L18">
        <f>0.5*'[1]Revenues X=0'!L18+0.5*'[1]Revenues X=1'!L19</f>
        <v>2302930.3879606249</v>
      </c>
      <c r="M18">
        <f>0.5*'[1]Revenues X=0'!M18+0.5*'[1]Revenues X=1'!M19</f>
        <v>2745426.7619762523</v>
      </c>
      <c r="N18">
        <f>0.5*'[1]Revenues X=0'!N18+0.5*'[1]Revenues X=1'!N19</f>
        <v>3272917.2302321894</v>
      </c>
      <c r="O18">
        <f>0.5*'[1]Revenues X=0'!O18+0.5*'[1]Revenues X=1'!O19</f>
        <v>3901714.9094207166</v>
      </c>
      <c r="P18">
        <f>0.5*'[1]Revenues X=0'!P18+0.5*'[1]Revenues X=1'!P19</f>
        <v>4651277.3039365336</v>
      </c>
      <c r="Q18">
        <f>0.5*'[1]Revenues X=0'!Q18+0.5*'[1]Revenues X=1'!Q19</f>
        <v>5544781.146383848</v>
      </c>
      <c r="R18">
        <f>0.5*'[1]Revenues X=0'!R18+0.5*'[1]Revenues X=1'!R19</f>
        <v>6609869.1447141236</v>
      </c>
      <c r="S18">
        <f>0.5*'[1]Revenues X=0'!S18+0.5*'[1]Revenues X=1'!S19</f>
        <v>7879468.4789467603</v>
      </c>
      <c r="T18">
        <f>0.5*'[1]Revenues X=0'!T18+0.5*'[1]Revenues X=1'!T19</f>
        <v>9392849.2692408785</v>
      </c>
      <c r="U18">
        <f>0.5*'[1]Revenues X=0'!U18+0.5*'[1]Revenues X=1'!U19</f>
        <v>11196789.831351535</v>
      </c>
      <c r="V18">
        <f>0.5*'[1]Revenues X=0'!V18+0.5*'[1]Revenues X=1'!V19</f>
        <v>13347072.20104498</v>
      </c>
      <c r="W18" s="20">
        <f t="shared" si="0"/>
        <v>3845805.8889138699</v>
      </c>
      <c r="X18" s="20">
        <f t="shared" si="1"/>
        <v>77852609.575995639</v>
      </c>
      <c r="Y18" t="s">
        <v>527</v>
      </c>
      <c r="Z18">
        <f t="shared" si="2"/>
        <v>0</v>
      </c>
      <c r="AA18">
        <f t="shared" si="3"/>
        <v>0</v>
      </c>
      <c r="AB18">
        <f t="shared" si="4"/>
        <v>0</v>
      </c>
      <c r="AC18">
        <f t="shared" si="5"/>
        <v>1</v>
      </c>
      <c r="AD18">
        <f t="shared" si="6"/>
        <v>0</v>
      </c>
    </row>
    <row r="19" spans="1:30" x14ac:dyDescent="0.25">
      <c r="A19" t="s">
        <v>63</v>
      </c>
      <c r="B19">
        <f>0.5*'[1]Revenues X=0'!B19+0.5*'[1]Revenues X=1'!B20</f>
        <v>4582.8810550494945</v>
      </c>
      <c r="C19">
        <f>0.5*'[1]Revenues X=0'!C19+0.5*'[1]Revenues X=1'!C20</f>
        <v>5522.3952484533274</v>
      </c>
      <c r="D19">
        <f>0.5*'[1]Revenues X=0'!D19+0.5*'[1]Revenues X=1'!D20</f>
        <v>6650.6767775956214</v>
      </c>
      <c r="E19">
        <f>0.5*'[1]Revenues X=0'!E19+0.5*'[1]Revenues X=1'!E20</f>
        <v>8009.2539980962083</v>
      </c>
      <c r="F19">
        <f>0.5*'[1]Revenues X=0'!F19+0.5*'[1]Revenues X=1'!F20</f>
        <v>9645.069844515514</v>
      </c>
      <c r="G19">
        <f>0.5*'[1]Revenues X=0'!G19+0.5*'[1]Revenues X=1'!G20</f>
        <v>11614.667325320694</v>
      </c>
      <c r="H19">
        <f>0.5*'[1]Revenues X=0'!H19+0.5*'[1]Revenues X=1'!H20</f>
        <v>13986.019867898358</v>
      </c>
      <c r="I19">
        <f>0.5*'[1]Revenues X=0'!I19+0.5*'[1]Revenues X=1'!I20</f>
        <v>16841.040060406442</v>
      </c>
      <c r="J19">
        <f>0.5*'[1]Revenues X=0'!J19+0.5*'[1]Revenues X=1'!J20</f>
        <v>20278.180295516875</v>
      </c>
      <c r="K19">
        <f>0.5*'[1]Revenues X=0'!K19+0.5*'[1]Revenues X=1'!K20</f>
        <v>24416.070422432756</v>
      </c>
      <c r="L19">
        <f>0.5*'[1]Revenues X=0'!L19+0.5*'[1]Revenues X=1'!L20</f>
        <v>29397.283248818654</v>
      </c>
      <c r="M19">
        <f>0.5*'[1]Revenues X=0'!M19+0.5*'[1]Revenues X=1'!M20</f>
        <v>35393.593555106905</v>
      </c>
      <c r="N19">
        <f>0.5*'[1]Revenues X=0'!N19+0.5*'[1]Revenues X=1'!N20</f>
        <v>42611.428952166083</v>
      </c>
      <c r="O19">
        <f>0.5*'[1]Revenues X=0'!O19+0.5*'[1]Revenues X=1'!O20</f>
        <v>51299.471391353421</v>
      </c>
      <c r="P19">
        <f>0.5*'[1]Revenues X=0'!P19+0.5*'[1]Revenues X=1'!P20</f>
        <v>61756.54583900563</v>
      </c>
      <c r="Q19">
        <f>0.5*'[1]Revenues X=0'!Q19+0.5*'[1]Revenues X=1'!Q20</f>
        <v>74342.60540888588</v>
      </c>
      <c r="R19">
        <f>0.5*'[1]Revenues X=0'!R19+0.5*'[1]Revenues X=1'!R20</f>
        <v>89490.145359516668</v>
      </c>
      <c r="S19">
        <f>0.5*'[1]Revenues X=0'!S19+0.5*'[1]Revenues X=1'!S20</f>
        <v>107720.0746031834</v>
      </c>
      <c r="T19">
        <f>0.5*'[1]Revenues X=0'!T19+0.5*'[1]Revenues X=1'!T20</f>
        <v>129658.22632598503</v>
      </c>
      <c r="U19">
        <f>0.5*'[1]Revenues X=0'!U19+0.5*'[1]Revenues X=1'!U20</f>
        <v>156058.28440858034</v>
      </c>
      <c r="V19">
        <f>0.5*'[1]Revenues X=0'!V19+0.5*'[1]Revenues X=1'!V20</f>
        <v>187825.83676355192</v>
      </c>
      <c r="W19" s="20">
        <f t="shared" si="0"/>
        <v>51766.654797687581</v>
      </c>
      <c r="X19" s="20">
        <f t="shared" si="1"/>
        <v>1052689.473827729</v>
      </c>
      <c r="Y19" t="s">
        <v>525</v>
      </c>
      <c r="Z19">
        <f t="shared" si="2"/>
        <v>0</v>
      </c>
      <c r="AA19">
        <f t="shared" si="3"/>
        <v>1</v>
      </c>
      <c r="AB19">
        <f t="shared" si="4"/>
        <v>0</v>
      </c>
      <c r="AC19">
        <f t="shared" si="5"/>
        <v>0</v>
      </c>
      <c r="AD19">
        <f t="shared" si="6"/>
        <v>0</v>
      </c>
    </row>
    <row r="20" spans="1:30" x14ac:dyDescent="0.25">
      <c r="A20" t="s">
        <v>65</v>
      </c>
      <c r="B20">
        <f>0.5*'[1]Revenues X=0'!B20+0.5*'[1]Revenues X=1'!B21</f>
        <v>121711.45959918364</v>
      </c>
      <c r="C20">
        <f>0.5*'[1]Revenues X=0'!C20+0.5*'[1]Revenues X=1'!C21</f>
        <v>147350.12005520141</v>
      </c>
      <c r="D20">
        <f>0.5*'[1]Revenues X=0'!D20+0.5*'[1]Revenues X=1'!D21</f>
        <v>178379.06469973066</v>
      </c>
      <c r="E20">
        <f>0.5*'[1]Revenues X=0'!E20+0.5*'[1]Revenues X=1'!E21</f>
        <v>215934.67594662015</v>
      </c>
      <c r="F20">
        <f>0.5*'[1]Revenues X=0'!F20+0.5*'[1]Revenues X=1'!F21</f>
        <v>261388.08546111238</v>
      </c>
      <c r="G20">
        <f>0.5*'[1]Revenues X=0'!G20+0.5*'[1]Revenues X=1'!G21</f>
        <v>316397.64296834025</v>
      </c>
      <c r="H20">
        <f>0.5*'[1]Revenues X=0'!H20+0.5*'[1]Revenues X=1'!H21</f>
        <v>382970.19477854372</v>
      </c>
      <c r="I20">
        <f>0.5*'[1]Revenues X=0'!I20+0.5*'[1]Revenues X=1'!I21</f>
        <v>463532.32364238217</v>
      </c>
      <c r="J20">
        <f>0.5*'[1]Revenues X=0'!J20+0.5*'[1]Revenues X=1'!J21</f>
        <v>561020.32853510696</v>
      </c>
      <c r="K20">
        <f>0.5*'[1]Revenues X=0'!K20+0.5*'[1]Revenues X=1'!K21</f>
        <v>678984.32771289034</v>
      </c>
      <c r="L20">
        <f>0.5*'[1]Revenues X=0'!L20+0.5*'[1]Revenues X=1'!L21</f>
        <v>821719.65479190205</v>
      </c>
      <c r="M20">
        <f>0.5*'[1]Revenues X=0'!M20+0.5*'[1]Revenues X=1'!M21</f>
        <v>994419.08292117366</v>
      </c>
      <c r="N20">
        <f>0.5*'[1]Revenues X=0'!N20+0.5*'[1]Revenues X=1'!N21</f>
        <v>1203364.6593558285</v>
      </c>
      <c r="O20">
        <f>0.5*'[1]Revenues X=0'!O20+0.5*'[1]Revenues X=1'!O21</f>
        <v>1456150.232540461</v>
      </c>
      <c r="P20">
        <f>0.5*'[1]Revenues X=0'!P20+0.5*'[1]Revenues X=1'!P21</f>
        <v>1761961.4631761848</v>
      </c>
      <c r="Q20">
        <f>0.5*'[1]Revenues X=0'!Q20+0.5*'[1]Revenues X=1'!Q21</f>
        <v>2131901.0307119293</v>
      </c>
      <c r="R20">
        <f>0.5*'[1]Revenues X=0'!R20+0.5*'[1]Revenues X=1'!R21</f>
        <v>2579397.2576877042</v>
      </c>
      <c r="S20">
        <f>0.5*'[1]Revenues X=0'!S20+0.5*'[1]Revenues X=1'!S21</f>
        <v>3120679.2376963985</v>
      </c>
      <c r="T20">
        <f>0.5*'[1]Revenues X=0'!T20+0.5*'[1]Revenues X=1'!T21</f>
        <v>3775373.0065037115</v>
      </c>
      <c r="U20">
        <f>0.5*'[1]Revenues X=0'!U20+0.5*'[1]Revenues X=1'!U21</f>
        <v>4567195.5029732622</v>
      </c>
      <c r="V20">
        <f>0.5*'[1]Revenues X=0'!V20+0.5*'[1]Revenues X=1'!V21</f>
        <v>5524822.6898052944</v>
      </c>
      <c r="W20" s="20">
        <f t="shared" si="0"/>
        <v>1488792.9543601412</v>
      </c>
      <c r="X20" s="20">
        <f t="shared" si="1"/>
        <v>30339888.635801114</v>
      </c>
      <c r="Y20" t="s">
        <v>387</v>
      </c>
      <c r="Z20">
        <f t="shared" si="2"/>
        <v>0</v>
      </c>
      <c r="AA20">
        <f t="shared" si="3"/>
        <v>0</v>
      </c>
      <c r="AB20">
        <f t="shared" si="4"/>
        <v>1</v>
      </c>
      <c r="AC20">
        <f t="shared" si="5"/>
        <v>0</v>
      </c>
      <c r="AD20">
        <f t="shared" si="6"/>
        <v>0</v>
      </c>
    </row>
    <row r="21" spans="1:30" x14ac:dyDescent="0.25">
      <c r="A21" t="s">
        <v>67</v>
      </c>
      <c r="B21">
        <f>0.5*'[1]Revenues X=0'!B21+0.5*'[1]Revenues X=1'!B22</f>
        <v>1936.4330624412037</v>
      </c>
      <c r="C21">
        <f>0.5*'[1]Revenues X=0'!C21+0.5*'[1]Revenues X=1'!C22</f>
        <v>2308.6822824779279</v>
      </c>
      <c r="D21">
        <f>0.5*'[1]Revenues X=0'!D21+0.5*'[1]Revenues X=1'!D22</f>
        <v>2748.9184023732546</v>
      </c>
      <c r="E21">
        <f>0.5*'[1]Revenues X=0'!E21+0.5*'[1]Revenues X=1'!E22</f>
        <v>3273.0819413616409</v>
      </c>
      <c r="F21">
        <f>0.5*'[1]Revenues X=0'!F21+0.5*'[1]Revenues X=1'!F22</f>
        <v>3897.1589145004659</v>
      </c>
      <c r="G21">
        <f>0.5*'[1]Revenues X=0'!G21+0.5*'[1]Revenues X=1'!G22</f>
        <v>4640.2276845796423</v>
      </c>
      <c r="H21">
        <f>0.5*'[1]Revenues X=0'!H21+0.5*'[1]Revenues X=1'!H22</f>
        <v>5524.9149795798858</v>
      </c>
      <c r="I21">
        <f>0.5*'[1]Revenues X=0'!I21+0.5*'[1]Revenues X=1'!I22</f>
        <v>6578.2750053378095</v>
      </c>
      <c r="J21">
        <f>0.5*'[1]Revenues X=0'!J21+0.5*'[1]Revenues X=1'!J22</f>
        <v>7832.3794744741726</v>
      </c>
      <c r="K21">
        <f>0.5*'[1]Revenues X=0'!K21+0.5*'[1]Revenues X=1'!K22</f>
        <v>9325.5771310102209</v>
      </c>
      <c r="L21">
        <f>0.5*'[1]Revenues X=0'!L21+0.5*'[1]Revenues X=1'!L22</f>
        <v>11103.326925669598</v>
      </c>
      <c r="M21">
        <f>0.5*'[1]Revenues X=0'!M21+0.5*'[1]Revenues X=1'!M22</f>
        <v>13219.98702537439</v>
      </c>
      <c r="N21">
        <f>0.5*'[1]Revenues X=0'!N21+0.5*'[1]Revenues X=1'!N22</f>
        <v>15739.991322663343</v>
      </c>
      <c r="O21">
        <f>0.5*'[1]Revenues X=0'!O21+0.5*'[1]Revenues X=1'!O22</f>
        <v>18740.390524386661</v>
      </c>
      <c r="P21">
        <f>0.5*'[1]Revenues X=0'!P21+0.5*'[1]Revenues X=1'!P22</f>
        <v>22312.513463182746</v>
      </c>
      <c r="Q21">
        <f>0.5*'[1]Revenues X=0'!Q21+0.5*'[1]Revenues X=1'!Q22</f>
        <v>26565.576450282642</v>
      </c>
      <c r="R21">
        <f>0.5*'[1]Revenues X=0'!R21+0.5*'[1]Revenues X=1'!R22</f>
        <v>31629.029146542329</v>
      </c>
      <c r="S21">
        <f>0.5*'[1]Revenues X=0'!S21+0.5*'[1]Revenues X=1'!S22</f>
        <v>37657.681314463152</v>
      </c>
      <c r="T21">
        <f>0.5*'[1]Revenues X=0'!T21+0.5*'[1]Revenues X=1'!T22</f>
        <v>44835.015314913035</v>
      </c>
      <c r="U21">
        <f>0.5*'[1]Revenues X=0'!U21+0.5*'[1]Revenues X=1'!U22</f>
        <v>53380.468261399888</v>
      </c>
      <c r="V21">
        <f>0.5*'[1]Revenues X=0'!V21+0.5*'[1]Revenues X=1'!V22</f>
        <v>63554.301161169482</v>
      </c>
      <c r="W21" s="20">
        <f t="shared" si="0"/>
        <v>18419.234751818261</v>
      </c>
      <c r="X21" s="20">
        <f t="shared" si="1"/>
        <v>372639.65518502903</v>
      </c>
      <c r="Y21" t="s">
        <v>525</v>
      </c>
      <c r="Z21">
        <f t="shared" si="2"/>
        <v>0</v>
      </c>
      <c r="AA21">
        <f t="shared" si="3"/>
        <v>1</v>
      </c>
      <c r="AB21">
        <f t="shared" si="4"/>
        <v>0</v>
      </c>
      <c r="AC21">
        <f t="shared" si="5"/>
        <v>0</v>
      </c>
      <c r="AD21">
        <f t="shared" si="6"/>
        <v>0</v>
      </c>
    </row>
    <row r="22" spans="1:30" x14ac:dyDescent="0.25">
      <c r="A22" t="s">
        <v>70</v>
      </c>
      <c r="B22">
        <f>0.5*'[1]Revenues X=0'!B22+0.5*'[1]Revenues X=1'!B23</f>
        <v>9389.5885039084551</v>
      </c>
      <c r="C22">
        <f>0.5*'[1]Revenues X=0'!C22+0.5*'[1]Revenues X=1'!C23</f>
        <v>11236.448466785854</v>
      </c>
      <c r="D22">
        <f>0.5*'[1]Revenues X=0'!D22+0.5*'[1]Revenues X=1'!D23</f>
        <v>13442.217350793338</v>
      </c>
      <c r="E22">
        <f>0.5*'[1]Revenues X=0'!E22+0.5*'[1]Revenues X=1'!E23</f>
        <v>16080.135757177804</v>
      </c>
      <c r="F22">
        <f>0.5*'[1]Revenues X=0'!F22+0.5*'[1]Revenues X=1'!F23</f>
        <v>19234.787546682615</v>
      </c>
      <c r="G22">
        <f>0.5*'[1]Revenues X=0'!G22+0.5*'[1]Revenues X=1'!G23</f>
        <v>23006.864996438038</v>
      </c>
      <c r="H22">
        <f>0.5*'[1]Revenues X=0'!H22+0.5*'[1]Revenues X=1'!H23</f>
        <v>27517.444844852194</v>
      </c>
      <c r="I22">
        <f>0.5*'[1]Revenues X=0'!I22+0.5*'[1]Revenues X=1'!I23</f>
        <v>32910.224178677701</v>
      </c>
      <c r="J22">
        <f>0.5*'[1]Revenues X=0'!J22+0.5*'[1]Revenues X=1'!J23</f>
        <v>39358.067358912769</v>
      </c>
      <c r="K22">
        <f>0.5*'[1]Revenues X=0'!K22+0.5*'[1]Revenues X=1'!K23</f>
        <v>47066.127565543575</v>
      </c>
      <c r="L22">
        <f>0.5*'[1]Revenues X=0'!L22+0.5*'[1]Revenues X=1'!L23</f>
        <v>56281.146520309041</v>
      </c>
      <c r="M22">
        <f>0.5*'[1]Revenues X=0'!M22+0.5*'[1]Revenues X=1'!M23</f>
        <v>67295.942945376519</v>
      </c>
      <c r="N22">
        <f>0.5*'[1]Revenues X=0'!N22+0.5*'[1]Revenues X=1'!N23</f>
        <v>80462.620525821607</v>
      </c>
      <c r="O22">
        <f>0.5*'[1]Revenues X=0'!O22+0.5*'[1]Revenues X=1'!O23</f>
        <v>96199.01755613256</v>
      </c>
      <c r="P22">
        <f>0.5*'[1]Revenues X=0'!P22+0.5*'[1]Revenues X=1'!P23</f>
        <v>115007.46261794964</v>
      </c>
      <c r="Q22">
        <f>0.5*'[1]Revenues X=0'!Q22+0.5*'[1]Revenues X=1'!Q23</f>
        <v>137484.03628613724</v>
      </c>
      <c r="R22">
        <f>0.5*'[1]Revenues X=0'!R22+0.5*'[1]Revenues X=1'!R23</f>
        <v>164345.20036495844</v>
      </c>
      <c r="S22">
        <f>0.5*'[1]Revenues X=0'!S22+0.5*'[1]Revenues X=1'!S23</f>
        <v>196441.0891872083</v>
      </c>
      <c r="T22">
        <f>0.5*'[1]Revenues X=0'!T22+0.5*'[1]Revenues X=1'!T23</f>
        <v>234793.31133853275</v>
      </c>
      <c r="U22">
        <f>0.5*'[1]Revenues X=0'!U22+0.5*'[1]Revenues X=1'!U23</f>
        <v>280614.01171552786</v>
      </c>
      <c r="V22">
        <f>0.5*'[1]Revenues X=0'!V22+0.5*'[1]Revenues X=1'!V23</f>
        <v>335358.07206103543</v>
      </c>
      <c r="W22" s="20">
        <f t="shared" si="0"/>
        <v>95405.896080417224</v>
      </c>
      <c r="X22" s="20">
        <f t="shared" si="1"/>
        <v>1934140.6400634139</v>
      </c>
      <c r="Y22" t="s">
        <v>524</v>
      </c>
      <c r="Z22">
        <f t="shared" si="2"/>
        <v>1</v>
      </c>
      <c r="AA22">
        <f t="shared" si="3"/>
        <v>0</v>
      </c>
      <c r="AB22">
        <f t="shared" si="4"/>
        <v>0</v>
      </c>
      <c r="AC22">
        <f t="shared" si="5"/>
        <v>0</v>
      </c>
      <c r="AD22">
        <f t="shared" si="6"/>
        <v>0</v>
      </c>
    </row>
    <row r="23" spans="1:30" x14ac:dyDescent="0.25">
      <c r="A23" t="s">
        <v>72</v>
      </c>
      <c r="B23">
        <f>0.5*'[1]Revenues X=0'!B23+0.5*'[1]Revenues X=1'!B24</f>
        <v>154776.30550485832</v>
      </c>
      <c r="C23">
        <f>0.5*'[1]Revenues X=0'!C23+0.5*'[1]Revenues X=1'!C24</f>
        <v>185633.86001218247</v>
      </c>
      <c r="D23">
        <f>0.5*'[1]Revenues X=0'!D23+0.5*'[1]Revenues X=1'!D24</f>
        <v>222629.91049343639</v>
      </c>
      <c r="E23">
        <f>0.5*'[1]Revenues X=0'!E23+0.5*'[1]Revenues X=1'!E24</f>
        <v>266988.20591322018</v>
      </c>
      <c r="F23">
        <f>0.5*'[1]Revenues X=0'!F23+0.5*'[1]Revenues X=1'!F24</f>
        <v>320171.52719448577</v>
      </c>
      <c r="G23">
        <f>0.5*'[1]Revenues X=0'!G23+0.5*'[1]Revenues X=1'!G24</f>
        <v>383932.66320276703</v>
      </c>
      <c r="H23">
        <f>0.5*'[1]Revenues X=0'!H23+0.5*'[1]Revenues X=1'!H24</f>
        <v>460372.17866633553</v>
      </c>
      <c r="I23">
        <f>0.5*'[1]Revenues X=0'!I23+0.5*'[1]Revenues X=1'!I24</f>
        <v>552006.71221160563</v>
      </c>
      <c r="J23">
        <f>0.5*'[1]Revenues X=0'!J23+0.5*'[1]Revenues X=1'!J24</f>
        <v>661851.9442280822</v>
      </c>
      <c r="K23">
        <f>0.5*'[1]Revenues X=0'!K23+0.5*'[1]Revenues X=1'!K24</f>
        <v>793520.54090498108</v>
      </c>
      <c r="L23">
        <f>0.5*'[1]Revenues X=0'!L23+0.5*'[1]Revenues X=1'!L24</f>
        <v>951341.06980503851</v>
      </c>
      <c r="M23">
        <f>0.5*'[1]Revenues X=0'!M23+0.5*'[1]Revenues X=1'!M24</f>
        <v>1140498.4671279141</v>
      </c>
      <c r="N23">
        <f>0.5*'[1]Revenues X=0'!N23+0.5*'[1]Revenues X=1'!N24</f>
        <v>1367204.4390525534</v>
      </c>
      <c r="O23">
        <f>0.5*'[1]Revenues X=0'!O23+0.5*'[1]Revenues X=1'!O24</f>
        <v>1638898.8630790501</v>
      </c>
      <c r="P23">
        <f>0.5*'[1]Revenues X=0'!P23+0.5*'[1]Revenues X=1'!P24</f>
        <v>1964493.9121027288</v>
      </c>
      <c r="Q23">
        <f>0.5*'[1]Revenues X=0'!Q23+0.5*'[1]Revenues X=1'!Q24</f>
        <v>2354662.7487810114</v>
      </c>
      <c r="R23">
        <f>0.5*'[1]Revenues X=0'!R23+0.5*'[1]Revenues X=1'!R24</f>
        <v>2822189.1883348371</v>
      </c>
      <c r="S23">
        <f>0.5*'[1]Revenues X=0'!S23+0.5*'[1]Revenues X=1'!S24</f>
        <v>3382381.4138406068</v>
      </c>
      <c r="T23">
        <f>0.5*'[1]Revenues X=0'!T23+0.5*'[1]Revenues X=1'!T24</f>
        <v>4053572.6875693873</v>
      </c>
      <c r="U23">
        <f>0.5*'[1]Revenues X=0'!U23+0.5*'[1]Revenues X=1'!U24</f>
        <v>4857714.0725992052</v>
      </c>
      <c r="V23">
        <f>0.5*'[1]Revenues X=0'!V23+0.5*'[1]Revenues X=1'!V24</f>
        <v>5821090.9378129635</v>
      </c>
      <c r="W23" s="20">
        <f t="shared" si="0"/>
        <v>1635996.7451636787</v>
      </c>
      <c r="X23" s="20">
        <f t="shared" si="1"/>
        <v>33205731.839319073</v>
      </c>
      <c r="Y23" t="s">
        <v>525</v>
      </c>
      <c r="Z23">
        <f t="shared" si="2"/>
        <v>0</v>
      </c>
      <c r="AA23">
        <f t="shared" si="3"/>
        <v>1</v>
      </c>
      <c r="AB23">
        <f t="shared" si="4"/>
        <v>0</v>
      </c>
      <c r="AC23">
        <f t="shared" si="5"/>
        <v>0</v>
      </c>
      <c r="AD23">
        <f t="shared" si="6"/>
        <v>0</v>
      </c>
    </row>
    <row r="24" spans="1:30" x14ac:dyDescent="0.25">
      <c r="A24" t="s">
        <v>74</v>
      </c>
      <c r="B24">
        <f>0.5*'[1]Revenues X=0'!B24+0.5*'[1]Revenues X=1'!B25</f>
        <v>121789.87840406667</v>
      </c>
      <c r="C24">
        <f>0.5*'[1]Revenues X=0'!C24+0.5*'[1]Revenues X=1'!C25</f>
        <v>144889.98043544492</v>
      </c>
      <c r="D24">
        <f>0.5*'[1]Revenues X=0'!D24+0.5*'[1]Revenues X=1'!D25</f>
        <v>172369.08185019789</v>
      </c>
      <c r="E24">
        <f>0.5*'[1]Revenues X=0'!E24+0.5*'[1]Revenues X=1'!E25</f>
        <v>205061.50977591757</v>
      </c>
      <c r="F24">
        <f>0.5*'[1]Revenues X=0'!F24+0.5*'[1]Revenues X=1'!F25</f>
        <v>243957.07067375464</v>
      </c>
      <c r="G24">
        <f>0.5*'[1]Revenues X=0'!G24+0.5*'[1]Revenues X=1'!G25</f>
        <v>290232.08536990004</v>
      </c>
      <c r="H24">
        <f>0.5*'[1]Revenues X=0'!H24+0.5*'[1]Revenues X=1'!H25</f>
        <v>345288.96639200189</v>
      </c>
      <c r="I24">
        <f>0.5*'[1]Revenues X=0'!I24+0.5*'[1]Revenues X=1'!I25</f>
        <v>410792.95058946568</v>
      </c>
      <c r="J24">
        <f>0.5*'[1]Revenues X=0'!J24+0.5*'[1]Revenues X=1'!J25</f>
        <v>488729.65346656239</v>
      </c>
      <c r="K24">
        <f>0.5*'[1]Revenues X=0'!K24+0.5*'[1]Revenues X=1'!K25</f>
        <v>581457.06507543055</v>
      </c>
      <c r="L24">
        <f>0.5*'[1]Revenues X=0'!L24+0.5*'[1]Revenues X=1'!L25</f>
        <v>691786.69369409198</v>
      </c>
      <c r="M24">
        <f>0.5*'[1]Revenues X=0'!M24+0.5*'[1]Revenues X=1'!M25</f>
        <v>823057.65853748401</v>
      </c>
      <c r="N24">
        <f>0.5*'[1]Revenues X=0'!N24+0.5*'[1]Revenues X=1'!N25</f>
        <v>979251.11633214715</v>
      </c>
      <c r="O24">
        <f>0.5*'[1]Revenues X=0'!O24+0.5*'[1]Revenues X=1'!O25</f>
        <v>1165095.821815199</v>
      </c>
      <c r="P24">
        <f>0.5*'[1]Revenues X=0'!P24+0.5*'[1]Revenues X=1'!P25</f>
        <v>1386229.5240614777</v>
      </c>
      <c r="Q24">
        <f>0.5*'[1]Revenues X=0'!Q24+0.5*'[1]Revenues X=1'!Q25</f>
        <v>1649349.3336863916</v>
      </c>
      <c r="R24">
        <f>0.5*'[1]Revenues X=0'!R24+0.5*'[1]Revenues X=1'!R25</f>
        <v>1962439.4180970564</v>
      </c>
      <c r="S24">
        <f>0.5*'[1]Revenues X=0'!S24+0.5*'[1]Revenues X=1'!S25</f>
        <v>2334985.1605560528</v>
      </c>
      <c r="T24">
        <f>0.5*'[1]Revenues X=0'!T24+0.5*'[1]Revenues X=1'!T25</f>
        <v>2778294.4573859572</v>
      </c>
      <c r="U24">
        <f>0.5*'[1]Revenues X=0'!U24+0.5*'[1]Revenues X=1'!U25</f>
        <v>3305802.6879314301</v>
      </c>
      <c r="V24">
        <f>0.5*'[1]Revenues X=0'!V24+0.5*'[1]Revenues X=1'!V25</f>
        <v>3933522.1286103567</v>
      </c>
      <c r="W24" s="20">
        <f t="shared" si="0"/>
        <v>1143542.0115590661</v>
      </c>
      <c r="X24" s="20">
        <f t="shared" si="1"/>
        <v>23126314.721601006</v>
      </c>
      <c r="Y24" t="s">
        <v>526</v>
      </c>
      <c r="Z24">
        <f t="shared" si="2"/>
        <v>0</v>
      </c>
      <c r="AA24">
        <f t="shared" si="3"/>
        <v>0</v>
      </c>
      <c r="AB24">
        <f t="shared" si="4"/>
        <v>0</v>
      </c>
      <c r="AC24">
        <f t="shared" si="5"/>
        <v>0</v>
      </c>
      <c r="AD24">
        <f t="shared" si="6"/>
        <v>1</v>
      </c>
    </row>
    <row r="25" spans="1:30" x14ac:dyDescent="0.25">
      <c r="A25" t="s">
        <v>76</v>
      </c>
      <c r="B25">
        <f>0.5*'[1]Revenues X=0'!B25+0.5*'[1]Revenues X=1'!B26</f>
        <v>35600.38214231348</v>
      </c>
      <c r="C25">
        <f>0.5*'[1]Revenues X=0'!C25+0.5*'[1]Revenues X=1'!C26</f>
        <v>42510.405450991995</v>
      </c>
      <c r="D25">
        <f>0.5*'[1]Revenues X=0'!D25+0.5*'[1]Revenues X=1'!D26</f>
        <v>50755.972112791453</v>
      </c>
      <c r="E25">
        <f>0.5*'[1]Revenues X=0'!E25+0.5*'[1]Revenues X=1'!E26</f>
        <v>60598.56374194604</v>
      </c>
      <c r="F25">
        <f>0.5*'[1]Revenues X=0'!F25+0.5*'[1]Revenues X=1'!F26</f>
        <v>72347.087559922889</v>
      </c>
      <c r="G25">
        <f>0.5*'[1]Revenues X=0'!G25+0.5*'[1]Revenues X=1'!G26</f>
        <v>86369.840881853423</v>
      </c>
      <c r="H25">
        <f>0.5*'[1]Revenues X=0'!H25+0.5*'[1]Revenues X=1'!H26</f>
        <v>103106.699626973</v>
      </c>
      <c r="I25">
        <f>0.5*'[1]Revenues X=0'!I25+0.5*'[1]Revenues X=1'!I26</f>
        <v>123081.78991614771</v>
      </c>
      <c r="J25">
        <f>0.5*'[1]Revenues X=0'!J25+0.5*'[1]Revenues X=1'!J26</f>
        <v>146921.11403305476</v>
      </c>
      <c r="K25">
        <f>0.5*'[1]Revenues X=0'!K25+0.5*'[1]Revenues X=1'!K26</f>
        <v>175370.51699407032</v>
      </c>
      <c r="L25">
        <f>0.5*'[1]Revenues X=0'!L25+0.5*'[1]Revenues X=1'!L26</f>
        <v>209320.72915830684</v>
      </c>
      <c r="M25">
        <f>0.5*'[1]Revenues X=0'!M25+0.5*'[1]Revenues X=1'!M26</f>
        <v>249832.9216714387</v>
      </c>
      <c r="N25">
        <f>0.5*'[1]Revenues X=0'!N25+0.5*'[1]Revenues X=1'!N26</f>
        <v>298174.28102313512</v>
      </c>
      <c r="O25">
        <f>0.5*'[1]Revenues X=0'!O25+0.5*'[1]Revenues X=1'!O26</f>
        <v>355854.35088421532</v>
      </c>
      <c r="P25">
        <f>0.5*'[1]Revenues X=0'!P25+0.5*'[1]Revenues X=1'!P26</f>
        <v>424675.56006120355</v>
      </c>
      <c r="Q25">
        <f>0.5*'[1]Revenues X=0'!Q25+0.5*'[1]Revenues X=1'!Q26</f>
        <v>506784.89215127897</v>
      </c>
      <c r="R25">
        <f>0.5*'[1]Revenues X=0'!R25+0.5*'[1]Revenues X=1'!R26</f>
        <v>604745.64108485496</v>
      </c>
      <c r="S25">
        <f>0.5*'[1]Revenues X=0'!S25+0.5*'[1]Revenues X=1'!S26</f>
        <v>721610.85736136104</v>
      </c>
      <c r="T25">
        <f>0.5*'[1]Revenues X=0'!T25+0.5*'[1]Revenues X=1'!T26</f>
        <v>861025.23299147142</v>
      </c>
      <c r="U25">
        <f>0.5*'[1]Revenues X=0'!U25+0.5*'[1]Revenues X=1'!U26</f>
        <v>1027329.4794838483</v>
      </c>
      <c r="V25">
        <f>0.5*'[1]Revenues X=0'!V25+0.5*'[1]Revenues X=1'!V26</f>
        <v>1225704.0154384528</v>
      </c>
      <c r="W25" s="20">
        <f t="shared" si="0"/>
        <v>351510.49208426819</v>
      </c>
      <c r="X25" s="20">
        <f t="shared" si="1"/>
        <v>7119907.9227616657</v>
      </c>
      <c r="Y25" t="s">
        <v>387</v>
      </c>
      <c r="Z25">
        <f t="shared" si="2"/>
        <v>0</v>
      </c>
      <c r="AA25">
        <f t="shared" si="3"/>
        <v>0</v>
      </c>
      <c r="AB25">
        <f t="shared" si="4"/>
        <v>1</v>
      </c>
      <c r="AC25">
        <f t="shared" si="5"/>
        <v>0</v>
      </c>
      <c r="AD25">
        <f t="shared" si="6"/>
        <v>0</v>
      </c>
    </row>
    <row r="26" spans="1:30" x14ac:dyDescent="0.25">
      <c r="A26" t="s">
        <v>78</v>
      </c>
      <c r="B26">
        <f>0.5*'[1]Revenues X=0'!B26+0.5*'[1]Revenues X=1'!B27</f>
        <v>3281508.9549912326</v>
      </c>
      <c r="C26">
        <f>0.5*'[1]Revenues X=0'!C26+0.5*'[1]Revenues X=1'!C27</f>
        <v>3912211.9499125755</v>
      </c>
      <c r="D26">
        <f>0.5*'[1]Revenues X=0'!D26+0.5*'[1]Revenues X=1'!D27</f>
        <v>4663930.0801429972</v>
      </c>
      <c r="E26">
        <f>0.5*'[1]Revenues X=0'!E26+0.5*'[1]Revenues X=1'!E27</f>
        <v>5559868.3071265565</v>
      </c>
      <c r="F26">
        <f>0.5*'[1]Revenues X=0'!F26+0.5*'[1]Revenues X=1'!F27</f>
        <v>6627653.1605289318</v>
      </c>
      <c r="G26">
        <f>0.5*'[1]Revenues X=0'!G26+0.5*'[1]Revenues X=1'!G27</f>
        <v>7900191.4920394011</v>
      </c>
      <c r="H26">
        <f>0.5*'[1]Revenues X=0'!H26+0.5*'[1]Revenues X=1'!H27</f>
        <v>9416687.5723488163</v>
      </c>
      <c r="I26">
        <f>0.5*'[1]Revenues X=0'!I26+0.5*'[1]Revenues X=1'!I27</f>
        <v>11223831.713301167</v>
      </c>
      <c r="J26">
        <f>0.5*'[1]Revenues X=0'!J26+0.5*'[1]Revenues X=1'!J27</f>
        <v>13377245.153735917</v>
      </c>
      <c r="K26">
        <f>0.5*'[1]Revenues X=0'!K26+0.5*'[1]Revenues X=1'!K27</f>
        <v>15943164.779930076</v>
      </c>
      <c r="L26">
        <f>0.5*'[1]Revenues X=0'!L26+0.5*'[1]Revenues X=1'!L27</f>
        <v>19000489.941023756</v>
      </c>
      <c r="M26">
        <f>0.5*'[1]Revenues X=0'!M26+0.5*'[1]Revenues X=1'!M27</f>
        <v>22643170.94215396</v>
      </c>
      <c r="N26">
        <f>0.5*'[1]Revenues X=0'!N26+0.5*'[1]Revenues X=1'!N27</f>
        <v>26983108.099470999</v>
      </c>
      <c r="O26">
        <f>0.5*'[1]Revenues X=0'!O26+0.5*'[1]Revenues X=1'!O27</f>
        <v>32153537.327046003</v>
      </c>
      <c r="P26">
        <f>0.5*'[1]Revenues X=0'!P26+0.5*'[1]Revenues X=1'!P27</f>
        <v>38313135.639169171</v>
      </c>
      <c r="Q26">
        <f>0.5*'[1]Revenues X=0'!Q26+0.5*'[1]Revenues X=1'!Q27</f>
        <v>45650819.12761651</v>
      </c>
      <c r="R26">
        <f>0.5*'[1]Revenues X=0'!R26+0.5*'[1]Revenues X=1'!R27</f>
        <v>54391556.06073866</v>
      </c>
      <c r="S26">
        <f>0.5*'[1]Revenues X=0'!S26+0.5*'[1]Revenues X=1'!S27</f>
        <v>64803165.13329342</v>
      </c>
      <c r="T26">
        <f>0.5*'[1]Revenues X=0'!T26+0.5*'[1]Revenues X=1'!T27</f>
        <v>77204545.096960962</v>
      </c>
      <c r="U26">
        <f>0.5*'[1]Revenues X=0'!U26+0.5*'[1]Revenues X=1'!U27</f>
        <v>91975305.31442143</v>
      </c>
      <c r="V26">
        <f>0.5*'[1]Revenues X=0'!V26+0.5*'[1]Revenues X=1'!V27</f>
        <v>109567406.187098</v>
      </c>
      <c r="W26" s="20">
        <f t="shared" si="0"/>
        <v>31647263.430145271</v>
      </c>
      <c r="X26" s="20">
        <f t="shared" si="1"/>
        <v>640547359.58034825</v>
      </c>
      <c r="Y26" t="s">
        <v>525</v>
      </c>
      <c r="Z26">
        <f t="shared" si="2"/>
        <v>0</v>
      </c>
      <c r="AA26">
        <f t="shared" si="3"/>
        <v>1</v>
      </c>
      <c r="AB26">
        <f t="shared" si="4"/>
        <v>0</v>
      </c>
      <c r="AC26">
        <f t="shared" si="5"/>
        <v>0</v>
      </c>
      <c r="AD26">
        <f t="shared" si="6"/>
        <v>0</v>
      </c>
    </row>
    <row r="27" spans="1:30" x14ac:dyDescent="0.25">
      <c r="A27" t="s">
        <v>80</v>
      </c>
      <c r="B27">
        <f>0.5*'[1]Revenues X=0'!B27+0.5*'[1]Revenues X=1'!B28</f>
        <v>27480.706987808033</v>
      </c>
      <c r="C27">
        <f>0.5*'[1]Revenues X=0'!C27+0.5*'[1]Revenues X=1'!C28</f>
        <v>32838.387733219592</v>
      </c>
      <c r="D27">
        <f>0.5*'[1]Revenues X=0'!D27+0.5*'[1]Revenues X=1'!D28</f>
        <v>39236.618020296606</v>
      </c>
      <c r="E27">
        <f>0.5*'[1]Revenues X=0'!E27+0.5*'[1]Revenues X=1'!E28</f>
        <v>46881.013871459952</v>
      </c>
      <c r="F27">
        <f>0.5*'[1]Revenues X=0'!F27+0.5*'[1]Revenues X=1'!F28</f>
        <v>56014.245490547444</v>
      </c>
      <c r="G27">
        <f>0.5*'[1]Revenues X=0'!G27+0.5*'[1]Revenues X=1'!G28</f>
        <v>66925.979043086307</v>
      </c>
      <c r="H27">
        <f>0.5*'[1]Revenues X=0'!H27+0.5*'[1]Revenues X=1'!H28</f>
        <v>79962.685317743366</v>
      </c>
      <c r="I27">
        <f>0.5*'[1]Revenues X=0'!I27+0.5*'[1]Revenues X=1'!I28</f>
        <v>95537.675517987343</v>
      </c>
      <c r="J27">
        <f>0.5*'[1]Revenues X=0'!J27+0.5*'[1]Revenues X=1'!J28</f>
        <v>114145.36133102326</v>
      </c>
      <c r="K27">
        <f>0.5*'[1]Revenues X=0'!K27+0.5*'[1]Revenues X=1'!K28</f>
        <v>136375.52763263229</v>
      </c>
      <c r="L27">
        <f>0.5*'[1]Revenues X=0'!L27+0.5*'[1]Revenues X=1'!L28</f>
        <v>162933.66282683224</v>
      </c>
      <c r="M27">
        <f>0.5*'[1]Revenues X=0'!M27+0.5*'[1]Revenues X=1'!M28</f>
        <v>194661.33430814062</v>
      </c>
      <c r="N27">
        <f>0.5*'[1]Revenues X=0'!N27+0.5*'[1]Revenues X=1'!N28</f>
        <v>232565.17189687362</v>
      </c>
      <c r="O27">
        <f>0.5*'[1]Revenues X=0'!O27+0.5*'[1]Revenues X=1'!O28</f>
        <v>277845.95355248702</v>
      </c>
      <c r="P27">
        <f>0.5*'[1]Revenues X=0'!P27+0.5*'[1]Revenues X=1'!P28</f>
        <v>331939.9231564934</v>
      </c>
      <c r="Q27">
        <f>0.5*'[1]Revenues X=0'!Q27+0.5*'[1]Revenues X=1'!Q28</f>
        <v>396560.30722834734</v>
      </c>
      <c r="R27">
        <f>0.5*'[1]Revenues X=0'!R27+0.5*'[1]Revenues X=1'!R28</f>
        <v>473756.21364000952</v>
      </c>
      <c r="S27">
        <f>0.5*'[1]Revenues X=0'!S27+0.5*'[1]Revenues X=1'!S28</f>
        <v>565971.88828923588</v>
      </c>
      <c r="T27">
        <f>0.5*'[1]Revenues X=0'!T27+0.5*'[1]Revenues X=1'!T28</f>
        <v>676130.6719303194</v>
      </c>
      <c r="U27">
        <f>0.5*'[1]Revenues X=0'!U27+0.5*'[1]Revenues X=1'!U28</f>
        <v>807719.57138325751</v>
      </c>
      <c r="V27">
        <f>0.5*'[1]Revenues X=0'!V27+0.5*'[1]Revenues X=1'!V28</f>
        <v>964908.04729093495</v>
      </c>
      <c r="W27" s="20">
        <f t="shared" si="0"/>
        <v>275256.7117356541</v>
      </c>
      <c r="X27" s="20">
        <f t="shared" si="1"/>
        <v>5577939.9743454037</v>
      </c>
      <c r="Y27" t="s">
        <v>387</v>
      </c>
      <c r="Z27">
        <f t="shared" si="2"/>
        <v>0</v>
      </c>
      <c r="AA27">
        <f t="shared" si="3"/>
        <v>0</v>
      </c>
      <c r="AB27">
        <f t="shared" si="4"/>
        <v>1</v>
      </c>
      <c r="AC27">
        <f t="shared" si="5"/>
        <v>0</v>
      </c>
      <c r="AD27">
        <f t="shared" si="6"/>
        <v>0</v>
      </c>
    </row>
    <row r="28" spans="1:30" x14ac:dyDescent="0.25">
      <c r="A28" t="s">
        <v>82</v>
      </c>
      <c r="B28">
        <f>0.5*'[1]Revenues X=0'!B28+0.5*'[1]Revenues X=1'!B29</f>
        <v>196261.53380646312</v>
      </c>
      <c r="C28">
        <f>0.5*'[1]Revenues X=0'!C28+0.5*'[1]Revenues X=1'!C29</f>
        <v>232624.32930678379</v>
      </c>
      <c r="D28">
        <f>0.5*'[1]Revenues X=0'!D28+0.5*'[1]Revenues X=1'!D29</f>
        <v>275735.43157814449</v>
      </c>
      <c r="E28">
        <f>0.5*'[1]Revenues X=0'!E28+0.5*'[1]Revenues X=1'!E29</f>
        <v>326854.3673674732</v>
      </c>
      <c r="F28">
        <f>0.5*'[1]Revenues X=0'!F28+0.5*'[1]Revenues X=1'!F29</f>
        <v>387472.47309812775</v>
      </c>
      <c r="G28">
        <f>0.5*'[1]Revenues X=0'!G28+0.5*'[1]Revenues X=1'!G29</f>
        <v>459357.95597878029</v>
      </c>
      <c r="H28">
        <f>0.5*'[1]Revenues X=0'!H28+0.5*'[1]Revenues X=1'!H29</f>
        <v>544611.98983092769</v>
      </c>
      <c r="I28">
        <f>0.5*'[1]Revenues X=0'!I28+0.5*'[1]Revenues X=1'!I29</f>
        <v>645724.60453732114</v>
      </c>
      <c r="J28">
        <f>0.5*'[1]Revenues X=0'!J28+0.5*'[1]Revenues X=1'!J29</f>
        <v>765655.3755318874</v>
      </c>
      <c r="K28">
        <f>0.5*'[1]Revenues X=0'!K28+0.5*'[1]Revenues X=1'!K29</f>
        <v>907912.21064731572</v>
      </c>
      <c r="L28">
        <f>0.5*'[1]Revenues X=0'!L28+0.5*'[1]Revenues X=1'!L29</f>
        <v>1076664.8219763767</v>
      </c>
      <c r="M28">
        <f>0.5*'[1]Revenues X=0'!M28+0.5*'[1]Revenues X=1'!M29</f>
        <v>1276856.3238577752</v>
      </c>
      <c r="N28">
        <f>0.5*'[1]Revenues X=0'!N28+0.5*'[1]Revenues X=1'!N29</f>
        <v>1514362.8614927391</v>
      </c>
      <c r="O28">
        <f>0.5*'[1]Revenues X=0'!O28+0.5*'[1]Revenues X=1'!O29</f>
        <v>1796151.7034619395</v>
      </c>
      <c r="P28">
        <f>0.5*'[1]Revenues X=0'!P28+0.5*'[1]Revenues X=1'!P29</f>
        <v>2130505.8800378963</v>
      </c>
      <c r="Q28">
        <f>0.5*'[1]Revenues X=0'!Q28+0.5*'[1]Revenues X=1'!Q29</f>
        <v>2527248.1690886486</v>
      </c>
      <c r="R28">
        <f>0.5*'[1]Revenues X=0'!R28+0.5*'[1]Revenues X=1'!R29</f>
        <v>2998057.3285672255</v>
      </c>
      <c r="S28">
        <f>0.5*'[1]Revenues X=0'!S28+0.5*'[1]Revenues X=1'!S29</f>
        <v>3556785.4814956989</v>
      </c>
      <c r="T28">
        <f>0.5*'[1]Revenues X=0'!T28+0.5*'[1]Revenues X=1'!T29</f>
        <v>4219903.4416347276</v>
      </c>
      <c r="U28">
        <f>0.5*'[1]Revenues X=0'!U28+0.5*'[1]Revenues X=1'!U29</f>
        <v>5006950.5037903469</v>
      </c>
      <c r="V28">
        <f>0.5*'[1]Revenues X=0'!V28+0.5*'[1]Revenues X=1'!V29</f>
        <v>5941157.6177889844</v>
      </c>
      <c r="W28" s="20">
        <f t="shared" si="0"/>
        <v>1751754.9716607425</v>
      </c>
      <c r="X28" s="20">
        <f t="shared" si="1"/>
        <v>35367906.269718595</v>
      </c>
      <c r="Y28" t="s">
        <v>526</v>
      </c>
      <c r="Z28">
        <f t="shared" si="2"/>
        <v>0</v>
      </c>
      <c r="AA28">
        <f t="shared" si="3"/>
        <v>0</v>
      </c>
      <c r="AB28">
        <f t="shared" si="4"/>
        <v>0</v>
      </c>
      <c r="AC28">
        <f t="shared" si="5"/>
        <v>0</v>
      </c>
      <c r="AD28">
        <f t="shared" si="6"/>
        <v>1</v>
      </c>
    </row>
    <row r="29" spans="1:30" x14ac:dyDescent="0.25">
      <c r="A29" t="s">
        <v>84</v>
      </c>
      <c r="B29">
        <f>0.5*'[1]Revenues X=0'!B29+0.5*'[1]Revenues X=1'!B30</f>
        <v>181902.70734531112</v>
      </c>
      <c r="C29">
        <f>0.5*'[1]Revenues X=0'!C29+0.5*'[1]Revenues X=1'!C30</f>
        <v>221001.32457309103</v>
      </c>
      <c r="D29">
        <f>0.5*'[1]Revenues X=0'!D29+0.5*'[1]Revenues X=1'!D30</f>
        <v>268484.55836745468</v>
      </c>
      <c r="E29">
        <f>0.5*'[1]Revenues X=0'!E29+0.5*'[1]Revenues X=1'!E30</f>
        <v>326152.419128276</v>
      </c>
      <c r="F29">
        <f>0.5*'[1]Revenues X=0'!F29+0.5*'[1]Revenues X=1'!F30</f>
        <v>396185.54196326225</v>
      </c>
      <c r="G29">
        <f>0.5*'[1]Revenues X=0'!G29+0.5*'[1]Revenues X=1'!G30</f>
        <v>481230.03437136329</v>
      </c>
      <c r="H29">
        <f>0.5*'[1]Revenues X=0'!H29+0.5*'[1]Revenues X=1'!H30</f>
        <v>584498.18081866694</v>
      </c>
      <c r="I29">
        <f>0.5*'[1]Revenues X=0'!I29+0.5*'[1]Revenues X=1'!I30</f>
        <v>709886.9355238484</v>
      </c>
      <c r="J29">
        <f>0.5*'[1]Revenues X=0'!J29+0.5*'[1]Revenues X=1'!J30</f>
        <v>862126.54618178133</v>
      </c>
      <c r="K29">
        <f>0.5*'[1]Revenues X=0'!K29+0.5*'[1]Revenues X=1'!K30</f>
        <v>1046954.7954531164</v>
      </c>
      <c r="L29">
        <f>0.5*'[1]Revenues X=0'!L29+0.5*'[1]Revenues X=1'!L30</f>
        <v>1271335.3875189635</v>
      </c>
      <c r="M29">
        <f>0.5*'[1]Revenues X=0'!M29+0.5*'[1]Revenues X=1'!M30</f>
        <v>1543714.2654809041</v>
      </c>
      <c r="N29">
        <f>0.5*'[1]Revenues X=0'!N29+0.5*'[1]Revenues X=1'!N30</f>
        <v>1874340.4233193598</v>
      </c>
      <c r="O29">
        <f>0.5*'[1]Revenues X=0'!O29+0.5*'[1]Revenues X=1'!O30</f>
        <v>2275642.8396076947</v>
      </c>
      <c r="P29">
        <f>0.5*'[1]Revenues X=0'!P29+0.5*'[1]Revenues X=1'!P30</f>
        <v>2762701.6278227065</v>
      </c>
      <c r="Q29">
        <f>0.5*'[1]Revenues X=0'!Q29+0.5*'[1]Revenues X=1'!Q30</f>
        <v>3353802.1653547292</v>
      </c>
      <c r="R29">
        <f>0.5*'[1]Revenues X=0'!R29+0.5*'[1]Revenues X=1'!R30</f>
        <v>4071126.845037966</v>
      </c>
      <c r="S29">
        <f>0.5*'[1]Revenues X=0'!S29+0.5*'[1]Revenues X=1'!S30</f>
        <v>4941569.4313571528</v>
      </c>
      <c r="T29">
        <f>0.5*'[1]Revenues X=0'!T29+0.5*'[1]Revenues X=1'!T30</f>
        <v>5997750.4202475483</v>
      </c>
      <c r="U29">
        <f>0.5*'[1]Revenues X=0'!U29+0.5*'[1]Revenues X=1'!U30</f>
        <v>7279213.432892926</v>
      </c>
      <c r="V29">
        <f>0.5*'[1]Revenues X=0'!V29+0.5*'[1]Revenues X=1'!V30</f>
        <v>8833913.254428789</v>
      </c>
      <c r="W29" s="20">
        <f t="shared" si="0"/>
        <v>2346834.9112759479</v>
      </c>
      <c r="X29" s="20">
        <f t="shared" si="1"/>
        <v>47889806.585417517</v>
      </c>
      <c r="Y29" t="s">
        <v>387</v>
      </c>
      <c r="Z29">
        <f t="shared" si="2"/>
        <v>0</v>
      </c>
      <c r="AA29">
        <f t="shared" si="3"/>
        <v>0</v>
      </c>
      <c r="AB29">
        <f t="shared" si="4"/>
        <v>1</v>
      </c>
      <c r="AC29">
        <f t="shared" si="5"/>
        <v>0</v>
      </c>
      <c r="AD29">
        <f t="shared" si="6"/>
        <v>0</v>
      </c>
    </row>
    <row r="30" spans="1:30" x14ac:dyDescent="0.25">
      <c r="A30" t="s">
        <v>86</v>
      </c>
      <c r="B30">
        <f>0.5*'[1]Revenues X=0'!B30+0.5*'[1]Revenues X=1'!B31</f>
        <v>106341.65589733759</v>
      </c>
      <c r="C30">
        <f>0.5*'[1]Revenues X=0'!C30+0.5*'[1]Revenues X=1'!C31</f>
        <v>129479.03732723722</v>
      </c>
      <c r="D30">
        <f>0.5*'[1]Revenues X=0'!D30+0.5*'[1]Revenues X=1'!D31</f>
        <v>157636.86239530164</v>
      </c>
      <c r="E30">
        <f>0.5*'[1]Revenues X=0'!E30+0.5*'[1]Revenues X=1'!E31</f>
        <v>191907.00842777421</v>
      </c>
      <c r="F30">
        <f>0.5*'[1]Revenues X=0'!F30+0.5*'[1]Revenues X=1'!F31</f>
        <v>233613.84479639519</v>
      </c>
      <c r="G30">
        <f>0.5*'[1]Revenues X=0'!G30+0.5*'[1]Revenues X=1'!G31</f>
        <v>284367.708882184</v>
      </c>
      <c r="H30">
        <f>0.5*'[1]Revenues X=0'!H30+0.5*'[1]Revenues X=1'!H31</f>
        <v>346127.73445753771</v>
      </c>
      <c r="I30">
        <f>0.5*'[1]Revenues X=0'!I30+0.5*'[1]Revenues X=1'!I31</f>
        <v>421275.36324411212</v>
      </c>
      <c r="J30">
        <f>0.5*'[1]Revenues X=0'!J30+0.5*'[1]Revenues X=1'!J31</f>
        <v>512707.52695018053</v>
      </c>
      <c r="K30">
        <f>0.5*'[1]Revenues X=0'!K30+0.5*'[1]Revenues X=1'!K31</f>
        <v>623945.19404593972</v>
      </c>
      <c r="L30">
        <f>0.5*'[1]Revenues X=0'!L30+0.5*'[1]Revenues X=1'!L31</f>
        <v>759270.82637954189</v>
      </c>
      <c r="M30">
        <f>0.5*'[1]Revenues X=0'!M30+0.5*'[1]Revenues X=1'!M31</f>
        <v>923888.74554348912</v>
      </c>
      <c r="N30">
        <f>0.5*'[1]Revenues X=0'!N30+0.5*'[1]Revenues X=1'!N31</f>
        <v>1124127.8479986696</v>
      </c>
      <c r="O30">
        <f>0.5*'[1]Revenues X=0'!O30+0.5*'[1]Revenues X=1'!O31</f>
        <v>1367678.448344063</v>
      </c>
      <c r="P30">
        <f>0.5*'[1]Revenues X=0'!P30+0.5*'[1]Revenues X=1'!P31</f>
        <v>1663891.1553146697</v>
      </c>
      <c r="Q30">
        <f>0.5*'[1]Revenues X=0'!Q30+0.5*'[1]Revenues X=1'!Q31</f>
        <v>2024126.5425110767</v>
      </c>
      <c r="R30">
        <f>0.5*'[1]Revenues X=0'!R30+0.5*'[1]Revenues X=1'!R31</f>
        <v>2462195.6806288557</v>
      </c>
      <c r="S30">
        <f>0.5*'[1]Revenues X=0'!S30+0.5*'[1]Revenues X=1'!S31</f>
        <v>2994876.2055646619</v>
      </c>
      <c r="T30">
        <f>0.5*'[1]Revenues X=0'!T30+0.5*'[1]Revenues X=1'!T31</f>
        <v>3642561.4661110654</v>
      </c>
      <c r="U30">
        <f>0.5*'[1]Revenues X=0'!U30+0.5*'[1]Revenues X=1'!U31</f>
        <v>4430021.907119262</v>
      </c>
      <c r="V30">
        <f>0.5*'[1]Revenues X=0'!V30+0.5*'[1]Revenues X=1'!V31</f>
        <v>5387359.8524697367</v>
      </c>
      <c r="W30" s="20">
        <f t="shared" si="0"/>
        <v>1418447.6483051947</v>
      </c>
      <c r="X30" s="20">
        <f t="shared" si="1"/>
        <v>28968422.205565043</v>
      </c>
      <c r="Y30" t="s">
        <v>387</v>
      </c>
      <c r="Z30">
        <f t="shared" si="2"/>
        <v>0</v>
      </c>
      <c r="AA30">
        <f t="shared" si="3"/>
        <v>0</v>
      </c>
      <c r="AB30">
        <f t="shared" si="4"/>
        <v>1</v>
      </c>
      <c r="AC30">
        <f t="shared" si="5"/>
        <v>0</v>
      </c>
      <c r="AD30">
        <f t="shared" si="6"/>
        <v>0</v>
      </c>
    </row>
    <row r="31" spans="1:30" x14ac:dyDescent="0.25">
      <c r="A31" t="s">
        <v>88</v>
      </c>
      <c r="B31">
        <f>0.5*'[1]Revenues X=0'!B31+0.5*'[1]Revenues X=1'!B32</f>
        <v>6464.7037972850794</v>
      </c>
      <c r="C31">
        <f>0.5*'[1]Revenues X=0'!C31+0.5*'[1]Revenues X=1'!C32</f>
        <v>7718.0522220968178</v>
      </c>
      <c r="D31">
        <f>0.5*'[1]Revenues X=0'!D31+0.5*'[1]Revenues X=1'!D32</f>
        <v>9210.3063856320132</v>
      </c>
      <c r="E31">
        <f>0.5*'[1]Revenues X=0'!E31+0.5*'[1]Revenues X=1'!E32</f>
        <v>10990.504542680972</v>
      </c>
      <c r="F31">
        <f>0.5*'[1]Revenues X=0'!F31+0.5*'[1]Revenues X=1'!F32</f>
        <v>13114.146905019146</v>
      </c>
      <c r="G31">
        <f>0.5*'[1]Revenues X=0'!G31+0.5*'[1]Revenues X=1'!G32</f>
        <v>15647.166552791814</v>
      </c>
      <c r="H31">
        <f>0.5*'[1]Revenues X=0'!H31+0.5*'[1]Revenues X=1'!H32</f>
        <v>18668.599601980008</v>
      </c>
      <c r="I31">
        <f>0.5*'[1]Revenues X=0'!I31+0.5*'[1]Revenues X=1'!I32</f>
        <v>22272.078408694142</v>
      </c>
      <c r="J31">
        <f>0.5*'[1]Revenues X=0'!J31+0.5*'[1]Revenues X=1'!J32</f>
        <v>26569.893094912146</v>
      </c>
      <c r="K31">
        <f>0.5*'[1]Revenues X=0'!K31+0.5*'[1]Revenues X=1'!K32</f>
        <v>31695.058506484522</v>
      </c>
      <c r="L31">
        <f>0.5*'[1]Revenues X=0'!L31+0.5*'[1]Revenues X=1'!L32</f>
        <v>37807.071864691134</v>
      </c>
      <c r="M31">
        <f>0.5*'[1]Revenues X=0'!M31+0.5*'[1]Revenues X=1'!M32</f>
        <v>45094.849045620118</v>
      </c>
      <c r="N31">
        <f>0.5*'[1]Revenues X=0'!N31+0.5*'[1]Revenues X=1'!N32</f>
        <v>53784.885290414109</v>
      </c>
      <c r="O31">
        <f>0.5*'[1]Revenues X=0'!O31+0.5*'[1]Revenues X=1'!O32</f>
        <v>64145.424451297848</v>
      </c>
      <c r="P31">
        <f>0.5*'[1]Revenues X=0'!P31+0.5*'[1]Revenues X=1'!P32</f>
        <v>76498.023727664069</v>
      </c>
      <c r="Q31">
        <f>0.5*'[1]Revenues X=0'!Q31+0.5*'[1]Revenues X=1'!Q32</f>
        <v>91223.470804634591</v>
      </c>
      <c r="R31">
        <f>0.5*'[1]Revenues X=0'!R31+0.5*'[1]Revenues X=1'!R32</f>
        <v>108778.16964810764</v>
      </c>
      <c r="S31">
        <f>0.5*'[1]Revenues X=0'!S31+0.5*'[1]Revenues X=1'!S32</f>
        <v>129702.53432287126</v>
      </c>
      <c r="T31">
        <f>0.5*'[1]Revenues X=0'!T31+0.5*'[1]Revenues X=1'!T32</f>
        <v>154644.20150927873</v>
      </c>
      <c r="U31">
        <f>0.5*'[1]Revenues X=0'!U31+0.5*'[1]Revenues X=1'!U32</f>
        <v>184369.9319676075</v>
      </c>
      <c r="V31">
        <f>0.5*'[1]Revenues X=0'!V31+0.5*'[1]Revenues X=1'!V32</f>
        <v>219797.60220523033</v>
      </c>
      <c r="W31" s="20">
        <f t="shared" si="0"/>
        <v>63247.460707380669</v>
      </c>
      <c r="X31" s="20">
        <f t="shared" si="1"/>
        <v>1280698.96100228</v>
      </c>
      <c r="Y31" t="s">
        <v>387</v>
      </c>
      <c r="Z31">
        <f t="shared" si="2"/>
        <v>0</v>
      </c>
      <c r="AA31">
        <f t="shared" si="3"/>
        <v>0</v>
      </c>
      <c r="AB31">
        <f t="shared" si="4"/>
        <v>1</v>
      </c>
      <c r="AC31">
        <f t="shared" si="5"/>
        <v>0</v>
      </c>
      <c r="AD31">
        <f t="shared" si="6"/>
        <v>0</v>
      </c>
    </row>
    <row r="32" spans="1:30" x14ac:dyDescent="0.25">
      <c r="A32" t="s">
        <v>90</v>
      </c>
      <c r="B32">
        <f>0.5*'[1]Revenues X=0'!B32+0.5*'[1]Revenues X=1'!B33</f>
        <v>174706.2427578402</v>
      </c>
      <c r="C32">
        <f>0.5*'[1]Revenues X=0'!C32+0.5*'[1]Revenues X=1'!C33</f>
        <v>209654.80121186568</v>
      </c>
      <c r="D32">
        <f>0.5*'[1]Revenues X=0'!D32+0.5*'[1]Revenues X=1'!D33</f>
        <v>251575.54545297122</v>
      </c>
      <c r="E32">
        <f>0.5*'[1]Revenues X=0'!E32+0.5*'[1]Revenues X=1'!E33</f>
        <v>301861.415064295</v>
      </c>
      <c r="F32">
        <f>0.5*'[1]Revenues X=0'!F32+0.5*'[1]Revenues X=1'!F33</f>
        <v>362178.22272698797</v>
      </c>
      <c r="G32">
        <f>0.5*'[1]Revenues X=0'!G32+0.5*'[1]Revenues X=1'!G33</f>
        <v>434522.11208354135</v>
      </c>
      <c r="H32">
        <f>0.5*'[1]Revenues X=0'!H32+0.5*'[1]Revenues X=1'!H33</f>
        <v>521286.8293254106</v>
      </c>
      <c r="I32">
        <f>0.5*'[1]Revenues X=0'!I32+0.5*'[1]Revenues X=1'!I33</f>
        <v>625339.77212898433</v>
      </c>
      <c r="J32">
        <f>0.5*'[1]Revenues X=0'!J32+0.5*'[1]Revenues X=1'!J33</f>
        <v>750119.16043875634</v>
      </c>
      <c r="K32">
        <f>0.5*'[1]Revenues X=0'!K32+0.5*'[1]Revenues X=1'!K33</f>
        <v>899743.04918148858</v>
      </c>
      <c r="L32">
        <f>0.5*'[1]Revenues X=0'!L32+0.5*'[1]Revenues X=1'!L33</f>
        <v>1079148.5585027349</v>
      </c>
      <c r="M32">
        <f>0.5*'[1]Revenues X=0'!M32+0.5*'[1]Revenues X=1'!M33</f>
        <v>1294248.3047104061</v>
      </c>
      <c r="N32">
        <f>0.5*'[1]Revenues X=0'!N32+0.5*'[1]Revenues X=1'!N33</f>
        <v>1552129.8434190433</v>
      </c>
      <c r="O32">
        <f>0.5*'[1]Revenues X=0'!O32+0.5*'[1]Revenues X=1'!O33</f>
        <v>1861280.0706634743</v>
      </c>
      <c r="P32">
        <f>0.5*'[1]Revenues X=0'!P32+0.5*'[1]Revenues X=1'!P33</f>
        <v>2231870.8438164941</v>
      </c>
      <c r="Q32">
        <f>0.5*'[1]Revenues X=0'!Q32+0.5*'[1]Revenues X=1'!Q33</f>
        <v>2676080.7794185681</v>
      </c>
      <c r="R32">
        <f>0.5*'[1]Revenues X=0'!R32+0.5*'[1]Revenues X=1'!R33</f>
        <v>3208504.1784432395</v>
      </c>
      <c r="S32">
        <f>0.5*'[1]Revenues X=0'!S32+0.5*'[1]Revenues X=1'!S33</f>
        <v>3846612.3394954731</v>
      </c>
      <c r="T32">
        <f>0.5*'[1]Revenues X=0'!T32+0.5*'[1]Revenues X=1'!T33</f>
        <v>4611338.8589713397</v>
      </c>
      <c r="U32">
        <f>0.5*'[1]Revenues X=0'!U32+0.5*'[1]Revenues X=1'!U33</f>
        <v>5527740.723518963</v>
      </c>
      <c r="V32">
        <f>0.5*'[1]Revenues X=0'!V32+0.5*'[1]Revenues X=1'!V33</f>
        <v>6625833.664258427</v>
      </c>
      <c r="W32" s="20">
        <f t="shared" si="0"/>
        <v>1859322.6340757285</v>
      </c>
      <c r="X32" s="20">
        <f t="shared" si="1"/>
        <v>37745799.088376343</v>
      </c>
      <c r="Y32" t="s">
        <v>524</v>
      </c>
      <c r="Z32">
        <f t="shared" si="2"/>
        <v>1</v>
      </c>
      <c r="AA32">
        <f t="shared" si="3"/>
        <v>0</v>
      </c>
      <c r="AB32">
        <f t="shared" si="4"/>
        <v>0</v>
      </c>
      <c r="AC32">
        <f t="shared" si="5"/>
        <v>0</v>
      </c>
      <c r="AD32">
        <f t="shared" si="6"/>
        <v>0</v>
      </c>
    </row>
    <row r="33" spans="1:30" x14ac:dyDescent="0.25">
      <c r="A33" t="s">
        <v>92</v>
      </c>
      <c r="B33">
        <f>0.5*'[1]Revenues X=0'!B33+0.5*'[1]Revenues X=1'!B34</f>
        <v>253915.79421124019</v>
      </c>
      <c r="C33">
        <f>0.5*'[1]Revenues X=0'!C33+0.5*'[1]Revenues X=1'!C34</f>
        <v>307323.47816229757</v>
      </c>
      <c r="D33">
        <f>0.5*'[1]Revenues X=0'!D33+0.5*'[1]Revenues X=1'!D34</f>
        <v>371942.92354953301</v>
      </c>
      <c r="E33">
        <f>0.5*'[1]Revenues X=0'!E33+0.5*'[1]Revenues X=1'!E34</f>
        <v>450129.69566694129</v>
      </c>
      <c r="F33">
        <f>0.5*'[1]Revenues X=0'!F33+0.5*'[1]Revenues X=1'!F34</f>
        <v>544727.91606967908</v>
      </c>
      <c r="G33">
        <f>0.5*'[1]Revenues X=0'!G33+0.5*'[1]Revenues X=1'!G34</f>
        <v>659176.268779882</v>
      </c>
      <c r="H33">
        <f>0.5*'[1]Revenues X=0'!H33+0.5*'[1]Revenues X=1'!H34</f>
        <v>797633.86629589775</v>
      </c>
      <c r="I33">
        <f>0.5*'[1]Revenues X=0'!I33+0.5*'[1]Revenues X=1'!I34</f>
        <v>965128.10221195174</v>
      </c>
      <c r="J33">
        <f>0.5*'[1]Revenues X=0'!J33+0.5*'[1]Revenues X=1'!J34</f>
        <v>1167739.0511923919</v>
      </c>
      <c r="K33">
        <f>0.5*'[1]Revenues X=0'!K33+0.5*'[1]Revenues X=1'!K34</f>
        <v>1412815.3193753152</v>
      </c>
      <c r="L33">
        <f>0.5*'[1]Revenues X=0'!L33+0.5*'[1]Revenues X=1'!L34</f>
        <v>1709243.0903913886</v>
      </c>
      <c r="M33">
        <f>0.5*'[1]Revenues X=0'!M33+0.5*'[1]Revenues X=1'!M34</f>
        <v>2067761.36291861</v>
      </c>
      <c r="N33">
        <f>0.5*'[1]Revenues X=0'!N33+0.5*'[1]Revenues X=1'!N34</f>
        <v>2501354.4027407207</v>
      </c>
      <c r="O33">
        <f>0.5*'[1]Revenues X=0'!O33+0.5*'[1]Revenues X=1'!O34</f>
        <v>3025711.9941817615</v>
      </c>
      <c r="P33">
        <f>0.5*'[1]Revenues X=0'!P33+0.5*'[1]Revenues X=1'!P34</f>
        <v>3659801.7591763032</v>
      </c>
      <c r="Q33">
        <f>0.5*'[1]Revenues X=0'!Q33+0.5*'[1]Revenues X=1'!Q34</f>
        <v>4426540.9304677621</v>
      </c>
      <c r="R33">
        <f>0.5*'[1]Revenues X=0'!R33+0.5*'[1]Revenues X=1'!R34</f>
        <v>5353630.7600107333</v>
      </c>
      <c r="S33">
        <f>0.5*'[1]Revenues X=0'!S33+0.5*'[1]Revenues X=1'!S34</f>
        <v>6474536.7280548438</v>
      </c>
      <c r="T33">
        <f>0.5*'[1]Revenues X=0'!T33+0.5*'[1]Revenues X=1'!T34</f>
        <v>7829704.7439626586</v>
      </c>
      <c r="U33">
        <f>0.5*'[1]Revenues X=0'!U33+0.5*'[1]Revenues X=1'!U34</f>
        <v>9467990.9666850735</v>
      </c>
      <c r="V33">
        <f>0.5*'[1]Revenues X=0'!V33+0.5*'[1]Revenues X=1'!V34</f>
        <v>11448431.869940585</v>
      </c>
      <c r="W33" s="20">
        <f t="shared" si="0"/>
        <v>3090249.5725735985</v>
      </c>
      <c r="X33" s="20">
        <f t="shared" si="1"/>
        <v>62967201.216385879</v>
      </c>
      <c r="Y33" t="s">
        <v>387</v>
      </c>
      <c r="Z33">
        <f t="shared" si="2"/>
        <v>0</v>
      </c>
      <c r="AA33">
        <f t="shared" si="3"/>
        <v>0</v>
      </c>
      <c r="AB33">
        <f t="shared" si="4"/>
        <v>1</v>
      </c>
      <c r="AC33">
        <f t="shared" si="5"/>
        <v>0</v>
      </c>
      <c r="AD33">
        <f t="shared" si="6"/>
        <v>0</v>
      </c>
    </row>
    <row r="34" spans="1:30" x14ac:dyDescent="0.25">
      <c r="A34" t="s">
        <v>94</v>
      </c>
      <c r="B34">
        <f>0.5*'[1]Revenues X=0'!B34+0.5*'[1]Revenues X=1'!B35</f>
        <v>1636675.526456333</v>
      </c>
      <c r="C34">
        <f>0.5*'[1]Revenues X=0'!C34+0.5*'[1]Revenues X=1'!C35</f>
        <v>1954806.1359342444</v>
      </c>
      <c r="D34">
        <f>0.5*'[1]Revenues X=0'!D34+0.5*'[1]Revenues X=1'!D35</f>
        <v>2334733.5151078608</v>
      </c>
      <c r="E34">
        <f>0.5*'[1]Revenues X=0'!E34+0.5*'[1]Revenues X=1'!E35</f>
        <v>2788461.6686824579</v>
      </c>
      <c r="F34">
        <f>0.5*'[1]Revenues X=0'!F34+0.5*'[1]Revenues X=1'!F35</f>
        <v>3330318.8471683539</v>
      </c>
      <c r="G34">
        <f>0.5*'[1]Revenues X=0'!G34+0.5*'[1]Revenues X=1'!G35</f>
        <v>3977411.0848114835</v>
      </c>
      <c r="H34">
        <f>0.5*'[1]Revenues X=0'!H34+0.5*'[1]Revenues X=1'!H35</f>
        <v>4750167.4802866289</v>
      </c>
      <c r="I34">
        <f>0.5*'[1]Revenues X=0'!I34+0.5*'[1]Revenues X=1'!I35</f>
        <v>5672974.5745399073</v>
      </c>
      <c r="J34">
        <f>0.5*'[1]Revenues X=0'!J34+0.5*'[1]Revenues X=1'!J35</f>
        <v>6774955.7128565889</v>
      </c>
      <c r="K34">
        <f>0.5*'[1]Revenues X=0'!K34+0.5*'[1]Revenues X=1'!K35</f>
        <v>8090875.2236111928</v>
      </c>
      <c r="L34">
        <f>0.5*'[1]Revenues X=0'!L34+0.5*'[1]Revenues X=1'!L35</f>
        <v>9662248.2017634679</v>
      </c>
      <c r="M34">
        <f>0.5*'[1]Revenues X=0'!M34+0.5*'[1]Revenues X=1'!M35</f>
        <v>11538629.918844111</v>
      </c>
      <c r="N34">
        <f>0.5*'[1]Revenues X=0'!N34+0.5*'[1]Revenues X=1'!N35</f>
        <v>13779196.07697577</v>
      </c>
      <c r="O34">
        <f>0.5*'[1]Revenues X=0'!O34+0.5*'[1]Revenues X=1'!O35</f>
        <v>16454581.385815075</v>
      </c>
      <c r="P34">
        <f>0.5*'[1]Revenues X=0'!P34+0.5*'[1]Revenues X=1'!P35</f>
        <v>19649129.675214007</v>
      </c>
      <c r="Q34">
        <f>0.5*'[1]Revenues X=0'!Q34+0.5*'[1]Revenues X=1'!Q35</f>
        <v>23463515.261565067</v>
      </c>
      <c r="R34">
        <f>0.5*'[1]Revenues X=0'!R34+0.5*'[1]Revenues X=1'!R35</f>
        <v>28017946.778020184</v>
      </c>
      <c r="S34">
        <f>0.5*'[1]Revenues X=0'!S34+0.5*'[1]Revenues X=1'!S35</f>
        <v>33455904.232255638</v>
      </c>
      <c r="T34">
        <f>0.5*'[1]Revenues X=0'!T34+0.5*'[1]Revenues X=1'!T35</f>
        <v>39948700.655065998</v>
      </c>
      <c r="U34">
        <f>0.5*'[1]Revenues X=0'!U34+0.5*'[1]Revenues X=1'!U35</f>
        <v>47700809.179003626</v>
      </c>
      <c r="V34">
        <f>0.5*'[1]Revenues X=0'!V34+0.5*'[1]Revenues X=1'!V35</f>
        <v>56956351.713826001</v>
      </c>
      <c r="W34" s="20">
        <f t="shared" ref="W34:W65" si="7">AVERAGE(B34:V34)</f>
        <v>16282780.61180019</v>
      </c>
      <c r="X34" s="20">
        <f t="shared" ref="X34:X65" si="8">SUM(G34:V34)</f>
        <v>329893397.15445477</v>
      </c>
      <c r="Y34" t="s">
        <v>527</v>
      </c>
      <c r="Z34">
        <f t="shared" ref="Z34:Z65" si="9">IF(Y34="ASIA",1,0)</f>
        <v>0</v>
      </c>
      <c r="AA34">
        <f t="shared" ref="AA34:AA65" si="10">IF(Y34="LAM",1,0)</f>
        <v>0</v>
      </c>
      <c r="AB34">
        <f t="shared" ref="AB34:AB65" si="11">IF(Y34="MAF",1,0)</f>
        <v>0</v>
      </c>
      <c r="AC34">
        <f t="shared" ref="AC34:AC65" si="12">IF(Y34="OECD90",1,0)</f>
        <v>1</v>
      </c>
      <c r="AD34">
        <f t="shared" ref="AD34:AD65" si="13">IF(Y34="REF",1,0)</f>
        <v>0</v>
      </c>
    </row>
    <row r="35" spans="1:30" x14ac:dyDescent="0.25">
      <c r="A35" t="s">
        <v>96</v>
      </c>
      <c r="B35">
        <f>0.5*'[1]Revenues X=0'!B35+0.5*'[1]Revenues X=1'!B36</f>
        <v>2110.6831868135982</v>
      </c>
      <c r="C35">
        <f>0.5*'[1]Revenues X=0'!C35+0.5*'[1]Revenues X=1'!C36</f>
        <v>2523.980007667994</v>
      </c>
      <c r="D35">
        <f>0.5*'[1]Revenues X=0'!D35+0.5*'[1]Revenues X=1'!D36</f>
        <v>3014.5745676321931</v>
      </c>
      <c r="E35">
        <f>0.5*'[1]Revenues X=0'!E35+0.5*'[1]Revenues X=1'!E36</f>
        <v>3600.4617798455361</v>
      </c>
      <c r="F35">
        <f>0.5*'[1]Revenues X=0'!F35+0.5*'[1]Revenues X=1'!F36</f>
        <v>4300.1269772951528</v>
      </c>
      <c r="G35">
        <f>0.5*'[1]Revenues X=0'!G35+0.5*'[1]Revenues X=1'!G36</f>
        <v>5135.6867917615509</v>
      </c>
      <c r="H35">
        <f>0.5*'[1]Revenues X=0'!H35+0.5*'[1]Revenues X=1'!H36</f>
        <v>6133.4591853441279</v>
      </c>
      <c r="I35">
        <f>0.5*'[1]Revenues X=0'!I35+0.5*'[1]Revenues X=1'!I36</f>
        <v>7324.9813192097208</v>
      </c>
      <c r="J35">
        <f>0.5*'[1]Revenues X=0'!J35+0.5*'[1]Revenues X=1'!J36</f>
        <v>8747.7662489717586</v>
      </c>
      <c r="K35">
        <f>0.5*'[1]Revenues X=0'!K35+0.5*'[1]Revenues X=1'!K36</f>
        <v>10446.765113032108</v>
      </c>
      <c r="L35">
        <f>0.5*'[1]Revenues X=0'!L35+0.5*'[1]Revenues X=1'!L36</f>
        <v>12475.443866606716</v>
      </c>
      <c r="M35">
        <f>0.5*'[1]Revenues X=0'!M35+0.5*'[1]Revenues X=1'!M36</f>
        <v>14897.86790049604</v>
      </c>
      <c r="N35">
        <f>0.5*'[1]Revenues X=0'!N35+0.5*'[1]Revenues X=1'!N36</f>
        <v>17790.234013977082</v>
      </c>
      <c r="O35">
        <f>0.5*'[1]Revenues X=0'!O35+0.5*'[1]Revenues X=1'!O36</f>
        <v>21243.842206060435</v>
      </c>
      <c r="P35">
        <f>0.5*'[1]Revenues X=0'!P35+0.5*'[1]Revenues X=1'!P36</f>
        <v>25367.275133909654</v>
      </c>
      <c r="Q35">
        <f>0.5*'[1]Revenues X=0'!Q35+0.5*'[1]Revenues X=1'!Q36</f>
        <v>30290.634332638976</v>
      </c>
      <c r="R35">
        <f>0.5*'[1]Revenues X=0'!R35+0.5*'[1]Revenues X=1'!R36</f>
        <v>36168.640492935694</v>
      </c>
      <c r="S35">
        <f>0.5*'[1]Revenues X=0'!S35+0.5*'[1]Revenues X=1'!S36</f>
        <v>43186.671660027605</v>
      </c>
      <c r="T35">
        <f>0.5*'[1]Revenues X=0'!T35+0.5*'[1]Revenues X=1'!T36</f>
        <v>51565.172910416848</v>
      </c>
      <c r="U35">
        <f>0.5*'[1]Revenues X=0'!U35+0.5*'[1]Revenues X=1'!U36</f>
        <v>61568.262431264469</v>
      </c>
      <c r="V35">
        <f>0.5*'[1]Revenues X=0'!V35+0.5*'[1]Revenues X=1'!V36</f>
        <v>73510.194678341955</v>
      </c>
      <c r="W35" s="20">
        <f t="shared" si="7"/>
        <v>21019.177371630918</v>
      </c>
      <c r="X35" s="20">
        <f t="shared" si="8"/>
        <v>425852.89828499476</v>
      </c>
      <c r="Y35" t="s">
        <v>525</v>
      </c>
      <c r="Z35">
        <f t="shared" si="9"/>
        <v>0</v>
      </c>
      <c r="AA35">
        <f t="shared" si="10"/>
        <v>1</v>
      </c>
      <c r="AB35">
        <f t="shared" si="11"/>
        <v>0</v>
      </c>
      <c r="AC35">
        <f t="shared" si="12"/>
        <v>0</v>
      </c>
      <c r="AD35">
        <f t="shared" si="13"/>
        <v>0</v>
      </c>
    </row>
    <row r="36" spans="1:30" x14ac:dyDescent="0.25">
      <c r="A36" t="s">
        <v>98</v>
      </c>
      <c r="B36">
        <f>0.5*'[1]Revenues X=0'!B36+0.5*'[1]Revenues X=1'!B37</f>
        <v>50399.077008050852</v>
      </c>
      <c r="C36">
        <f>0.5*'[1]Revenues X=0'!C36+0.5*'[1]Revenues X=1'!C37</f>
        <v>60754.503822457889</v>
      </c>
      <c r="D36">
        <f>0.5*'[1]Revenues X=0'!D36+0.5*'[1]Revenues X=1'!D37</f>
        <v>73229.290246649907</v>
      </c>
      <c r="E36">
        <f>0.5*'[1]Revenues X=0'!E36+0.5*'[1]Revenues X=1'!E37</f>
        <v>88260.303353603085</v>
      </c>
      <c r="F36">
        <f>0.5*'[1]Revenues X=0'!F36+0.5*'[1]Revenues X=1'!F37</f>
        <v>106370.28993893336</v>
      </c>
      <c r="G36">
        <f>0.5*'[1]Revenues X=0'!G36+0.5*'[1]Revenues X=1'!G37</f>
        <v>128188.34594288614</v>
      </c>
      <c r="H36">
        <f>0.5*'[1]Revenues X=0'!H36+0.5*'[1]Revenues X=1'!H37</f>
        <v>154472.425024795</v>
      </c>
      <c r="I36">
        <f>0.5*'[1]Revenues X=0'!I36+0.5*'[1]Revenues X=1'!I37</f>
        <v>186134.24276694577</v>
      </c>
      <c r="J36">
        <f>0.5*'[1]Revenues X=0'!J36+0.5*'[1]Revenues X=1'!J37</f>
        <v>224272.17364350604</v>
      </c>
      <c r="K36">
        <f>0.5*'[1]Revenues X=0'!K36+0.5*'[1]Revenues X=1'!K37</f>
        <v>270207.2593293477</v>
      </c>
      <c r="L36">
        <f>0.5*'[1]Revenues X=0'!L36+0.5*'[1]Revenues X=1'!L37</f>
        <v>325530.74751302094</v>
      </c>
      <c r="M36">
        <f>0.5*'[1]Revenues X=0'!M36+0.5*'[1]Revenues X=1'!M37</f>
        <v>392156.24182250281</v>
      </c>
      <c r="N36">
        <f>0.5*'[1]Revenues X=0'!N36+0.5*'[1]Revenues X=1'!N37</f>
        <v>472388.3815322427</v>
      </c>
      <c r="O36">
        <f>0.5*'[1]Revenues X=0'!O36+0.5*'[1]Revenues X=1'!O37</f>
        <v>568998.34215813037</v>
      </c>
      <c r="P36">
        <f>0.5*'[1]Revenues X=0'!P36+0.5*'[1]Revenues X=1'!P37</f>
        <v>685323.03134282865</v>
      </c>
      <c r="Q36">
        <f>0.5*'[1]Revenues X=0'!Q36+0.5*'[1]Revenues X=1'!Q37</f>
        <v>825374.3565813055</v>
      </c>
      <c r="R36">
        <f>0.5*'[1]Revenues X=0'!R36+0.5*'[1]Revenues X=1'!R37</f>
        <v>993982.45770142507</v>
      </c>
      <c r="S36">
        <f>0.5*'[1]Revenues X=0'!S36+0.5*'[1]Revenues X=1'!S37</f>
        <v>1196953.7870298512</v>
      </c>
      <c r="T36">
        <f>0.5*'[1]Revenues X=0'!T36+0.5*'[1]Revenues X=1'!T37</f>
        <v>1441277.8708315908</v>
      </c>
      <c r="U36">
        <f>0.5*'[1]Revenues X=0'!U36+0.5*'[1]Revenues X=1'!U37</f>
        <v>1735355.9249205214</v>
      </c>
      <c r="V36">
        <f>0.5*'[1]Revenues X=0'!V36+0.5*'[1]Revenues X=1'!V37</f>
        <v>2089298.1300626777</v>
      </c>
      <c r="W36" s="20">
        <f t="shared" si="7"/>
        <v>574710.81821777485</v>
      </c>
      <c r="X36" s="20">
        <f t="shared" si="8"/>
        <v>11689913.718203576</v>
      </c>
      <c r="Y36" t="s">
        <v>387</v>
      </c>
      <c r="Z36">
        <f t="shared" si="9"/>
        <v>0</v>
      </c>
      <c r="AA36">
        <f t="shared" si="10"/>
        <v>0</v>
      </c>
      <c r="AB36">
        <f t="shared" si="11"/>
        <v>1</v>
      </c>
      <c r="AC36">
        <f t="shared" si="12"/>
        <v>0</v>
      </c>
      <c r="AD36">
        <f t="shared" si="13"/>
        <v>0</v>
      </c>
    </row>
    <row r="37" spans="1:30" x14ac:dyDescent="0.25">
      <c r="A37" t="s">
        <v>100</v>
      </c>
      <c r="B37">
        <f>0.5*'[1]Revenues X=0'!B37+0.5*'[1]Revenues X=1'!B38</f>
        <v>135194.2935986376</v>
      </c>
      <c r="C37">
        <f>0.5*'[1]Revenues X=0'!C37+0.5*'[1]Revenues X=1'!C38</f>
        <v>164630.51678125758</v>
      </c>
      <c r="D37">
        <f>0.5*'[1]Revenues X=0'!D37+0.5*'[1]Revenues X=1'!D38</f>
        <v>200459.69358661777</v>
      </c>
      <c r="E37">
        <f>0.5*'[1]Revenues X=0'!E37+0.5*'[1]Revenues X=1'!E38</f>
        <v>244072.46644154662</v>
      </c>
      <c r="F37">
        <f>0.5*'[1]Revenues X=0'!F37+0.5*'[1]Revenues X=1'!F38</f>
        <v>297156.6489387016</v>
      </c>
      <c r="G37">
        <f>0.5*'[1]Revenues X=0'!G37+0.5*'[1]Revenues X=1'!G38</f>
        <v>361764.85903760768</v>
      </c>
      <c r="H37">
        <f>0.5*'[1]Revenues X=0'!H37+0.5*'[1]Revenues X=1'!H38</f>
        <v>440394.5510275641</v>
      </c>
      <c r="I37">
        <f>0.5*'[1]Revenues X=0'!I37+0.5*'[1]Revenues X=1'!I38</f>
        <v>536082.12475966767</v>
      </c>
      <c r="J37">
        <f>0.5*'[1]Revenues X=0'!J37+0.5*'[1]Revenues X=1'!J38</f>
        <v>652521.59438011236</v>
      </c>
      <c r="K37">
        <f>0.5*'[1]Revenues X=0'!K37+0.5*'[1]Revenues X=1'!K38</f>
        <v>794203.59132084961</v>
      </c>
      <c r="L37">
        <f>0.5*'[1]Revenues X=0'!L37+0.5*'[1]Revenues X=1'!L38</f>
        <v>966590.48797790217</v>
      </c>
      <c r="M37">
        <f>0.5*'[1]Revenues X=0'!M37+0.5*'[1]Revenues X=1'!M38</f>
        <v>1176321.799501684</v>
      </c>
      <c r="N37">
        <f>0.5*'[1]Revenues X=0'!N37+0.5*'[1]Revenues X=1'!N38</f>
        <v>1431472.5519727955</v>
      </c>
      <c r="O37">
        <f>0.5*'[1]Revenues X=0'!O37+0.5*'[1]Revenues X=1'!O38</f>
        <v>1741856.6984035536</v>
      </c>
      <c r="P37">
        <f>0.5*'[1]Revenues X=0'!P37+0.5*'[1]Revenues X=1'!P38</f>
        <v>2119408.1987313875</v>
      </c>
      <c r="Q37">
        <f>0.5*'[1]Revenues X=0'!Q37+0.5*'[1]Revenues X=1'!Q38</f>
        <v>2578629.0691658999</v>
      </c>
      <c r="R37">
        <f>0.5*'[1]Revenues X=0'!R37+0.5*'[1]Revenues X=1'!R38</f>
        <v>3137151.3011716413</v>
      </c>
      <c r="S37">
        <f>0.5*'[1]Revenues X=0'!S37+0.5*'[1]Revenues X=1'!S38</f>
        <v>3816398.2630534084</v>
      </c>
      <c r="T37">
        <f>0.5*'[1]Revenues X=0'!T37+0.5*'[1]Revenues X=1'!T38</f>
        <v>4642413.0409819223</v>
      </c>
      <c r="U37">
        <f>0.5*'[1]Revenues X=0'!U37+0.5*'[1]Revenues X=1'!U38</f>
        <v>5646834.4517726898</v>
      </c>
      <c r="V37">
        <f>0.5*'[1]Revenues X=0'!V37+0.5*'[1]Revenues X=1'!V38</f>
        <v>6868116.1012004577</v>
      </c>
      <c r="W37" s="20">
        <f t="shared" si="7"/>
        <v>1807222.4906574239</v>
      </c>
      <c r="X37" s="20">
        <f t="shared" si="8"/>
        <v>36910158.68445915</v>
      </c>
      <c r="Y37" t="s">
        <v>387</v>
      </c>
      <c r="Z37">
        <f t="shared" si="9"/>
        <v>0</v>
      </c>
      <c r="AA37">
        <f t="shared" si="10"/>
        <v>0</v>
      </c>
      <c r="AB37">
        <f t="shared" si="11"/>
        <v>1</v>
      </c>
      <c r="AC37">
        <f t="shared" si="12"/>
        <v>0</v>
      </c>
      <c r="AD37">
        <f t="shared" si="13"/>
        <v>0</v>
      </c>
    </row>
    <row r="38" spans="1:30" x14ac:dyDescent="0.25">
      <c r="A38" t="s">
        <v>104</v>
      </c>
      <c r="B38">
        <f>0.5*'[1]Revenues X=0'!B38+0.5*'[1]Revenues X=1'!B39</f>
        <v>376755.3429049828</v>
      </c>
      <c r="C38">
        <f>0.5*'[1]Revenues X=0'!C38+0.5*'[1]Revenues X=1'!C39</f>
        <v>449522.78946791333</v>
      </c>
      <c r="D38">
        <f>0.5*'[1]Revenues X=0'!D38+0.5*'[1]Revenues X=1'!D39</f>
        <v>536323.34745188314</v>
      </c>
      <c r="E38">
        <f>0.5*'[1]Revenues X=0'!E38+0.5*'[1]Revenues X=1'!E39</f>
        <v>639865.22832169197</v>
      </c>
      <c r="F38">
        <f>0.5*'[1]Revenues X=0'!F38+0.5*'[1]Revenues X=1'!F39</f>
        <v>763373.56732707634</v>
      </c>
      <c r="G38">
        <f>0.5*'[1]Revenues X=0'!G38+0.5*'[1]Revenues X=1'!G39</f>
        <v>910693.81145538553</v>
      </c>
      <c r="H38">
        <f>0.5*'[1]Revenues X=0'!H38+0.5*'[1]Revenues X=1'!H39</f>
        <v>1086411.5876914491</v>
      </c>
      <c r="I38">
        <f>0.5*'[1]Revenues X=0'!I38+0.5*'[1]Revenues X=1'!I39</f>
        <v>1295993.9216724448</v>
      </c>
      <c r="J38">
        <f>0.5*'[1]Revenues X=0'!J38+0.5*'[1]Revenues X=1'!J39</f>
        <v>1545959.7545303565</v>
      </c>
      <c r="K38">
        <f>0.5*'[1]Revenues X=0'!K38+0.5*'[1]Revenues X=1'!K39</f>
        <v>1844080.5667976814</v>
      </c>
      <c r="L38">
        <f>0.5*'[1]Revenues X=0'!L38+0.5*'[1]Revenues X=1'!L39</f>
        <v>2199622.5059204157</v>
      </c>
      <c r="M38">
        <f>0.5*'[1]Revenues X=0'!M38+0.5*'[1]Revenues X=1'!M39</f>
        <v>2623631.4448316814</v>
      </c>
      <c r="N38">
        <f>0.5*'[1]Revenues X=0'!N38+0.5*'[1]Revenues X=1'!N39</f>
        <v>3129276.7544538388</v>
      </c>
      <c r="O38">
        <f>0.5*'[1]Revenues X=0'!O38+0.5*'[1]Revenues X=1'!O39</f>
        <v>3732256.2725751889</v>
      </c>
      <c r="P38">
        <f>0.5*'[1]Revenues X=0'!P38+0.5*'[1]Revenues X=1'!P39</f>
        <v>4451284.335533753</v>
      </c>
      <c r="Q38">
        <f>0.5*'[1]Revenues X=0'!Q38+0.5*'[1]Revenues X=1'!Q39</f>
        <v>5308667.0138899367</v>
      </c>
      <c r="R38">
        <f>0.5*'[1]Revenues X=0'!R38+0.5*'[1]Revenues X=1'!R39</f>
        <v>6330994.8593622884</v>
      </c>
      <c r="S38">
        <f>0.5*'[1]Revenues X=0'!S38+0.5*'[1]Revenues X=1'!S39</f>
        <v>7549959.8767692447</v>
      </c>
      <c r="T38">
        <f>0.5*'[1]Revenues X=0'!T38+0.5*'[1]Revenues X=1'!T39</f>
        <v>9003338.7442830168</v>
      </c>
      <c r="U38">
        <f>0.5*'[1]Revenues X=0'!U38+0.5*'[1]Revenues X=1'!U39</f>
        <v>10736152.942263622</v>
      </c>
      <c r="V38">
        <f>0.5*'[1]Revenues X=0'!V38+0.5*'[1]Revenues X=1'!V39</f>
        <v>12802063.508161075</v>
      </c>
      <c r="W38" s="20">
        <f t="shared" si="7"/>
        <v>3681725.1512221396</v>
      </c>
      <c r="X38" s="20">
        <f t="shared" si="8"/>
        <v>74550387.900191367</v>
      </c>
      <c r="Y38" t="s">
        <v>525</v>
      </c>
      <c r="Z38">
        <f t="shared" si="9"/>
        <v>0</v>
      </c>
      <c r="AA38">
        <f t="shared" si="10"/>
        <v>1</v>
      </c>
      <c r="AB38">
        <f t="shared" si="11"/>
        <v>0</v>
      </c>
      <c r="AC38">
        <f t="shared" si="12"/>
        <v>0</v>
      </c>
      <c r="AD38">
        <f t="shared" si="13"/>
        <v>0</v>
      </c>
    </row>
    <row r="39" spans="1:30" x14ac:dyDescent="0.25">
      <c r="A39" t="s">
        <v>106</v>
      </c>
      <c r="B39">
        <f>0.5*'[1]Revenues X=0'!B39+0.5*'[1]Revenues X=1'!B40</f>
        <v>36013170.138858646</v>
      </c>
      <c r="C39">
        <f>0.5*'[1]Revenues X=0'!C39+0.5*'[1]Revenues X=1'!C40</f>
        <v>42921955.077852085</v>
      </c>
      <c r="D39">
        <f>0.5*'[1]Revenues X=0'!D39+0.5*'[1]Revenues X=1'!D40</f>
        <v>51155044.267950445</v>
      </c>
      <c r="E39">
        <f>0.5*'[1]Revenues X=0'!E39+0.5*'[1]Revenues X=1'!E40</f>
        <v>60966233.857096106</v>
      </c>
      <c r="F39">
        <f>0.5*'[1]Revenues X=0'!F39+0.5*'[1]Revenues X=1'!F40</f>
        <v>72657802.851145625</v>
      </c>
      <c r="G39">
        <f>0.5*'[1]Revenues X=0'!G39+0.5*'[1]Revenues X=1'!G40</f>
        <v>86589868.241924495</v>
      </c>
      <c r="H39">
        <f>0.5*'[1]Revenues X=0'!H39+0.5*'[1]Revenues X=1'!H40</f>
        <v>103191511.16088343</v>
      </c>
      <c r="I39">
        <f>0.5*'[1]Revenues X=0'!I39+0.5*'[1]Revenues X=1'!I40</f>
        <v>122973873.42548323</v>
      </c>
      <c r="J39">
        <f>0.5*'[1]Revenues X=0'!J39+0.5*'[1]Revenues X=1'!J40</f>
        <v>146545965.77138472</v>
      </c>
      <c r="K39">
        <f>0.5*'[1]Revenues X=0'!K39+0.5*'[1]Revenues X=1'!K40</f>
        <v>174633249.9697538</v>
      </c>
      <c r="L39">
        <f>0.5*'[1]Revenues X=0'!L39+0.5*'[1]Revenues X=1'!L40</f>
        <v>208100059.91584212</v>
      </c>
      <c r="M39">
        <f>0.5*'[1]Revenues X=0'!M39+0.5*'[1]Revenues X=1'!M40</f>
        <v>247975972.67120364</v>
      </c>
      <c r="N39">
        <f>0.5*'[1]Revenues X=0'!N39+0.5*'[1]Revenues X=1'!N40</f>
        <v>295487607.32089037</v>
      </c>
      <c r="O39">
        <f>0.5*'[1]Revenues X=0'!O39+0.5*'[1]Revenues X=1'!O40</f>
        <v>352096047.00223875</v>
      </c>
      <c r="P39">
        <f>0.5*'[1]Revenues X=0'!P39+0.5*'[1]Revenues X=1'!P40</f>
        <v>419541935.95643151</v>
      </c>
      <c r="Q39">
        <f>0.5*'[1]Revenues X=0'!Q39+0.5*'[1]Revenues X=1'!Q40</f>
        <v>499898579.76436758</v>
      </c>
      <c r="R39">
        <f>0.5*'[1]Revenues X=0'!R39+0.5*'[1]Revenues X=1'!R40</f>
        <v>595635899.24978757</v>
      </c>
      <c r="S39">
        <f>0.5*'[1]Revenues X=0'!S39+0.5*'[1]Revenues X=1'!S40</f>
        <v>709695772.25151587</v>
      </c>
      <c r="T39">
        <f>0.5*'[1]Revenues X=0'!T39+0.5*'[1]Revenues X=1'!T40</f>
        <v>845582725.57430363</v>
      </c>
      <c r="U39">
        <f>0.5*'[1]Revenues X=0'!U39+0.5*'[1]Revenues X=1'!U40</f>
        <v>1007470827.3501141</v>
      </c>
      <c r="V39">
        <f>0.5*'[1]Revenues X=0'!V39+0.5*'[1]Revenues X=1'!V40</f>
        <v>1200332233.0660532</v>
      </c>
      <c r="W39" s="20">
        <f t="shared" si="7"/>
        <v>346641254.04214674</v>
      </c>
      <c r="X39" s="20">
        <f t="shared" si="8"/>
        <v>7015752128.6921778</v>
      </c>
      <c r="Y39" t="s">
        <v>524</v>
      </c>
      <c r="Z39">
        <f t="shared" si="9"/>
        <v>1</v>
      </c>
      <c r="AA39">
        <f t="shared" si="10"/>
        <v>0</v>
      </c>
      <c r="AB39">
        <f t="shared" si="11"/>
        <v>0</v>
      </c>
      <c r="AC39">
        <f t="shared" si="12"/>
        <v>0</v>
      </c>
      <c r="AD39">
        <f t="shared" si="13"/>
        <v>0</v>
      </c>
    </row>
    <row r="40" spans="1:30" x14ac:dyDescent="0.25">
      <c r="A40" t="s">
        <v>108</v>
      </c>
      <c r="B40">
        <f>0.5*'[1]Revenues X=0'!B40+0.5*'[1]Revenues X=1'!B41</f>
        <v>720270.256332736</v>
      </c>
      <c r="C40">
        <f>0.5*'[1]Revenues X=0'!C40+0.5*'[1]Revenues X=1'!C41</f>
        <v>860995.13310971716</v>
      </c>
      <c r="D40">
        <f>0.5*'[1]Revenues X=0'!D40+0.5*'[1]Revenues X=1'!D41</f>
        <v>1029160.7066659403</v>
      </c>
      <c r="E40">
        <f>0.5*'[1]Revenues X=0'!E40+0.5*'[1]Revenues X=1'!E41</f>
        <v>1230116.2808243472</v>
      </c>
      <c r="F40">
        <f>0.5*'[1]Revenues X=0'!F40+0.5*'[1]Revenues X=1'!F41</f>
        <v>1470244.3094299345</v>
      </c>
      <c r="G40">
        <f>0.5*'[1]Revenues X=0'!G40+0.5*'[1]Revenues X=1'!G41</f>
        <v>1757166.5140299478</v>
      </c>
      <c r="H40">
        <f>0.5*'[1]Revenues X=0'!H40+0.5*'[1]Revenues X=1'!H41</f>
        <v>2099986.2383907959</v>
      </c>
      <c r="I40">
        <f>0.5*'[1]Revenues X=0'!I40+0.5*'[1]Revenues X=1'!I41</f>
        <v>2509572.5461943233</v>
      </c>
      <c r="J40">
        <f>0.5*'[1]Revenues X=0'!J40+0.5*'[1]Revenues X=1'!J41</f>
        <v>2998906.1559911738</v>
      </c>
      <c r="K40">
        <f>0.5*'[1]Revenues X=0'!K40+0.5*'[1]Revenues X=1'!K41</f>
        <v>3583484.0616138093</v>
      </c>
      <c r="L40">
        <f>0.5*'[1]Revenues X=0'!L40+0.5*'[1]Revenues X=1'!L41</f>
        <v>4281811.9523658119</v>
      </c>
      <c r="M40">
        <f>0.5*'[1]Revenues X=0'!M40+0.5*'[1]Revenues X=1'!M41</f>
        <v>5115980.5954778986</v>
      </c>
      <c r="N40">
        <f>0.5*'[1]Revenues X=0'!N40+0.5*'[1]Revenues X=1'!N41</f>
        <v>6112366.6248932406</v>
      </c>
      <c r="O40">
        <f>0.5*'[1]Revenues X=0'!O40+0.5*'[1]Revenues X=1'!O41</f>
        <v>7302453.3949912218</v>
      </c>
      <c r="P40">
        <f>0.5*'[1]Revenues X=0'!P40+0.5*'[1]Revenues X=1'!P41</f>
        <v>8723828.0992578305</v>
      </c>
      <c r="Q40">
        <f>0.5*'[1]Revenues X=0'!Q40+0.5*'[1]Revenues X=1'!Q41</f>
        <v>10421350.495087001</v>
      </c>
      <c r="R40">
        <f>0.5*'[1]Revenues X=0'!R40+0.5*'[1]Revenues X=1'!R41</f>
        <v>12448571.352193927</v>
      </c>
      <c r="S40">
        <f>0.5*'[1]Revenues X=0'!S40+0.5*'[1]Revenues X=1'!S41</f>
        <v>14869396.05541417</v>
      </c>
      <c r="T40">
        <f>0.5*'[1]Revenues X=0'!T40+0.5*'[1]Revenues X=1'!T41</f>
        <v>17760101.97616769</v>
      </c>
      <c r="U40">
        <f>0.5*'[1]Revenues X=0'!U40+0.5*'[1]Revenues X=1'!U41</f>
        <v>21211705.903641783</v>
      </c>
      <c r="V40">
        <f>0.5*'[1]Revenues X=0'!V40+0.5*'[1]Revenues X=1'!V41</f>
        <v>25332830.571078122</v>
      </c>
      <c r="W40" s="20">
        <f t="shared" si="7"/>
        <v>7230490.4391976865</v>
      </c>
      <c r="X40" s="20">
        <f t="shared" si="8"/>
        <v>146529512.53678873</v>
      </c>
      <c r="Y40" t="s">
        <v>525</v>
      </c>
      <c r="Z40">
        <f t="shared" si="9"/>
        <v>0</v>
      </c>
      <c r="AA40">
        <f t="shared" si="10"/>
        <v>1</v>
      </c>
      <c r="AB40">
        <f t="shared" si="11"/>
        <v>0</v>
      </c>
      <c r="AC40">
        <f t="shared" si="12"/>
        <v>0</v>
      </c>
      <c r="AD40">
        <f t="shared" si="13"/>
        <v>0</v>
      </c>
    </row>
    <row r="41" spans="1:30" x14ac:dyDescent="0.25">
      <c r="A41" t="s">
        <v>110</v>
      </c>
      <c r="B41">
        <f>0.5*'[1]Revenues X=0'!B41+0.5*'[1]Revenues X=1'!B42</f>
        <v>8159.0304067686257</v>
      </c>
      <c r="C41">
        <f>0.5*'[1]Revenues X=0'!C41+0.5*'[1]Revenues X=1'!C42</f>
        <v>9865.2146733494028</v>
      </c>
      <c r="D41">
        <f>0.5*'[1]Revenues X=0'!D41+0.5*'[1]Revenues X=1'!D42</f>
        <v>11923.851069883629</v>
      </c>
      <c r="E41">
        <f>0.5*'[1]Revenues X=0'!E41+0.5*'[1]Revenues X=1'!E42</f>
        <v>14411.319201775304</v>
      </c>
      <c r="F41">
        <f>0.5*'[1]Revenues X=0'!F41+0.5*'[1]Revenues X=1'!F42</f>
        <v>17416.836386388353</v>
      </c>
      <c r="G41">
        <f>0.5*'[1]Revenues X=0'!G41+0.5*'[1]Revenues X=1'!G42</f>
        <v>21047.897333564619</v>
      </c>
      <c r="H41">
        <f>0.5*'[1]Revenues X=0'!H41+0.5*'[1]Revenues X=1'!H42</f>
        <v>25434.743349919372</v>
      </c>
      <c r="I41">
        <f>0.5*'[1]Revenues X=0'!I41+0.5*'[1]Revenues X=1'!I42</f>
        <v>30734.029476756652</v>
      </c>
      <c r="J41">
        <f>0.5*'[1]Revenues X=0'!J41+0.5*'[1]Revenues X=1'!J42</f>
        <v>37135.584864464152</v>
      </c>
      <c r="K41">
        <f>0.5*'[1]Revenues X=0'!K41+0.5*'[1]Revenues X=1'!K42</f>
        <v>44867.732312810876</v>
      </c>
      <c r="L41">
        <f>0.5*'[1]Revenues X=0'!L41+0.5*'[1]Revenues X=1'!L42</f>
        <v>54207.080548675447</v>
      </c>
      <c r="M41">
        <f>0.5*'[1]Revenues X=0'!M41+0.5*'[1]Revenues X=1'!M42</f>
        <v>65486.319955555482</v>
      </c>
      <c r="N41">
        <f>0.5*'[1]Revenues X=0'!N41+0.5*'[1]Revenues X=1'!N42</f>
        <v>79108.404662289191</v>
      </c>
      <c r="O41">
        <f>0.5*'[1]Revenues X=0'!O41+0.5*'[1]Revenues X=1'!O42</f>
        <v>95557.970239576156</v>
      </c>
      <c r="P41">
        <f>0.5*'[1]Revenues X=0'!P41+0.5*'[1]Revenues X=1'!P42</f>
        <v>115421.87066216872</v>
      </c>
      <c r="Q41">
        <f>0.5*'[1]Revenues X=0'!Q41+0.5*'[1]Revenues X=1'!Q42</f>
        <v>139405.89091421114</v>
      </c>
      <c r="R41">
        <f>0.5*'[1]Revenues X=0'!R41+0.5*'[1]Revenues X=1'!R42</f>
        <v>168364.48198112549</v>
      </c>
      <c r="S41">
        <f>0.5*'[1]Revenues X=0'!S41+0.5*'[1]Revenues X=1'!S42</f>
        <v>203325.20968573287</v>
      </c>
      <c r="T41">
        <f>0.5*'[1]Revenues X=0'!T41+0.5*'[1]Revenues X=1'!T42</f>
        <v>245531.80052994311</v>
      </c>
      <c r="U41">
        <f>0.5*'[1]Revenues X=0'!U41+0.5*'[1]Revenues X=1'!U42</f>
        <v>296479.88746452995</v>
      </c>
      <c r="V41">
        <f>0.5*'[1]Revenues X=0'!V41+0.5*'[1]Revenues X=1'!V42</f>
        <v>357978.41037363501</v>
      </c>
      <c r="W41" s="20">
        <f t="shared" si="7"/>
        <v>97231.598385386838</v>
      </c>
      <c r="X41" s="20">
        <f t="shared" si="8"/>
        <v>1980087.3143549585</v>
      </c>
      <c r="Y41" t="s">
        <v>387</v>
      </c>
      <c r="Z41">
        <f t="shared" si="9"/>
        <v>0</v>
      </c>
      <c r="AA41">
        <f t="shared" si="10"/>
        <v>0</v>
      </c>
      <c r="AB41">
        <f t="shared" si="11"/>
        <v>1</v>
      </c>
      <c r="AC41">
        <f t="shared" si="12"/>
        <v>0</v>
      </c>
      <c r="AD41">
        <f t="shared" si="13"/>
        <v>0</v>
      </c>
    </row>
    <row r="42" spans="1:30" x14ac:dyDescent="0.25">
      <c r="A42" t="s">
        <v>112</v>
      </c>
      <c r="B42">
        <f>0.5*'[1]Revenues X=0'!B42+0.5*'[1]Revenues X=1'!B43</f>
        <v>718722.47667617106</v>
      </c>
      <c r="C42">
        <f>0.5*'[1]Revenues X=0'!C42+0.5*'[1]Revenues X=1'!C43</f>
        <v>872330.93249409588</v>
      </c>
      <c r="D42">
        <f>0.5*'[1]Revenues X=0'!D42+0.5*'[1]Revenues X=1'!D43</f>
        <v>1058698.7780676044</v>
      </c>
      <c r="E42">
        <f>0.5*'[1]Revenues X=0'!E42+0.5*'[1]Revenues X=1'!E43</f>
        <v>1284808.4798256531</v>
      </c>
      <c r="F42">
        <f>0.5*'[1]Revenues X=0'!F42+0.5*'[1]Revenues X=1'!F43</f>
        <v>1559118.3842279844</v>
      </c>
      <c r="G42">
        <f>0.5*'[1]Revenues X=0'!G42+0.5*'[1]Revenues X=1'!G43</f>
        <v>1891881.9437021059</v>
      </c>
      <c r="H42">
        <f>0.5*'[1]Revenues X=0'!H42+0.5*'[1]Revenues X=1'!H43</f>
        <v>2295531.9421714884</v>
      </c>
      <c r="I42">
        <f>0.5*'[1]Revenues X=0'!I42+0.5*'[1]Revenues X=1'!I43</f>
        <v>2785136.375584689</v>
      </c>
      <c r="J42">
        <f>0.5*'[1]Revenues X=0'!J42+0.5*'[1]Revenues X=1'!J43</f>
        <v>3378963.6430060146</v>
      </c>
      <c r="K42">
        <f>0.5*'[1]Revenues X=0'!K42+0.5*'[1]Revenues X=1'!K43</f>
        <v>4099151.4272930725</v>
      </c>
      <c r="L42">
        <f>0.5*'[1]Revenues X=0'!L42+0.5*'[1]Revenues X=1'!L43</f>
        <v>4972535.4847585382</v>
      </c>
      <c r="M42">
        <f>0.5*'[1]Revenues X=0'!M42+0.5*'[1]Revenues X=1'!M43</f>
        <v>6031631.2061658567</v>
      </c>
      <c r="N42">
        <f>0.5*'[1]Revenues X=0'!N42+0.5*'[1]Revenues X=1'!N43</f>
        <v>7315848.6064353231</v>
      </c>
      <c r="O42">
        <f>0.5*'[1]Revenues X=0'!O42+0.5*'[1]Revenues X=1'!O43</f>
        <v>8872932.2698202487</v>
      </c>
      <c r="P42">
        <f>0.5*'[1]Revenues X=0'!P42+0.5*'[1]Revenues X=1'!P43</f>
        <v>10760741.996893233</v>
      </c>
      <c r="Q42">
        <f>0.5*'[1]Revenues X=0'!Q42+0.5*'[1]Revenues X=1'!Q43</f>
        <v>13049364.509612981</v>
      </c>
      <c r="R42">
        <f>0.5*'[1]Revenues X=0'!R42+0.5*'[1]Revenues X=1'!R43</f>
        <v>15823722.353221817</v>
      </c>
      <c r="S42">
        <f>0.5*'[1]Revenues X=0'!S42+0.5*'[1]Revenues X=1'!S43</f>
        <v>19186669.731267266</v>
      </c>
      <c r="T42">
        <f>0.5*'[1]Revenues X=0'!T42+0.5*'[1]Revenues X=1'!T43</f>
        <v>23262813.79668219</v>
      </c>
      <c r="U42">
        <f>0.5*'[1]Revenues X=0'!U42+0.5*'[1]Revenues X=1'!U43</f>
        <v>28203051.750086874</v>
      </c>
      <c r="V42">
        <f>0.5*'[1]Revenues X=0'!V42+0.5*'[1]Revenues X=1'!V43</f>
        <v>34190161.374285035</v>
      </c>
      <c r="W42" s="20">
        <f t="shared" si="7"/>
        <v>9124467.4982037265</v>
      </c>
      <c r="X42" s="20">
        <f t="shared" si="8"/>
        <v>186120138.41098672</v>
      </c>
      <c r="Y42" t="s">
        <v>387</v>
      </c>
      <c r="Z42">
        <f t="shared" si="9"/>
        <v>0</v>
      </c>
      <c r="AA42">
        <f t="shared" si="10"/>
        <v>0</v>
      </c>
      <c r="AB42">
        <f t="shared" si="11"/>
        <v>1</v>
      </c>
      <c r="AC42">
        <f t="shared" si="12"/>
        <v>0</v>
      </c>
      <c r="AD42">
        <f t="shared" si="13"/>
        <v>0</v>
      </c>
    </row>
    <row r="43" spans="1:30" x14ac:dyDescent="0.25">
      <c r="A43" t="s">
        <v>114</v>
      </c>
      <c r="B43">
        <f>0.5*'[1]Revenues X=0'!B43+0.5*'[1]Revenues X=1'!B44</f>
        <v>52084.886470739431</v>
      </c>
      <c r="C43">
        <f>0.5*'[1]Revenues X=0'!C43+0.5*'[1]Revenues X=1'!C44</f>
        <v>63087.830425170374</v>
      </c>
      <c r="D43">
        <f>0.5*'[1]Revenues X=0'!D43+0.5*'[1]Revenues X=1'!D44</f>
        <v>76408.443146725913</v>
      </c>
      <c r="E43">
        <f>0.5*'[1]Revenues X=0'!E43+0.5*'[1]Revenues X=1'!E44</f>
        <v>92538.339200211267</v>
      </c>
      <c r="F43">
        <f>0.5*'[1]Revenues X=0'!F43+0.5*'[1]Revenues X=1'!F44</f>
        <v>112069.26844043646</v>
      </c>
      <c r="G43">
        <f>0.5*'[1]Revenues X=0'!G43+0.5*'[1]Revenues X=1'!G44</f>
        <v>135717.13056763136</v>
      </c>
      <c r="H43">
        <f>0.5*'[1]Revenues X=0'!H43+0.5*'[1]Revenues X=1'!H44</f>
        <v>164348.89932456776</v>
      </c>
      <c r="I43">
        <f>0.5*'[1]Revenues X=0'!I43+0.5*'[1]Revenues X=1'!I44</f>
        <v>199013.02469468137</v>
      </c>
      <c r="J43">
        <f>0.5*'[1]Revenues X=0'!J43+0.5*'[1]Revenues X=1'!J44</f>
        <v>240979.13386876619</v>
      </c>
      <c r="K43">
        <f>0.5*'[1]Revenues X=0'!K43+0.5*'[1]Revenues X=1'!K44</f>
        <v>291782.49073978979</v>
      </c>
      <c r="L43">
        <f>0.5*'[1]Revenues X=0'!L43+0.5*'[1]Revenues X=1'!L44</f>
        <v>353281.99198181165</v>
      </c>
      <c r="M43">
        <f>0.5*'[1]Revenues X=0'!M43+0.5*'[1]Revenues X=1'!M44</f>
        <v>427725.27013993246</v>
      </c>
      <c r="N43">
        <f>0.5*'[1]Revenues X=0'!N43+0.5*'[1]Revenues X=1'!N44</f>
        <v>517833.3987665897</v>
      </c>
      <c r="O43">
        <f>0.5*'[1]Revenues X=0'!O43+0.5*'[1]Revenues X=1'!O44</f>
        <v>626896.19536080305</v>
      </c>
      <c r="P43">
        <f>0.5*'[1]Revenues X=0'!P43+0.5*'[1]Revenues X=1'!P44</f>
        <v>758895.91034251871</v>
      </c>
      <c r="Q43">
        <f>0.5*'[1]Revenues X=0'!Q43+0.5*'[1]Revenues X=1'!Q44</f>
        <v>918646.69584234036</v>
      </c>
      <c r="R43">
        <f>0.5*'[1]Revenues X=0'!R43+0.5*'[1]Revenues X=1'!R44</f>
        <v>1111975.1812694629</v>
      </c>
      <c r="S43">
        <f>0.5*'[1]Revenues X=0'!S43+0.5*'[1]Revenues X=1'!S44</f>
        <v>1345924.5118633606</v>
      </c>
      <c r="T43">
        <f>0.5*'[1]Revenues X=0'!T43+0.5*'[1]Revenues X=1'!T44</f>
        <v>1629017.9153351744</v>
      </c>
      <c r="U43">
        <f>0.5*'[1]Revenues X=0'!U43+0.5*'[1]Revenues X=1'!U44</f>
        <v>1971557.1097608586</v>
      </c>
      <c r="V43">
        <f>0.5*'[1]Revenues X=0'!V43+0.5*'[1]Revenues X=1'!V44</f>
        <v>2386005.7895877673</v>
      </c>
      <c r="W43" s="20">
        <f t="shared" si="7"/>
        <v>641704.25795853999</v>
      </c>
      <c r="X43" s="20">
        <f t="shared" si="8"/>
        <v>13079600.649446057</v>
      </c>
      <c r="Y43" t="s">
        <v>387</v>
      </c>
      <c r="Z43">
        <f t="shared" si="9"/>
        <v>0</v>
      </c>
      <c r="AA43">
        <f t="shared" si="10"/>
        <v>0</v>
      </c>
      <c r="AB43">
        <f t="shared" si="11"/>
        <v>1</v>
      </c>
      <c r="AC43">
        <f t="shared" si="12"/>
        <v>0</v>
      </c>
      <c r="AD43">
        <f t="shared" si="13"/>
        <v>0</v>
      </c>
    </row>
    <row r="44" spans="1:30" x14ac:dyDescent="0.25">
      <c r="A44" t="s">
        <v>116</v>
      </c>
      <c r="B44">
        <f>0.5*'[1]Revenues X=0'!B44+0.5*'[1]Revenues X=1'!B45</f>
        <v>72821.279596473702</v>
      </c>
      <c r="C44">
        <f>0.5*'[1]Revenues X=0'!C44+0.5*'[1]Revenues X=1'!C45</f>
        <v>87054.948922940152</v>
      </c>
      <c r="D44">
        <f>0.5*'[1]Revenues X=0'!D44+0.5*'[1]Revenues X=1'!D45</f>
        <v>104062.11161490706</v>
      </c>
      <c r="E44">
        <f>0.5*'[1]Revenues X=0'!E44+0.5*'[1]Revenues X=1'!E45</f>
        <v>124386.2546128948</v>
      </c>
      <c r="F44">
        <f>0.5*'[1]Revenues X=0'!F44+0.5*'[1]Revenues X=1'!F45</f>
        <v>148673.17147459515</v>
      </c>
      <c r="G44">
        <f>0.5*'[1]Revenues X=0'!G44+0.5*'[1]Revenues X=1'!G45</f>
        <v>177694.12427000536</v>
      </c>
      <c r="H44">
        <f>0.5*'[1]Revenues X=0'!H44+0.5*'[1]Revenues X=1'!H45</f>
        <v>212370.26327193397</v>
      </c>
      <c r="I44">
        <f>0.5*'[1]Revenues X=0'!I44+0.5*'[1]Revenues X=1'!I45</f>
        <v>253801.5644122439</v>
      </c>
      <c r="J44">
        <f>0.5*'[1]Revenues X=0'!J44+0.5*'[1]Revenues X=1'!J45</f>
        <v>303301.63812944759</v>
      </c>
      <c r="K44">
        <f>0.5*'[1]Revenues X=0'!K44+0.5*'[1]Revenues X=1'!K45</f>
        <v>362438.95769673545</v>
      </c>
      <c r="L44">
        <f>0.5*'[1]Revenues X=0'!L44+0.5*'[1]Revenues X=1'!L45</f>
        <v>433086.41148190259</v>
      </c>
      <c r="M44">
        <f>0.5*'[1]Revenues X=0'!M44+0.5*'[1]Revenues X=1'!M45</f>
        <v>517480.03932964825</v>
      </c>
      <c r="N44">
        <f>0.5*'[1]Revenues X=0'!N44+0.5*'[1]Revenues X=1'!N45</f>
        <v>618289.55819062504</v>
      </c>
      <c r="O44">
        <f>0.5*'[1]Revenues X=0'!O44+0.5*'[1]Revenues X=1'!O45</f>
        <v>738702.02098181378</v>
      </c>
      <c r="P44">
        <f>0.5*'[1]Revenues X=0'!P44+0.5*'[1]Revenues X=1'!P45</f>
        <v>882522.17150558066</v>
      </c>
      <c r="Q44">
        <f>0.5*'[1]Revenues X=0'!Q44+0.5*'[1]Revenues X=1'!Q45</f>
        <v>1054291.5712267801</v>
      </c>
      <c r="R44">
        <f>0.5*'[1]Revenues X=0'!R44+0.5*'[1]Revenues X=1'!R45</f>
        <v>1259431.3693262429</v>
      </c>
      <c r="S44">
        <f>0.5*'[1]Revenues X=0'!S44+0.5*'[1]Revenues X=1'!S45</f>
        <v>1504411.8922053389</v>
      </c>
      <c r="T44">
        <f>0.5*'[1]Revenues X=0'!T44+0.5*'[1]Revenues X=1'!T45</f>
        <v>1796955.7112391763</v>
      </c>
      <c r="U44">
        <f>0.5*'[1]Revenues X=0'!U44+0.5*'[1]Revenues X=1'!U45</f>
        <v>2146279.0110217901</v>
      </c>
      <c r="V44">
        <f>0.5*'[1]Revenues X=0'!V44+0.5*'[1]Revenues X=1'!V45</f>
        <v>2563380.3282134207</v>
      </c>
      <c r="W44" s="20">
        <f t="shared" si="7"/>
        <v>731496.87612973794</v>
      </c>
      <c r="X44" s="20">
        <f t="shared" si="8"/>
        <v>14824436.632502686</v>
      </c>
      <c r="Y44" t="s">
        <v>525</v>
      </c>
      <c r="Z44">
        <f t="shared" si="9"/>
        <v>0</v>
      </c>
      <c r="AA44">
        <f t="shared" si="10"/>
        <v>1</v>
      </c>
      <c r="AB44">
        <f t="shared" si="11"/>
        <v>0</v>
      </c>
      <c r="AC44">
        <f t="shared" si="12"/>
        <v>0</v>
      </c>
      <c r="AD44">
        <f t="shared" si="13"/>
        <v>0</v>
      </c>
    </row>
    <row r="45" spans="1:30" x14ac:dyDescent="0.25">
      <c r="A45" t="s">
        <v>118</v>
      </c>
      <c r="B45">
        <f>0.5*'[1]Revenues X=0'!B45+0.5*'[1]Revenues X=1'!B46</f>
        <v>231499.27325156622</v>
      </c>
      <c r="C45">
        <f>0.5*'[1]Revenues X=0'!C45+0.5*'[1]Revenues X=1'!C46</f>
        <v>279695.47690459248</v>
      </c>
      <c r="D45">
        <f>0.5*'[1]Revenues X=0'!D45+0.5*'[1]Revenues X=1'!D46</f>
        <v>337903.88169064082</v>
      </c>
      <c r="E45">
        <f>0.5*'[1]Revenues X=0'!E45+0.5*'[1]Revenues X=1'!E46</f>
        <v>408206.1951146826</v>
      </c>
      <c r="F45">
        <f>0.5*'[1]Revenues X=0'!F45+0.5*'[1]Revenues X=1'!F46</f>
        <v>493110.81026156346</v>
      </c>
      <c r="G45">
        <f>0.5*'[1]Revenues X=0'!G45+0.5*'[1]Revenues X=1'!G46</f>
        <v>595644.81505466206</v>
      </c>
      <c r="H45">
        <f>0.5*'[1]Revenues X=0'!H45+0.5*'[1]Revenues X=1'!H46</f>
        <v>719462.73891562689</v>
      </c>
      <c r="I45">
        <f>0.5*'[1]Revenues X=0'!I45+0.5*'[1]Revenues X=1'!I46</f>
        <v>868973.70107080147</v>
      </c>
      <c r="J45">
        <f>0.5*'[1]Revenues X=0'!J45+0.5*'[1]Revenues X=1'!J46</f>
        <v>1049500.1785436021</v>
      </c>
      <c r="K45">
        <f>0.5*'[1]Revenues X=0'!K45+0.5*'[1]Revenues X=1'!K46</f>
        <v>1267462.9145713144</v>
      </c>
      <c r="L45">
        <f>0.5*'[1]Revenues X=0'!L45+0.5*'[1]Revenues X=1'!L46</f>
        <v>1530611.6755419115</v>
      </c>
      <c r="M45">
        <f>0.5*'[1]Revenues X=0'!M45+0.5*'[1]Revenues X=1'!M46</f>
        <v>1848294.2734425147</v>
      </c>
      <c r="N45">
        <f>0.5*'[1]Revenues X=0'!N45+0.5*'[1]Revenues X=1'!N46</f>
        <v>2231791.8683803808</v>
      </c>
      <c r="O45">
        <f>0.5*'[1]Revenues X=0'!O45+0.5*'[1]Revenues X=1'!O46</f>
        <v>2694710.2485506041</v>
      </c>
      <c r="P45">
        <f>0.5*'[1]Revenues X=0'!P45+0.5*'[1]Revenues X=1'!P46</f>
        <v>3253466.917218172</v>
      </c>
      <c r="Q45">
        <f>0.5*'[1]Revenues X=0'!Q45+0.5*'[1]Revenues X=1'!Q46</f>
        <v>3927860.0142524014</v>
      </c>
      <c r="R45">
        <f>0.5*'[1]Revenues X=0'!R45+0.5*'[1]Revenues X=1'!R46</f>
        <v>4741775.7100497028</v>
      </c>
      <c r="S45">
        <f>0.5*'[1]Revenues X=0'!S45+0.5*'[1]Revenues X=1'!S46</f>
        <v>5724015.1592510156</v>
      </c>
      <c r="T45">
        <f>0.5*'[1]Revenues X=0'!T45+0.5*'[1]Revenues X=1'!T46</f>
        <v>6909321.5675878869</v>
      </c>
      <c r="U45">
        <f>0.5*'[1]Revenues X=0'!U45+0.5*'[1]Revenues X=1'!U46</f>
        <v>8339581.8267181274</v>
      </c>
      <c r="V45">
        <f>0.5*'[1]Revenues X=0'!V45+0.5*'[1]Revenues X=1'!V46</f>
        <v>10065315.306555321</v>
      </c>
      <c r="W45" s="20">
        <f t="shared" si="7"/>
        <v>2738962.1215679571</v>
      </c>
      <c r="X45" s="20">
        <f t="shared" si="8"/>
        <v>55767788.915704049</v>
      </c>
      <c r="Y45" t="s">
        <v>387</v>
      </c>
      <c r="Z45">
        <f t="shared" si="9"/>
        <v>0</v>
      </c>
      <c r="AA45">
        <f t="shared" si="10"/>
        <v>0</v>
      </c>
      <c r="AB45">
        <f t="shared" si="11"/>
        <v>1</v>
      </c>
      <c r="AC45">
        <f t="shared" si="12"/>
        <v>0</v>
      </c>
      <c r="AD45">
        <f t="shared" si="13"/>
        <v>0</v>
      </c>
    </row>
    <row r="46" spans="1:30" x14ac:dyDescent="0.25">
      <c r="A46" t="s">
        <v>120</v>
      </c>
      <c r="B46">
        <f>0.5*'[1]Revenues X=0'!B46+0.5*'[1]Revenues X=1'!B47</f>
        <v>102724.08952003486</v>
      </c>
      <c r="C46">
        <f>0.5*'[1]Revenues X=0'!C46+0.5*'[1]Revenues X=1'!C47</f>
        <v>121856.60836498303</v>
      </c>
      <c r="D46">
        <f>0.5*'[1]Revenues X=0'!D46+0.5*'[1]Revenues X=1'!D47</f>
        <v>144551.77440258634</v>
      </c>
      <c r="E46">
        <f>0.5*'[1]Revenues X=0'!E46+0.5*'[1]Revenues X=1'!E47</f>
        <v>171477.56090694934</v>
      </c>
      <c r="F46">
        <f>0.5*'[1]Revenues X=0'!F46+0.5*'[1]Revenues X=1'!F47</f>
        <v>203423.73213740773</v>
      </c>
      <c r="G46">
        <f>0.5*'[1]Revenues X=0'!G46+0.5*'[1]Revenues X=1'!G47</f>
        <v>241326.14423976041</v>
      </c>
      <c r="H46">
        <f>0.5*'[1]Revenues X=0'!H46+0.5*'[1]Revenues X=1'!H47</f>
        <v>286298.23156486423</v>
      </c>
      <c r="I46">
        <f>0.5*'[1]Revenues X=0'!I46+0.5*'[1]Revenues X=1'!I47</f>
        <v>339657.97519427957</v>
      </c>
      <c r="J46">
        <f>0.5*'[1]Revenues X=0'!J46+0.5*'[1]Revenues X=1'!J47</f>
        <v>402973.82065844472</v>
      </c>
      <c r="K46">
        <f>0.5*'[1]Revenues X=0'!K46+0.5*'[1]Revenues X=1'!K47</f>
        <v>478102.63076143293</v>
      </c>
      <c r="L46">
        <f>0.5*'[1]Revenues X=0'!L46+0.5*'[1]Revenues X=1'!L47</f>
        <v>567254.08687146893</v>
      </c>
      <c r="M46">
        <f>0.5*'[1]Revenues X=0'!M46+0.5*'[1]Revenues X=1'!M47</f>
        <v>673044.59670706955</v>
      </c>
      <c r="N46">
        <f>0.5*'[1]Revenues X=0'!N46+0.5*'[1]Revenues X=1'!N47</f>
        <v>798587.64514820534</v>
      </c>
      <c r="O46">
        <f>0.5*'[1]Revenues X=0'!O46+0.5*'[1]Revenues X=1'!O47</f>
        <v>947570.35439417139</v>
      </c>
      <c r="P46">
        <f>0.5*'[1]Revenues X=0'!P46+0.5*'[1]Revenues X=1'!P47</f>
        <v>1124380.2762829973</v>
      </c>
      <c r="Q46">
        <f>0.5*'[1]Revenues X=0'!Q46+0.5*'[1]Revenues X=1'!Q47</f>
        <v>1334214.1111498245</v>
      </c>
      <c r="R46">
        <f>0.5*'[1]Revenues X=0'!R46+0.5*'[1]Revenues X=1'!R47</f>
        <v>1583255.6903801928</v>
      </c>
      <c r="S46">
        <f>0.5*'[1]Revenues X=0'!S46+0.5*'[1]Revenues X=1'!S47</f>
        <v>1878830.3468510145</v>
      </c>
      <c r="T46">
        <f>0.5*'[1]Revenues X=0'!T46+0.5*'[1]Revenues X=1'!T47</f>
        <v>2229654.8261206294</v>
      </c>
      <c r="U46">
        <f>0.5*'[1]Revenues X=0'!U46+0.5*'[1]Revenues X=1'!U47</f>
        <v>2646056.4592687488</v>
      </c>
      <c r="V46">
        <f>0.5*'[1]Revenues X=0'!V46+0.5*'[1]Revenues X=1'!V47</f>
        <v>3140320.1002283925</v>
      </c>
      <c r="W46" s="20">
        <f t="shared" si="7"/>
        <v>924550.52672159323</v>
      </c>
      <c r="X46" s="20">
        <f t="shared" si="8"/>
        <v>18671527.295821495</v>
      </c>
      <c r="Y46" t="s">
        <v>526</v>
      </c>
      <c r="Z46">
        <f t="shared" si="9"/>
        <v>0</v>
      </c>
      <c r="AA46">
        <f t="shared" si="10"/>
        <v>0</v>
      </c>
      <c r="AB46">
        <f t="shared" si="11"/>
        <v>0</v>
      </c>
      <c r="AC46">
        <f t="shared" si="12"/>
        <v>0</v>
      </c>
      <c r="AD46">
        <f t="shared" si="13"/>
        <v>1</v>
      </c>
    </row>
    <row r="47" spans="1:30" x14ac:dyDescent="0.25">
      <c r="A47" t="s">
        <v>122</v>
      </c>
      <c r="B47">
        <f>0.5*'[1]Revenues X=0'!B47+0.5*'[1]Revenues X=1'!B48</f>
        <v>224911.36005975027</v>
      </c>
      <c r="C47">
        <f>0.5*'[1]Revenues X=0'!C47+0.5*'[1]Revenues X=1'!C48</f>
        <v>266914.83063987782</v>
      </c>
      <c r="D47">
        <f>0.5*'[1]Revenues X=0'!D47+0.5*'[1]Revenues X=1'!D48</f>
        <v>316757.40241989726</v>
      </c>
      <c r="E47">
        <f>0.5*'[1]Revenues X=0'!E47+0.5*'[1]Revenues X=1'!E48</f>
        <v>375906.6301584036</v>
      </c>
      <c r="F47">
        <f>0.5*'[1]Revenues X=0'!F47+0.5*'[1]Revenues X=1'!F48</f>
        <v>446100.30286921572</v>
      </c>
      <c r="G47">
        <f>0.5*'[1]Revenues X=0'!G47+0.5*'[1]Revenues X=1'!G48</f>
        <v>529400.59741518134</v>
      </c>
      <c r="H47">
        <f>0.5*'[1]Revenues X=0'!H47+0.5*'[1]Revenues X=1'!H48</f>
        <v>628255.03620745603</v>
      </c>
      <c r="I47">
        <f>0.5*'[1]Revenues X=0'!I47+0.5*'[1]Revenues X=1'!I48</f>
        <v>745567.91819654382</v>
      </c>
      <c r="J47">
        <f>0.5*'[1]Revenues X=0'!J47+0.5*'[1]Revenues X=1'!J48</f>
        <v>884786.2990872974</v>
      </c>
      <c r="K47">
        <f>0.5*'[1]Revenues X=0'!K47+0.5*'[1]Revenues X=1'!K48</f>
        <v>1050000.6364745875</v>
      </c>
      <c r="L47">
        <f>0.5*'[1]Revenues X=0'!L47+0.5*'[1]Revenues X=1'!L48</f>
        <v>1246065.8395956804</v>
      </c>
      <c r="M47">
        <f>0.5*'[1]Revenues X=0'!M47+0.5*'[1]Revenues X=1'!M48</f>
        <v>1478743.1261155661</v>
      </c>
      <c r="N47">
        <f>0.5*'[1]Revenues X=0'!N47+0.5*'[1]Revenues X=1'!N48</f>
        <v>1754870.4586853837</v>
      </c>
      <c r="O47">
        <f>0.5*'[1]Revenues X=0'!O47+0.5*'[1]Revenues X=1'!O48</f>
        <v>2082562.4934714995</v>
      </c>
      <c r="P47">
        <f>0.5*'[1]Revenues X=0'!P47+0.5*'[1]Revenues X=1'!P48</f>
        <v>2471450.5719035924</v>
      </c>
      <c r="Q47">
        <f>0.5*'[1]Revenues X=0'!Q47+0.5*'[1]Revenues X=1'!Q48</f>
        <v>2932964.5587404314</v>
      </c>
      <c r="R47">
        <f>0.5*'[1]Revenues X=0'!R47+0.5*'[1]Revenues X=1'!R48</f>
        <v>3480670.802509618</v>
      </c>
      <c r="S47">
        <f>0.5*'[1]Revenues X=0'!S47+0.5*'[1]Revenues X=1'!S48</f>
        <v>4130669.415761569</v>
      </c>
      <c r="T47">
        <f>0.5*'[1]Revenues X=0'!T47+0.5*'[1]Revenues X=1'!T48</f>
        <v>4902070.2376365885</v>
      </c>
      <c r="U47">
        <f>0.5*'[1]Revenues X=0'!U47+0.5*'[1]Revenues X=1'!U48</f>
        <v>5817552.8657558858</v>
      </c>
      <c r="V47">
        <f>0.5*'[1]Revenues X=0'!V47+0.5*'[1]Revenues X=1'!V48</f>
        <v>6904036.8060413636</v>
      </c>
      <c r="W47" s="20">
        <f t="shared" si="7"/>
        <v>2031917.056654542</v>
      </c>
      <c r="X47" s="20">
        <f t="shared" si="8"/>
        <v>41039667.663598239</v>
      </c>
      <c r="Y47" t="s">
        <v>525</v>
      </c>
      <c r="Z47">
        <f t="shared" si="9"/>
        <v>0</v>
      </c>
      <c r="AA47">
        <f t="shared" si="10"/>
        <v>1</v>
      </c>
      <c r="AB47">
        <f t="shared" si="11"/>
        <v>0</v>
      </c>
      <c r="AC47">
        <f t="shared" si="12"/>
        <v>0</v>
      </c>
      <c r="AD47">
        <f t="shared" si="13"/>
        <v>0</v>
      </c>
    </row>
    <row r="48" spans="1:30" x14ac:dyDescent="0.25">
      <c r="A48" t="s">
        <v>126</v>
      </c>
      <c r="B48">
        <f>0.5*'[1]Revenues X=0'!B48+0.5*'[1]Revenues X=1'!B49</f>
        <v>31890.131889709166</v>
      </c>
      <c r="C48">
        <f>0.5*'[1]Revenues X=0'!C48+0.5*'[1]Revenues X=1'!C49</f>
        <v>38081.113172188641</v>
      </c>
      <c r="D48">
        <f>0.5*'[1]Revenues X=0'!D48+0.5*'[1]Revenues X=1'!D49</f>
        <v>45469.235688282264</v>
      </c>
      <c r="E48">
        <f>0.5*'[1]Revenues X=0'!E48+0.5*'[1]Revenues X=1'!E49</f>
        <v>54289.437995639819</v>
      </c>
      <c r="F48">
        <f>0.5*'[1]Revenues X=0'!F48+0.5*'[1]Revenues X=1'!F49</f>
        <v>64819.469373745378</v>
      </c>
      <c r="G48">
        <f>0.5*'[1]Revenues X=0'!G48+0.5*'[1]Revenues X=1'!G49</f>
        <v>77389.054963174582</v>
      </c>
      <c r="H48">
        <f>0.5*'[1]Revenues X=0'!H48+0.5*'[1]Revenues X=1'!H49</f>
        <v>92395.028645170634</v>
      </c>
      <c r="I48">
        <f>0.5*'[1]Revenues X=0'!I48+0.5*'[1]Revenues X=1'!I49</f>
        <v>110306.68344604317</v>
      </c>
      <c r="J48">
        <f>0.5*'[1]Revenues X=0'!J48+0.5*'[1]Revenues X=1'!J49</f>
        <v>131689.04196441278</v>
      </c>
      <c r="K48">
        <f>0.5*'[1]Revenues X=0'!K48+0.5*'[1]Revenues X=1'!K49</f>
        <v>157210.59524911008</v>
      </c>
      <c r="L48">
        <f>0.5*'[1]Revenues X=0'!L48+0.5*'[1]Revenues X=1'!L49</f>
        <v>187675.76532758764</v>
      </c>
      <c r="M48">
        <f>0.5*'[1]Revenues X=0'!M48+0.5*'[1]Revenues X=1'!M49</f>
        <v>224036.68115345429</v>
      </c>
      <c r="N48">
        <f>0.5*'[1]Revenues X=0'!N48+0.5*'[1]Revenues X=1'!N49</f>
        <v>267438.49331789353</v>
      </c>
      <c r="O48">
        <f>0.5*'[1]Revenues X=0'!O48+0.5*'[1]Revenues X=1'!O49</f>
        <v>319237.15534588025</v>
      </c>
      <c r="P48">
        <f>0.5*'[1]Revenues X=0'!P48+0.5*'[1]Revenues X=1'!P49</f>
        <v>381062.71849112725</v>
      </c>
      <c r="Q48">
        <f>0.5*'[1]Revenues X=0'!Q48+0.5*'[1]Revenues X=1'!Q49</f>
        <v>454846.00761089323</v>
      </c>
      <c r="R48">
        <f>0.5*'[1]Revenues X=0'!R48+0.5*'[1]Revenues X=1'!R49</f>
        <v>542907.08412480541</v>
      </c>
      <c r="S48">
        <f>0.5*'[1]Revenues X=0'!S48+0.5*'[1]Revenues X=1'!S49</f>
        <v>647995.0459156814</v>
      </c>
      <c r="T48">
        <f>0.5*'[1]Revenues X=0'!T48+0.5*'[1]Revenues X=1'!T49</f>
        <v>773411.73943561106</v>
      </c>
      <c r="U48">
        <f>0.5*'[1]Revenues X=0'!U48+0.5*'[1]Revenues X=1'!U49</f>
        <v>923070.85978182987</v>
      </c>
      <c r="V48">
        <f>0.5*'[1]Revenues X=0'!V48+0.5*'[1]Revenues X=1'!V49</f>
        <v>1101666.534546325</v>
      </c>
      <c r="W48" s="20">
        <f t="shared" si="7"/>
        <v>315566.08940183639</v>
      </c>
      <c r="X48" s="20">
        <f t="shared" si="8"/>
        <v>6392338.4893189995</v>
      </c>
      <c r="Y48" t="s">
        <v>527</v>
      </c>
      <c r="Z48">
        <f t="shared" si="9"/>
        <v>0</v>
      </c>
      <c r="AA48">
        <f t="shared" si="10"/>
        <v>0</v>
      </c>
      <c r="AB48">
        <f t="shared" si="11"/>
        <v>0</v>
      </c>
      <c r="AC48">
        <f t="shared" si="12"/>
        <v>1</v>
      </c>
      <c r="AD48">
        <f t="shared" si="13"/>
        <v>0</v>
      </c>
    </row>
    <row r="49" spans="1:30" x14ac:dyDescent="0.25">
      <c r="A49" t="s">
        <v>128</v>
      </c>
      <c r="B49">
        <f>0.5*'[1]Revenues X=0'!B49+0.5*'[1]Revenues X=1'!B50</f>
        <v>399148.83121529344</v>
      </c>
      <c r="C49">
        <f>0.5*'[1]Revenues X=0'!C49+0.5*'[1]Revenues X=1'!C50</f>
        <v>475834.85389517061</v>
      </c>
      <c r="D49">
        <f>0.5*'[1]Revenues X=0'!D49+0.5*'[1]Revenues X=1'!D50</f>
        <v>567244.84482771636</v>
      </c>
      <c r="E49">
        <f>0.5*'[1]Revenues X=0'!E49+0.5*'[1]Revenues X=1'!E50</f>
        <v>676209.5438930738</v>
      </c>
      <c r="F49">
        <f>0.5*'[1]Revenues X=0'!F49+0.5*'[1]Revenues X=1'!F50</f>
        <v>806099.69798428961</v>
      </c>
      <c r="G49">
        <f>0.5*'[1]Revenues X=0'!G49+0.5*'[1]Revenues X=1'!G50</f>
        <v>960931.12074111856</v>
      </c>
      <c r="H49">
        <f>0.5*'[1]Revenues X=0'!H49+0.5*'[1]Revenues X=1'!H50</f>
        <v>1145493.9891495709</v>
      </c>
      <c r="I49">
        <f>0.5*'[1]Revenues X=0'!I49+0.5*'[1]Revenues X=1'!I50</f>
        <v>1365493.1813586361</v>
      </c>
      <c r="J49">
        <f>0.5*'[1]Revenues X=0'!J49+0.5*'[1]Revenues X=1'!J50</f>
        <v>1627733.8349721073</v>
      </c>
      <c r="K49">
        <f>0.5*'[1]Revenues X=0'!K49+0.5*'[1]Revenues X=1'!K50</f>
        <v>1940320.8112965347</v>
      </c>
      <c r="L49">
        <f>0.5*'[1]Revenues X=0'!L49+0.5*'[1]Revenues X=1'!L50</f>
        <v>2312921.5928214565</v>
      </c>
      <c r="M49">
        <f>0.5*'[1]Revenues X=0'!M49+0.5*'[1]Revenues X=1'!M50</f>
        <v>2757050.418407802</v>
      </c>
      <c r="N49">
        <f>0.5*'[1]Revenues X=0'!N49+0.5*'[1]Revenues X=1'!N50</f>
        <v>3286440.798680312</v>
      </c>
      <c r="O49">
        <f>0.5*'[1]Revenues X=0'!O49+0.5*'[1]Revenues X=1'!O50</f>
        <v>3917450.1962932544</v>
      </c>
      <c r="P49">
        <f>0.5*'[1]Revenues X=0'!P49+0.5*'[1]Revenues X=1'!P50</f>
        <v>4669587.9259428876</v>
      </c>
      <c r="Q49">
        <f>0.5*'[1]Revenues X=0'!Q49+0.5*'[1]Revenues X=1'!Q50</f>
        <v>5566091.4306930238</v>
      </c>
      <c r="R49">
        <f>0.5*'[1]Revenues X=0'!R49+0.5*'[1]Revenues X=1'!R50</f>
        <v>6634674.4632420642</v>
      </c>
      <c r="S49">
        <f>0.5*'[1]Revenues X=0'!S49+0.5*'[1]Revenues X=1'!S50</f>
        <v>7908347.5994497724</v>
      </c>
      <c r="T49">
        <f>0.5*'[1]Revenues X=0'!T49+0.5*'[1]Revenues X=1'!T50</f>
        <v>9426478.7315596193</v>
      </c>
      <c r="U49">
        <f>0.5*'[1]Revenues X=0'!U49+0.5*'[1]Revenues X=1'!U50</f>
        <v>11235961.171306977</v>
      </c>
      <c r="V49">
        <f>0.5*'[1]Revenues X=0'!V49+0.5*'[1]Revenues X=1'!V50</f>
        <v>13392712.0757758</v>
      </c>
      <c r="W49" s="20">
        <f t="shared" si="7"/>
        <v>3860582.2435003086</v>
      </c>
      <c r="X49" s="20">
        <f t="shared" si="8"/>
        <v>78147689.341690928</v>
      </c>
      <c r="Y49" t="s">
        <v>527</v>
      </c>
      <c r="Z49">
        <f t="shared" si="9"/>
        <v>0</v>
      </c>
      <c r="AA49">
        <f t="shared" si="10"/>
        <v>0</v>
      </c>
      <c r="AB49">
        <f t="shared" si="11"/>
        <v>0</v>
      </c>
      <c r="AC49">
        <f t="shared" si="12"/>
        <v>1</v>
      </c>
      <c r="AD49">
        <f t="shared" si="13"/>
        <v>0</v>
      </c>
    </row>
    <row r="50" spans="1:30" x14ac:dyDescent="0.25">
      <c r="A50" t="s">
        <v>130</v>
      </c>
      <c r="B50">
        <f>0.5*'[1]Revenues X=0'!B50+0.5*'[1]Revenues X=1'!B51</f>
        <v>179192.80650924399</v>
      </c>
      <c r="C50">
        <f>0.5*'[1]Revenues X=0'!C50+0.5*'[1]Revenues X=1'!C51</f>
        <v>213641.88590928895</v>
      </c>
      <c r="D50">
        <f>0.5*'[1]Revenues X=0'!D50+0.5*'[1]Revenues X=1'!D51</f>
        <v>254705.91741618246</v>
      </c>
      <c r="E50">
        <f>0.5*'[1]Revenues X=0'!E50+0.5*'[1]Revenues X=1'!E51</f>
        <v>303658.49402359262</v>
      </c>
      <c r="F50">
        <f>0.5*'[1]Revenues X=0'!F50+0.5*'[1]Revenues X=1'!F51</f>
        <v>362014.65827074926</v>
      </c>
      <c r="G50">
        <f>0.5*'[1]Revenues X=0'!G50+0.5*'[1]Revenues X=1'!G51</f>
        <v>431578.36237583566</v>
      </c>
      <c r="H50">
        <f>0.5*'[1]Revenues X=0'!H50+0.5*'[1]Revenues X=1'!H51</f>
        <v>514503.171371907</v>
      </c>
      <c r="I50">
        <f>0.5*'[1]Revenues X=0'!I50+0.5*'[1]Revenues X=1'!I51</f>
        <v>613351.39842884429</v>
      </c>
      <c r="J50">
        <f>0.5*'[1]Revenues X=0'!J50+0.5*'[1]Revenues X=1'!J51</f>
        <v>731182.12981696799</v>
      </c>
      <c r="K50">
        <f>0.5*'[1]Revenues X=0'!K50+0.5*'[1]Revenues X=1'!K51</f>
        <v>871635.31083018519</v>
      </c>
      <c r="L50">
        <f>0.5*'[1]Revenues X=0'!L50+0.5*'[1]Revenues X=1'!L51</f>
        <v>1039056.0963812119</v>
      </c>
      <c r="M50">
        <f>0.5*'[1]Revenues X=0'!M50+0.5*'[1]Revenues X=1'!M51</f>
        <v>1238615.0210972112</v>
      </c>
      <c r="N50">
        <f>0.5*'[1]Revenues X=0'!N50+0.5*'[1]Revenues X=1'!N51</f>
        <v>1476483.7034191822</v>
      </c>
      <c r="O50">
        <f>0.5*'[1]Revenues X=0'!O50+0.5*'[1]Revenues X=1'!O51</f>
        <v>1760006.5138938143</v>
      </c>
      <c r="P50">
        <f>0.5*'[1]Revenues X=0'!P50+0.5*'[1]Revenues X=1'!P51</f>
        <v>2097948.8906104579</v>
      </c>
      <c r="Q50">
        <f>0.5*'[1]Revenues X=0'!Q50+0.5*'[1]Revenues X=1'!Q51</f>
        <v>2500742.4800181505</v>
      </c>
      <c r="R50">
        <f>0.5*'[1]Revenues X=0'!R50+0.5*'[1]Revenues X=1'!R51</f>
        <v>2980836.1387253059</v>
      </c>
      <c r="S50">
        <f>0.5*'[1]Revenues X=0'!S50+0.5*'[1]Revenues X=1'!S51</f>
        <v>3553045.8654269269</v>
      </c>
      <c r="T50">
        <f>0.5*'[1]Revenues X=0'!T50+0.5*'[1]Revenues X=1'!T51</f>
        <v>4235051.044572155</v>
      </c>
      <c r="U50">
        <f>0.5*'[1]Revenues X=0'!U50+0.5*'[1]Revenues X=1'!U51</f>
        <v>5047893.7948569655</v>
      </c>
      <c r="V50">
        <f>0.5*'[1]Revenues X=0'!V50+0.5*'[1]Revenues X=1'!V51</f>
        <v>6016675.973490146</v>
      </c>
      <c r="W50" s="20">
        <f t="shared" si="7"/>
        <v>1734372.3646402061</v>
      </c>
      <c r="X50" s="20">
        <f t="shared" si="8"/>
        <v>35108605.895315267</v>
      </c>
      <c r="Y50" t="s">
        <v>527</v>
      </c>
      <c r="Z50">
        <f t="shared" si="9"/>
        <v>0</v>
      </c>
      <c r="AA50">
        <f t="shared" si="10"/>
        <v>0</v>
      </c>
      <c r="AB50">
        <f t="shared" si="11"/>
        <v>0</v>
      </c>
      <c r="AC50">
        <f t="shared" si="12"/>
        <v>1</v>
      </c>
      <c r="AD50">
        <f t="shared" si="13"/>
        <v>0</v>
      </c>
    </row>
    <row r="51" spans="1:30" x14ac:dyDescent="0.25">
      <c r="A51" t="s">
        <v>132</v>
      </c>
      <c r="B51">
        <f>0.5*'[1]Revenues X=0'!B51+0.5*'[1]Revenues X=1'!B52</f>
        <v>10884.377486889807</v>
      </c>
      <c r="C51">
        <f>0.5*'[1]Revenues X=0'!C51+0.5*'[1]Revenues X=1'!C52</f>
        <v>13041.429000858807</v>
      </c>
      <c r="D51">
        <f>0.5*'[1]Revenues X=0'!D51+0.5*'[1]Revenues X=1'!D52</f>
        <v>15621.481562095412</v>
      </c>
      <c r="E51">
        <f>0.5*'[1]Revenues X=0'!E51+0.5*'[1]Revenues X=1'!E52</f>
        <v>18710.975714849432</v>
      </c>
      <c r="F51">
        <f>0.5*'[1]Revenues X=0'!F51+0.5*'[1]Revenues X=1'!F52</f>
        <v>22410.3545622171</v>
      </c>
      <c r="G51">
        <f>0.5*'[1]Revenues X=0'!G51+0.5*'[1]Revenues X=1'!G52</f>
        <v>26839.574565013994</v>
      </c>
      <c r="H51">
        <f>0.5*'[1]Revenues X=0'!H51+0.5*'[1]Revenues X=1'!H52</f>
        <v>32142.621955916078</v>
      </c>
      <c r="I51">
        <f>0.5*'[1]Revenues X=0'!I51+0.5*'[1]Revenues X=1'!I52</f>
        <v>38491.180078775484</v>
      </c>
      <c r="J51">
        <f>0.5*'[1]Revenues X=0'!J51+0.5*'[1]Revenues X=1'!J52</f>
        <v>46091.358547284108</v>
      </c>
      <c r="K51">
        <f>0.5*'[1]Revenues X=0'!K51+0.5*'[1]Revenues X=1'!K52</f>
        <v>55188.893544087259</v>
      </c>
      <c r="L51">
        <f>0.5*'[1]Revenues X=0'!L51+0.5*'[1]Revenues X=1'!L52</f>
        <v>66078.747959597502</v>
      </c>
      <c r="M51">
        <f>0.5*'[1]Revenues X=0'!M51+0.5*'[1]Revenues X=1'!M52</f>
        <v>79112.563541703305</v>
      </c>
      <c r="N51">
        <f>0.5*'[1]Revenues X=0'!N51+0.5*'[1]Revenues X=1'!N52</f>
        <v>94712.354161986121</v>
      </c>
      <c r="O51">
        <f>0.5*'[1]Revenues X=0'!O51+0.5*'[1]Revenues X=1'!O52</f>
        <v>113381.18066086948</v>
      </c>
      <c r="P51">
        <f>0.5*'[1]Revenues X=0'!P51+0.5*'[1]Revenues X=1'!P52</f>
        <v>135722.67837538035</v>
      </c>
      <c r="Q51">
        <f>0.5*'[1]Revenues X=0'!Q51+0.5*'[1]Revenues X=1'!Q52</f>
        <v>162456.3422355896</v>
      </c>
      <c r="R51">
        <f>0.5*'[1]Revenues X=0'!R51+0.5*'[1]Revenues X=1'!R52</f>
        <v>194445.3684850912</v>
      </c>
      <c r="S51">
        <f>0.5*'[1]Revenues X=0'!S51+0.5*'[1]Revenues X=1'!S52</f>
        <v>232718.53235399289</v>
      </c>
      <c r="T51">
        <f>0.5*'[1]Revenues X=0'!T51+0.5*'[1]Revenues X=1'!T52</f>
        <v>278509.87534743105</v>
      </c>
      <c r="U51">
        <f>0.5*'[1]Revenues X=0'!U51+0.5*'[1]Revenues X=1'!U52</f>
        <v>333290.00638267631</v>
      </c>
      <c r="V51">
        <f>0.5*'[1]Revenues X=0'!V51+0.5*'[1]Revenues X=1'!V52</f>
        <v>398821.75688177359</v>
      </c>
      <c r="W51" s="20">
        <f t="shared" si="7"/>
        <v>112793.88825733709</v>
      </c>
      <c r="X51" s="20">
        <f t="shared" si="8"/>
        <v>2288003.0350771681</v>
      </c>
      <c r="Y51" t="s">
        <v>387</v>
      </c>
      <c r="Z51">
        <f t="shared" si="9"/>
        <v>0</v>
      </c>
      <c r="AA51">
        <f t="shared" si="10"/>
        <v>0</v>
      </c>
      <c r="AB51">
        <f t="shared" si="11"/>
        <v>1</v>
      </c>
      <c r="AC51">
        <f t="shared" si="12"/>
        <v>0</v>
      </c>
      <c r="AD51">
        <f t="shared" si="13"/>
        <v>0</v>
      </c>
    </row>
    <row r="52" spans="1:30" x14ac:dyDescent="0.25">
      <c r="A52" t="s">
        <v>136</v>
      </c>
      <c r="B52">
        <f>0.5*'[1]Revenues X=0'!B52+0.5*'[1]Revenues X=1'!B53</f>
        <v>166947.3066377505</v>
      </c>
      <c r="C52">
        <f>0.5*'[1]Revenues X=0'!C52+0.5*'[1]Revenues X=1'!C53</f>
        <v>199489.83606646777</v>
      </c>
      <c r="D52">
        <f>0.5*'[1]Revenues X=0'!D52+0.5*'[1]Revenues X=1'!D53</f>
        <v>238361.35550303478</v>
      </c>
      <c r="E52">
        <f>0.5*'[1]Revenues X=0'!E52+0.5*'[1]Revenues X=1'!E53</f>
        <v>284795.22751670546</v>
      </c>
      <c r="F52">
        <f>0.5*'[1]Revenues X=0'!F52+0.5*'[1]Revenues X=1'!F53</f>
        <v>340260.28266754985</v>
      </c>
      <c r="G52">
        <f>0.5*'[1]Revenues X=0'!G52+0.5*'[1]Revenues X=1'!G53</f>
        <v>406510.02570016769</v>
      </c>
      <c r="H52">
        <f>0.5*'[1]Revenues X=0'!H52+0.5*'[1]Revenues X=1'!H53</f>
        <v>485638.06711274048</v>
      </c>
      <c r="I52">
        <f>0.5*'[1]Revenues X=0'!I52+0.5*'[1]Revenues X=1'!I53</f>
        <v>580143.42365784431</v>
      </c>
      <c r="J52">
        <f>0.5*'[1]Revenues X=0'!J52+0.5*'[1]Revenues X=1'!J53</f>
        <v>693009.54280215804</v>
      </c>
      <c r="K52">
        <f>0.5*'[1]Revenues X=0'!K52+0.5*'[1]Revenues X=1'!K53</f>
        <v>827797.26505449577</v>
      </c>
      <c r="L52">
        <f>0.5*'[1]Revenues X=0'!L52+0.5*'[1]Revenues X=1'!L53</f>
        <v>988757.25222061784</v>
      </c>
      <c r="M52">
        <f>0.5*'[1]Revenues X=0'!M52+0.5*'[1]Revenues X=1'!M53</f>
        <v>1180962.3411928825</v>
      </c>
      <c r="N52">
        <f>0.5*'[1]Revenues X=0'!N52+0.5*'[1]Revenues X=1'!N53</f>
        <v>1410467.4654122395</v>
      </c>
      <c r="O52">
        <f>0.5*'[1]Revenues X=0'!O52+0.5*'[1]Revenues X=1'!O53</f>
        <v>1684498.0487376931</v>
      </c>
      <c r="P52">
        <f>0.5*'[1]Revenues X=0'!P52+0.5*'[1]Revenues X=1'!P53</f>
        <v>2011677.4387912075</v>
      </c>
      <c r="Q52">
        <f>0.5*'[1]Revenues X=0'!Q52+0.5*'[1]Revenues X=1'!Q53</f>
        <v>2402295.0075405971</v>
      </c>
      <c r="R52">
        <f>0.5*'[1]Revenues X=0'!R52+0.5*'[1]Revenues X=1'!R53</f>
        <v>2868629.5337494118</v>
      </c>
      <c r="S52">
        <f>0.5*'[1]Revenues X=0'!S52+0.5*'[1]Revenues X=1'!S53</f>
        <v>3425330.6453957614</v>
      </c>
      <c r="T52">
        <f>0.5*'[1]Revenues X=0'!T52+0.5*'[1]Revenues X=1'!T53</f>
        <v>4089878.5387779474</v>
      </c>
      <c r="U52">
        <f>0.5*'[1]Revenues X=0'!U52+0.5*'[1]Revenues X=1'!U53</f>
        <v>4883126.5539283147</v>
      </c>
      <c r="V52">
        <f>0.5*'[1]Revenues X=0'!V52+0.5*'[1]Revenues X=1'!V53</f>
        <v>5829954.2985498961</v>
      </c>
      <c r="W52" s="20">
        <f t="shared" si="7"/>
        <v>1666596.6408102612</v>
      </c>
      <c r="X52" s="20">
        <f t="shared" si="8"/>
        <v>33768675.448623978</v>
      </c>
      <c r="Y52" t="s">
        <v>525</v>
      </c>
      <c r="Z52">
        <f t="shared" si="9"/>
        <v>0</v>
      </c>
      <c r="AA52">
        <f t="shared" si="10"/>
        <v>1</v>
      </c>
      <c r="AB52">
        <f t="shared" si="11"/>
        <v>0</v>
      </c>
      <c r="AC52">
        <f t="shared" si="12"/>
        <v>0</v>
      </c>
      <c r="AD52">
        <f t="shared" si="13"/>
        <v>0</v>
      </c>
    </row>
    <row r="53" spans="1:30" x14ac:dyDescent="0.25">
      <c r="A53" t="s">
        <v>138</v>
      </c>
      <c r="B53">
        <f>0.5*'[1]Revenues X=0'!B53+0.5*'[1]Revenues X=1'!B54</f>
        <v>253119.97440361453</v>
      </c>
      <c r="C53">
        <f>0.5*'[1]Revenues X=0'!C53+0.5*'[1]Revenues X=1'!C54</f>
        <v>303188.12095141568</v>
      </c>
      <c r="D53">
        <f>0.5*'[1]Revenues X=0'!D53+0.5*'[1]Revenues X=1'!D54</f>
        <v>363141.23888126313</v>
      </c>
      <c r="E53">
        <f>0.5*'[1]Revenues X=0'!E53+0.5*'[1]Revenues X=1'!E54</f>
        <v>434932.99965888064</v>
      </c>
      <c r="F53">
        <f>0.5*'[1]Revenues X=0'!F53+0.5*'[1]Revenues X=1'!F54</f>
        <v>520897.64455306029</v>
      </c>
      <c r="G53">
        <f>0.5*'[1]Revenues X=0'!G53+0.5*'[1]Revenues X=1'!G54</f>
        <v>623828.7062608886</v>
      </c>
      <c r="H53">
        <f>0.5*'[1]Revenues X=0'!H53+0.5*'[1]Revenues X=1'!H54</f>
        <v>747069.84652150248</v>
      </c>
      <c r="I53">
        <f>0.5*'[1]Revenues X=0'!I53+0.5*'[1]Revenues X=1'!I54</f>
        <v>894622.05324138165</v>
      </c>
      <c r="J53">
        <f>0.5*'[1]Revenues X=0'!J53+0.5*'[1]Revenues X=1'!J54</f>
        <v>1071273.8047152888</v>
      </c>
      <c r="K53">
        <f>0.5*'[1]Revenues X=0'!K53+0.5*'[1]Revenues X=1'!K54</f>
        <v>1282754.4262742081</v>
      </c>
      <c r="L53">
        <f>0.5*'[1]Revenues X=0'!L53+0.5*'[1]Revenues X=1'!L54</f>
        <v>1535920.2104805904</v>
      </c>
      <c r="M53">
        <f>0.5*'[1]Revenues X=0'!M53+0.5*'[1]Revenues X=1'!M54</f>
        <v>1838973.8313718433</v>
      </c>
      <c r="N53">
        <f>0.5*'[1]Revenues X=0'!N53+0.5*'[1]Revenues X=1'!N54</f>
        <v>2201730.4225011813</v>
      </c>
      <c r="O53">
        <f>0.5*'[1]Revenues X=0'!O53+0.5*'[1]Revenues X=1'!O54</f>
        <v>2635931.4298566859</v>
      </c>
      <c r="P53">
        <f>0.5*'[1]Revenues X=0'!P53+0.5*'[1]Revenues X=1'!P54</f>
        <v>3155624.920684889</v>
      </c>
      <c r="Q53">
        <f>0.5*'[1]Revenues X=0'!Q53+0.5*'[1]Revenues X=1'!Q54</f>
        <v>3777614.4172687703</v>
      </c>
      <c r="R53">
        <f>0.5*'[1]Revenues X=0'!R53+0.5*'[1]Revenues X=1'!R54</f>
        <v>4522002.3647276647</v>
      </c>
      <c r="S53">
        <f>0.5*'[1]Revenues X=0'!S53+0.5*'[1]Revenues X=1'!S54</f>
        <v>5412831.8453979548</v>
      </c>
      <c r="T53">
        <f>0.5*'[1]Revenues X=0'!T53+0.5*'[1]Revenues X=1'!T54</f>
        <v>6478863.0396442851</v>
      </c>
      <c r="U53">
        <f>0.5*'[1]Revenues X=0'!U53+0.5*'[1]Revenues X=1'!U54</f>
        <v>7754490.4886487713</v>
      </c>
      <c r="V53">
        <f>0.5*'[1]Revenues X=0'!V53+0.5*'[1]Revenues X=1'!V54</f>
        <v>9280851.6298334915</v>
      </c>
      <c r="W53" s="20">
        <f t="shared" si="7"/>
        <v>2623317.3055179827</v>
      </c>
      <c r="X53" s="20">
        <f t="shared" si="8"/>
        <v>53214383.437429398</v>
      </c>
      <c r="Y53" t="s">
        <v>525</v>
      </c>
      <c r="Z53">
        <f t="shared" si="9"/>
        <v>0</v>
      </c>
      <c r="AA53">
        <f t="shared" si="10"/>
        <v>1</v>
      </c>
      <c r="AB53">
        <f t="shared" si="11"/>
        <v>0</v>
      </c>
      <c r="AC53">
        <f t="shared" si="12"/>
        <v>0</v>
      </c>
      <c r="AD53">
        <f t="shared" si="13"/>
        <v>0</v>
      </c>
    </row>
    <row r="54" spans="1:30" x14ac:dyDescent="0.25">
      <c r="A54" t="s">
        <v>140</v>
      </c>
      <c r="B54">
        <f>0.5*'[1]Revenues X=0'!B54+0.5*'[1]Revenues X=1'!B55</f>
        <v>1404694.5752509215</v>
      </c>
      <c r="C54">
        <f>0.5*'[1]Revenues X=0'!C54+0.5*'[1]Revenues X=1'!C55</f>
        <v>1682402.7907091875</v>
      </c>
      <c r="D54">
        <f>0.5*'[1]Revenues X=0'!D54+0.5*'[1]Revenues X=1'!D55</f>
        <v>2014933.0215397398</v>
      </c>
      <c r="E54">
        <f>0.5*'[1]Revenues X=0'!E54+0.5*'[1]Revenues X=1'!E55</f>
        <v>2413103.5707999775</v>
      </c>
      <c r="F54">
        <f>0.5*'[1]Revenues X=0'!F54+0.5*'[1]Revenues X=1'!F55</f>
        <v>2889853.879198669</v>
      </c>
      <c r="G54">
        <f>0.5*'[1]Revenues X=0'!G54+0.5*'[1]Revenues X=1'!G55</f>
        <v>3460668.6745293634</v>
      </c>
      <c r="H54">
        <f>0.5*'[1]Revenues X=0'!H54+0.5*'[1]Revenues X=1'!H55</f>
        <v>4144082.5335482387</v>
      </c>
      <c r="I54">
        <f>0.5*'[1]Revenues X=0'!I54+0.5*'[1]Revenues X=1'!I55</f>
        <v>4962272.4030284574</v>
      </c>
      <c r="J54">
        <f>0.5*'[1]Revenues X=0'!J54+0.5*'[1]Revenues X=1'!J55</f>
        <v>5941781.1091403626</v>
      </c>
      <c r="K54">
        <f>0.5*'[1]Revenues X=0'!K54+0.5*'[1]Revenues X=1'!K55</f>
        <v>7114364.9579824246</v>
      </c>
      <c r="L54">
        <f>0.5*'[1]Revenues X=0'!L54+0.5*'[1]Revenues X=1'!L55</f>
        <v>8518028.3344448805</v>
      </c>
      <c r="M54">
        <f>0.5*'[1]Revenues X=0'!M54+0.5*'[1]Revenues X=1'!M55</f>
        <v>10198236.465924663</v>
      </c>
      <c r="N54">
        <f>0.5*'[1]Revenues X=0'!N54+0.5*'[1]Revenues X=1'!N55</f>
        <v>12209394.59501666</v>
      </c>
      <c r="O54">
        <f>0.5*'[1]Revenues X=0'!O54+0.5*'[1]Revenues X=1'!O55</f>
        <v>14616582.845963871</v>
      </c>
      <c r="P54">
        <f>0.5*'[1]Revenues X=0'!P54+0.5*'[1]Revenues X=1'!P55</f>
        <v>17497670.604670383</v>
      </c>
      <c r="Q54">
        <f>0.5*'[1]Revenues X=0'!Q54+0.5*'[1]Revenues X=1'!Q55</f>
        <v>20945797.706505362</v>
      </c>
      <c r="R54">
        <f>0.5*'[1]Revenues X=0'!R54+0.5*'[1]Revenues X=1'!R55</f>
        <v>25072396.215736389</v>
      </c>
      <c r="S54">
        <f>0.5*'[1]Revenues X=0'!S54+0.5*'[1]Revenues X=1'!S55</f>
        <v>30010738.198605575</v>
      </c>
      <c r="T54">
        <f>0.5*'[1]Revenues X=0'!T54+0.5*'[1]Revenues X=1'!T55</f>
        <v>35920253.461890042</v>
      </c>
      <c r="U54">
        <f>0.5*'[1]Revenues X=0'!U54+0.5*'[1]Revenues X=1'!U55</f>
        <v>42991601.252534859</v>
      </c>
      <c r="V54">
        <f>0.5*'[1]Revenues X=0'!V54+0.5*'[1]Revenues X=1'!V55</f>
        <v>51452833.670219608</v>
      </c>
      <c r="W54" s="20">
        <f t="shared" si="7"/>
        <v>14545794.803201888</v>
      </c>
      <c r="X54" s="20">
        <f t="shared" si="8"/>
        <v>295056703.02974117</v>
      </c>
      <c r="Y54" t="s">
        <v>387</v>
      </c>
      <c r="Z54">
        <f t="shared" si="9"/>
        <v>0</v>
      </c>
      <c r="AA54">
        <f t="shared" si="10"/>
        <v>0</v>
      </c>
      <c r="AB54">
        <f t="shared" si="11"/>
        <v>1</v>
      </c>
      <c r="AC54">
        <f t="shared" si="12"/>
        <v>0</v>
      </c>
      <c r="AD54">
        <f t="shared" si="13"/>
        <v>0</v>
      </c>
    </row>
    <row r="55" spans="1:30" x14ac:dyDescent="0.25">
      <c r="A55" t="s">
        <v>142</v>
      </c>
      <c r="B55">
        <f>0.5*'[1]Revenues X=0'!B55+0.5*'[1]Revenues X=1'!B56</f>
        <v>86723.149632417873</v>
      </c>
      <c r="C55">
        <f>0.5*'[1]Revenues X=0'!C55+0.5*'[1]Revenues X=1'!C56</f>
        <v>103218.68253446072</v>
      </c>
      <c r="D55">
        <f>0.5*'[1]Revenues X=0'!D55+0.5*'[1]Revenues X=1'!D56</f>
        <v>122841.95939807099</v>
      </c>
      <c r="E55">
        <f>0.5*'[1]Revenues X=0'!E55+0.5*'[1]Revenues X=1'!E56</f>
        <v>146189.02549169713</v>
      </c>
      <c r="F55">
        <f>0.5*'[1]Revenues X=0'!F55+0.5*'[1]Revenues X=1'!F56</f>
        <v>173965.19074271392</v>
      </c>
      <c r="G55">
        <f>0.5*'[1]Revenues X=0'!G55+0.5*'[1]Revenues X=1'!G56</f>
        <v>207009.03851076169</v>
      </c>
      <c r="H55">
        <f>0.5*'[1]Revenues X=0'!H55+0.5*'[1]Revenues X=1'!H56</f>
        <v>246317.71828659828</v>
      </c>
      <c r="I55">
        <f>0.5*'[1]Revenues X=0'!I55+0.5*'[1]Revenues X=1'!I56</f>
        <v>293076.62650954822</v>
      </c>
      <c r="J55">
        <f>0.5*'[1]Revenues X=0'!J55+0.5*'[1]Revenues X=1'!J56</f>
        <v>348695.16140000266</v>
      </c>
      <c r="K55">
        <f>0.5*'[1]Revenues X=0'!K55+0.5*'[1]Revenues X=1'!K56</f>
        <v>414848.63848023082</v>
      </c>
      <c r="L55">
        <f>0.5*'[1]Revenues X=0'!L55+0.5*'[1]Revenues X=1'!L56</f>
        <v>493528.72895989969</v>
      </c>
      <c r="M55">
        <f>0.5*'[1]Revenues X=0'!M55+0.5*'[1]Revenues X=1'!M56</f>
        <v>587102.65832070983</v>
      </c>
      <c r="N55">
        <f>0.5*'[1]Revenues X=0'!N55+0.5*'[1]Revenues X=1'!N56</f>
        <v>698384.34486712748</v>
      </c>
      <c r="O55">
        <f>0.5*'[1]Revenues X=0'!O55+0.5*'[1]Revenues X=1'!O56</f>
        <v>830717.98768087197</v>
      </c>
      <c r="P55">
        <f>0.5*'[1]Revenues X=0'!P55+0.5*'[1]Revenues X=1'!P56</f>
        <v>988078.38149316004</v>
      </c>
      <c r="Q55">
        <f>0.5*'[1]Revenues X=0'!Q55+0.5*'[1]Revenues X=1'!Q56</f>
        <v>1175188.9140654744</v>
      </c>
      <c r="R55">
        <f>0.5*'[1]Revenues X=0'!R55+0.5*'[1]Revenues X=1'!R56</f>
        <v>1397662.9960998623</v>
      </c>
      <c r="S55">
        <f>0.5*'[1]Revenues X=0'!S55+0.5*'[1]Revenues X=1'!S56</f>
        <v>1662170.5932549504</v>
      </c>
      <c r="T55">
        <f>0.5*'[1]Revenues X=0'!T55+0.5*'[1]Revenues X=1'!T56</f>
        <v>1976637.5834194049</v>
      </c>
      <c r="U55">
        <f>0.5*'[1]Revenues X=0'!U55+0.5*'[1]Revenues X=1'!U56</f>
        <v>2350480.7309539015</v>
      </c>
      <c r="V55">
        <f>0.5*'[1]Revenues X=0'!V55+0.5*'[1]Revenues X=1'!V56</f>
        <v>2794888.569657417</v>
      </c>
      <c r="W55" s="20">
        <f t="shared" si="7"/>
        <v>814177.46094091842</v>
      </c>
      <c r="X55" s="20">
        <f t="shared" si="8"/>
        <v>16464788.671959922</v>
      </c>
      <c r="Y55" t="s">
        <v>525</v>
      </c>
      <c r="Z55">
        <f t="shared" si="9"/>
        <v>0</v>
      </c>
      <c r="AA55">
        <f t="shared" si="10"/>
        <v>1</v>
      </c>
      <c r="AB55">
        <f t="shared" si="11"/>
        <v>0</v>
      </c>
      <c r="AC55">
        <f t="shared" si="12"/>
        <v>0</v>
      </c>
      <c r="AD55">
        <f t="shared" si="13"/>
        <v>0</v>
      </c>
    </row>
    <row r="56" spans="1:30" x14ac:dyDescent="0.25">
      <c r="A56" t="s">
        <v>144</v>
      </c>
      <c r="B56">
        <f>0.5*'[1]Revenues X=0'!B56+0.5*'[1]Revenues X=1'!B57</f>
        <v>19658.02680848083</v>
      </c>
      <c r="C56">
        <f>0.5*'[1]Revenues X=0'!C56+0.5*'[1]Revenues X=1'!C57</f>
        <v>23630.219705027572</v>
      </c>
      <c r="D56">
        <f>0.5*'[1]Revenues X=0'!D56+0.5*'[1]Revenues X=1'!D57</f>
        <v>28402.230499521953</v>
      </c>
      <c r="E56">
        <f>0.5*'[1]Revenues X=0'!E56+0.5*'[1]Revenues X=1'!E57</f>
        <v>34138.931019616015</v>
      </c>
      <c r="F56">
        <f>0.5*'[1]Revenues X=0'!F56+0.5*'[1]Revenues X=1'!F57</f>
        <v>41035.568747263991</v>
      </c>
      <c r="G56">
        <f>0.5*'[1]Revenues X=0'!G56+0.5*'[1]Revenues X=1'!G57</f>
        <v>49326.690031087812</v>
      </c>
      <c r="H56">
        <f>0.5*'[1]Revenues X=0'!H56+0.5*'[1]Revenues X=1'!H57</f>
        <v>59294.786498187881</v>
      </c>
      <c r="I56">
        <f>0.5*'[1]Revenues X=0'!I56+0.5*'[1]Revenues X=1'!I57</f>
        <v>71278.968166773178</v>
      </c>
      <c r="J56">
        <f>0.5*'[1]Revenues X=0'!J56+0.5*'[1]Revenues X=1'!J57</f>
        <v>85687.73052963012</v>
      </c>
      <c r="K56">
        <f>0.5*'[1]Revenues X=0'!K56+0.5*'[1]Revenues X=1'!K57</f>
        <v>103011.47215042001</v>
      </c>
      <c r="L56">
        <f>0.5*'[1]Revenues X=0'!L56+0.5*'[1]Revenues X=1'!L57</f>
        <v>123840.92574322285</v>
      </c>
      <c r="M56">
        <f>0.5*'[1]Revenues X=0'!M56+0.5*'[1]Revenues X=1'!M57</f>
        <v>148885.30626912741</v>
      </c>
      <c r="N56">
        <f>0.5*'[1]Revenues X=0'!N56+0.5*'[1]Revenues X=1'!N57</f>
        <v>178998.91987934365</v>
      </c>
      <c r="O56">
        <f>0.5*'[1]Revenues X=0'!O56+0.5*'[1]Revenues X=1'!O57</f>
        <v>215207.47372303577</v>
      </c>
      <c r="P56">
        <f>0.5*'[1]Revenues X=0'!P56+0.5*'[1]Revenues X=1'!P57</f>
        <v>258746.49252771158</v>
      </c>
      <c r="Q56">
        <f>0.5*'[1]Revenues X=0'!Q56+0.5*'[1]Revenues X=1'!Q57</f>
        <v>311099.45830602082</v>
      </c>
      <c r="R56">
        <f>0.5*'[1]Revenues X=0'!R56+0.5*'[1]Revenues X=1'!R57</f>
        <v>374053.27553470118</v>
      </c>
      <c r="S56">
        <f>0.5*'[1]Revenues X=0'!S56+0.5*'[1]Revenues X=1'!S57</f>
        <v>449753.55607946659</v>
      </c>
      <c r="T56">
        <f>0.5*'[1]Revenues X=0'!T56+0.5*'[1]Revenues X=1'!T57</f>
        <v>540784.70013082214</v>
      </c>
      <c r="U56">
        <f>0.5*'[1]Revenues X=0'!U56+0.5*'[1]Revenues X=1'!U57</f>
        <v>650250.02754577692</v>
      </c>
      <c r="V56">
        <f>0.5*'[1]Revenues X=0'!V56+0.5*'[1]Revenues X=1'!V57</f>
        <v>781886.49241347169</v>
      </c>
      <c r="W56" s="20">
        <f t="shared" si="7"/>
        <v>216617.67868136716</v>
      </c>
      <c r="X56" s="20">
        <f t="shared" si="8"/>
        <v>4402106.2755287997</v>
      </c>
      <c r="Y56" t="s">
        <v>387</v>
      </c>
      <c r="Z56">
        <f t="shared" si="9"/>
        <v>0</v>
      </c>
      <c r="AA56">
        <f t="shared" si="10"/>
        <v>0</v>
      </c>
      <c r="AB56">
        <f t="shared" si="11"/>
        <v>1</v>
      </c>
      <c r="AC56">
        <f t="shared" si="12"/>
        <v>0</v>
      </c>
      <c r="AD56">
        <f t="shared" si="13"/>
        <v>0</v>
      </c>
    </row>
    <row r="57" spans="1:30" x14ac:dyDescent="0.25">
      <c r="A57" t="s">
        <v>146</v>
      </c>
      <c r="B57">
        <f>0.5*'[1]Revenues X=0'!B57+0.5*'[1]Revenues X=1'!B58</f>
        <v>66930.528451982056</v>
      </c>
      <c r="C57">
        <f>0.5*'[1]Revenues X=0'!C57+0.5*'[1]Revenues X=1'!C58</f>
        <v>81311.363048630898</v>
      </c>
      <c r="D57">
        <f>0.5*'[1]Revenues X=0'!D57+0.5*'[1]Revenues X=1'!D58</f>
        <v>98772.503862196216</v>
      </c>
      <c r="E57">
        <f>0.5*'[1]Revenues X=0'!E57+0.5*'[1]Revenues X=1'!E58</f>
        <v>119976.75960645406</v>
      </c>
      <c r="F57">
        <f>0.5*'[1]Revenues X=0'!F57+0.5*'[1]Revenues X=1'!F58</f>
        <v>145725.11989068094</v>
      </c>
      <c r="G57">
        <f>0.5*'[1]Revenues X=0'!G57+0.5*'[1]Revenues X=1'!G58</f>
        <v>176989.29938353572</v>
      </c>
      <c r="H57">
        <f>0.5*'[1]Revenues X=0'!H57+0.5*'[1]Revenues X=1'!H58</f>
        <v>214949.06415262079</v>
      </c>
      <c r="I57">
        <f>0.5*'[1]Revenues X=0'!I57+0.5*'[1]Revenues X=1'!I58</f>
        <v>261035.11436737701</v>
      </c>
      <c r="J57">
        <f>0.5*'[1]Revenues X=0'!J57+0.5*'[1]Revenues X=1'!J58</f>
        <v>316984.3047778568</v>
      </c>
      <c r="K57">
        <f>0.5*'[1]Revenues X=0'!K57+0.5*'[1]Revenues X=1'!K58</f>
        <v>384902.68399335584</v>
      </c>
      <c r="L57">
        <f>0.5*'[1]Revenues X=0'!L57+0.5*'[1]Revenues X=1'!L58</f>
        <v>467346.57743146829</v>
      </c>
      <c r="M57">
        <f>0.5*'[1]Revenues X=0'!M57+0.5*'[1]Revenues X=1'!M58</f>
        <v>567415.34325202275</v>
      </c>
      <c r="N57">
        <f>0.5*'[1]Revenues X=0'!N57+0.5*'[1]Revenues X=1'!N58</f>
        <v>688870.40138651722</v>
      </c>
      <c r="O57">
        <f>0.5*'[1]Revenues X=0'!O57+0.5*'[1]Revenues X=1'!O58</f>
        <v>836271.66722994868</v>
      </c>
      <c r="P57">
        <f>0.5*'[1]Revenues X=0'!P57+0.5*'[1]Revenues X=1'!P58</f>
        <v>1015152.2413491732</v>
      </c>
      <c r="Q57">
        <f>0.5*'[1]Revenues X=0'!Q57+0.5*'[1]Revenues X=1'!Q58</f>
        <v>1232219.0183725439</v>
      </c>
      <c r="R57">
        <f>0.5*'[1]Revenues X=0'!R57+0.5*'[1]Revenues X=1'!R58</f>
        <v>1495608.9995901808</v>
      </c>
      <c r="S57">
        <f>0.5*'[1]Revenues X=0'!S57+0.5*'[1]Revenues X=1'!S58</f>
        <v>1815184.1601373577</v>
      </c>
      <c r="T57">
        <f>0.5*'[1]Revenues X=0'!T57+0.5*'[1]Revenues X=1'!T58</f>
        <v>2202907.4231537753</v>
      </c>
      <c r="U57">
        <f>0.5*'[1]Revenues X=0'!U57+0.5*'[1]Revenues X=1'!U58</f>
        <v>2673275.9206896983</v>
      </c>
      <c r="V57">
        <f>0.5*'[1]Revenues X=0'!V57+0.5*'[1]Revenues X=1'!V58</f>
        <v>3243871.1025824817</v>
      </c>
      <c r="W57" s="20">
        <f t="shared" si="7"/>
        <v>862176.17127189809</v>
      </c>
      <c r="X57" s="20">
        <f t="shared" si="8"/>
        <v>17592983.321849912</v>
      </c>
      <c r="Y57" t="s">
        <v>387</v>
      </c>
      <c r="Z57">
        <f t="shared" si="9"/>
        <v>0</v>
      </c>
      <c r="AA57">
        <f t="shared" si="10"/>
        <v>0</v>
      </c>
      <c r="AB57">
        <f t="shared" si="11"/>
        <v>1</v>
      </c>
      <c r="AC57">
        <f t="shared" si="12"/>
        <v>0</v>
      </c>
      <c r="AD57">
        <f t="shared" si="13"/>
        <v>0</v>
      </c>
    </row>
    <row r="58" spans="1:30" x14ac:dyDescent="0.25">
      <c r="A58" t="s">
        <v>148</v>
      </c>
      <c r="B58">
        <f>0.5*'[1]Revenues X=0'!B58+0.5*'[1]Revenues X=1'!B59</f>
        <v>61133.254366943584</v>
      </c>
      <c r="C58">
        <f>0.5*'[1]Revenues X=0'!C58+0.5*'[1]Revenues X=1'!C59</f>
        <v>72768.583798933279</v>
      </c>
      <c r="D58">
        <f>0.5*'[1]Revenues X=0'!D58+0.5*'[1]Revenues X=1'!D59</f>
        <v>86616.825408549252</v>
      </c>
      <c r="E58">
        <f>0.5*'[1]Revenues X=0'!E58+0.5*'[1]Revenues X=1'!E59</f>
        <v>103102.91816873741</v>
      </c>
      <c r="F58">
        <f>0.5*'[1]Revenues X=0'!F58+0.5*'[1]Revenues X=1'!F59</f>
        <v>122730.13938149977</v>
      </c>
      <c r="G58">
        <f>0.5*'[1]Revenues X=0'!G58+0.5*'[1]Revenues X=1'!G59</f>
        <v>146096.42368891314</v>
      </c>
      <c r="H58">
        <f>0.5*'[1]Revenues X=0'!H58+0.5*'[1]Revenues X=1'!H59</f>
        <v>173916.47779709336</v>
      </c>
      <c r="I58">
        <f>0.5*'[1]Revenues X=0'!I58+0.5*'[1]Revenues X=1'!I59</f>
        <v>207038.0342928016</v>
      </c>
      <c r="J58">
        <f>0.5*'[1]Revenues X=0'!J58+0.5*'[1]Revenues X=1'!J59</f>
        <v>246474.68451175268</v>
      </c>
      <c r="K58">
        <f>0.5*'[1]Revenues X=0'!K58+0.5*'[1]Revenues X=1'!K59</f>
        <v>293428.92587290873</v>
      </c>
      <c r="L58">
        <f>0.5*'[1]Revenues X=0'!L58+0.5*'[1]Revenues X=1'!L59</f>
        <v>349338.37633944978</v>
      </c>
      <c r="M58">
        <f>0.5*'[1]Revenues X=0'!M58+0.5*'[1]Revenues X=1'!M59</f>
        <v>415908.9319712682</v>
      </c>
      <c r="N58">
        <f>0.5*'[1]Revenues X=0'!N58+0.5*'[1]Revenues X=1'!N59</f>
        <v>495179.83946419077</v>
      </c>
      <c r="O58">
        <f>0.5*'[1]Revenues X=0'!O58+0.5*'[1]Revenues X=1'!O59</f>
        <v>589571.37151706219</v>
      </c>
      <c r="P58">
        <f>0.5*'[1]Revenues X=0'!P58+0.5*'[1]Revenues X=1'!P59</f>
        <v>701976.48399569339</v>
      </c>
      <c r="Q58">
        <f>0.5*'[1]Revenues X=0'!Q58+0.5*'[1]Revenues X=1'!Q59</f>
        <v>835829.32898073876</v>
      </c>
      <c r="R58">
        <f>0.5*'[1]Revenues X=0'!R58+0.5*'[1]Revenues X=1'!R59</f>
        <v>995234.40103062964</v>
      </c>
      <c r="S58">
        <f>0.5*'[1]Revenues X=0'!S58+0.5*'[1]Revenues X=1'!S59</f>
        <v>1185064.9465892098</v>
      </c>
      <c r="T58">
        <f>0.5*'[1]Revenues X=0'!T58+0.5*'[1]Revenues X=1'!T59</f>
        <v>1411144.9935680232</v>
      </c>
      <c r="U58">
        <f>0.5*'[1]Revenues X=0'!U58+0.5*'[1]Revenues X=1'!U59</f>
        <v>1680390.6373620122</v>
      </c>
      <c r="V58">
        <f>0.5*'[1]Revenues X=0'!V58+0.5*'[1]Revenues X=1'!V59</f>
        <v>2001062.7301532459</v>
      </c>
      <c r="W58" s="20">
        <f t="shared" si="7"/>
        <v>579714.68134569796</v>
      </c>
      <c r="X58" s="20">
        <f t="shared" si="8"/>
        <v>11727656.587134995</v>
      </c>
      <c r="Y58" t="s">
        <v>526</v>
      </c>
      <c r="Z58">
        <f t="shared" si="9"/>
        <v>0</v>
      </c>
      <c r="AA58">
        <f t="shared" si="10"/>
        <v>0</v>
      </c>
      <c r="AB58">
        <f t="shared" si="11"/>
        <v>0</v>
      </c>
      <c r="AC58">
        <f t="shared" si="12"/>
        <v>0</v>
      </c>
      <c r="AD58">
        <f t="shared" si="13"/>
        <v>1</v>
      </c>
    </row>
    <row r="59" spans="1:30" x14ac:dyDescent="0.25">
      <c r="A59" t="s">
        <v>150</v>
      </c>
      <c r="B59">
        <f>0.5*'[1]Revenues X=0'!B59+0.5*'[1]Revenues X=1'!B60</f>
        <v>1012123.5363215127</v>
      </c>
      <c r="C59">
        <f>0.5*'[1]Revenues X=0'!C59+0.5*'[1]Revenues X=1'!C60</f>
        <v>1225079.7613333235</v>
      </c>
      <c r="D59">
        <f>0.5*'[1]Revenues X=0'!D59+0.5*'[1]Revenues X=1'!D60</f>
        <v>1482746.6419028956</v>
      </c>
      <c r="E59">
        <f>0.5*'[1]Revenues X=0'!E59+0.5*'[1]Revenues X=1'!E60</f>
        <v>1794504.593848198</v>
      </c>
      <c r="F59">
        <f>0.5*'[1]Revenues X=0'!F59+0.5*'[1]Revenues X=1'!F60</f>
        <v>2171686.3871563808</v>
      </c>
      <c r="G59">
        <f>0.5*'[1]Revenues X=0'!G59+0.5*'[1]Revenues X=1'!G60</f>
        <v>2627992.3242512196</v>
      </c>
      <c r="H59">
        <f>0.5*'[1]Revenues X=0'!H59+0.5*'[1]Revenues X=1'!H60</f>
        <v>3179989.1131525943</v>
      </c>
      <c r="I59">
        <f>0.5*'[1]Revenues X=0'!I59+0.5*'[1]Revenues X=1'!I60</f>
        <v>3847699.9479801878</v>
      </c>
      <c r="J59">
        <f>0.5*'[1]Revenues X=0'!J59+0.5*'[1]Revenues X=1'!J60</f>
        <v>4655334.3642477887</v>
      </c>
      <c r="K59">
        <f>0.5*'[1]Revenues X=0'!K59+0.5*'[1]Revenues X=1'!K60</f>
        <v>5632149.2641709438</v>
      </c>
      <c r="L59">
        <f>0.5*'[1]Revenues X=0'!L59+0.5*'[1]Revenues X=1'!L60</f>
        <v>6813513.298220681</v>
      </c>
      <c r="M59">
        <f>0.5*'[1]Revenues X=0'!M59+0.5*'[1]Revenues X=1'!M60</f>
        <v>8242163.4651912246</v>
      </c>
      <c r="N59">
        <f>0.5*'[1]Revenues X=0'!N59+0.5*'[1]Revenues X=1'!N60</f>
        <v>9969756.9185114056</v>
      </c>
      <c r="O59">
        <f>0.5*'[1]Revenues X=0'!O59+0.5*'[1]Revenues X=1'!O60</f>
        <v>12058704.287660735</v>
      </c>
      <c r="P59">
        <f>0.5*'[1]Revenues X=0'!P59+0.5*'[1]Revenues X=1'!P60</f>
        <v>14584431.482234254</v>
      </c>
      <c r="Q59">
        <f>0.5*'[1]Revenues X=0'!Q59+0.5*'[1]Revenues X=1'!Q60</f>
        <v>17638053.554756127</v>
      </c>
      <c r="R59">
        <f>0.5*'[1]Revenues X=0'!R59+0.5*'[1]Revenues X=1'!R60</f>
        <v>21329670.399091437</v>
      </c>
      <c r="S59">
        <f>0.5*'[1]Revenues X=0'!S59+0.5*'[1]Revenues X=1'!S60</f>
        <v>25792265.247400265</v>
      </c>
      <c r="T59">
        <f>0.5*'[1]Revenues X=0'!T59+0.5*'[1]Revenues X=1'!T60</f>
        <v>31186505.460225809</v>
      </c>
      <c r="U59">
        <f>0.5*'[1]Revenues X=0'!U59+0.5*'[1]Revenues X=1'!U60</f>
        <v>37706424.65989773</v>
      </c>
      <c r="V59">
        <f>0.5*'[1]Revenues X=0'!V59+0.5*'[1]Revenues X=1'!V60</f>
        <v>45586407.677453138</v>
      </c>
      <c r="W59" s="20">
        <f t="shared" si="7"/>
        <v>12311295.351667043</v>
      </c>
      <c r="X59" s="20">
        <f t="shared" si="8"/>
        <v>250851061.46444556</v>
      </c>
      <c r="Y59" t="s">
        <v>387</v>
      </c>
      <c r="Z59">
        <f t="shared" si="9"/>
        <v>0</v>
      </c>
      <c r="AA59">
        <f t="shared" si="10"/>
        <v>0</v>
      </c>
      <c r="AB59">
        <f t="shared" si="11"/>
        <v>1</v>
      </c>
      <c r="AC59">
        <f t="shared" si="12"/>
        <v>0</v>
      </c>
      <c r="AD59">
        <f t="shared" si="13"/>
        <v>0</v>
      </c>
    </row>
    <row r="60" spans="1:30" x14ac:dyDescent="0.25">
      <c r="A60" t="s">
        <v>154</v>
      </c>
      <c r="B60">
        <f>0.5*'[1]Revenues X=0'!B60+0.5*'[1]Revenues X=1'!B61</f>
        <v>13066.991287334007</v>
      </c>
      <c r="C60">
        <f>0.5*'[1]Revenues X=0'!C60+0.5*'[1]Revenues X=1'!C61</f>
        <v>15552.231719503274</v>
      </c>
      <c r="D60">
        <f>0.5*'[1]Revenues X=0'!D60+0.5*'[1]Revenues X=1'!D61</f>
        <v>18505.771643390672</v>
      </c>
      <c r="E60">
        <f>0.5*'[1]Revenues X=0'!E60+0.5*'[1]Revenues X=1'!E61</f>
        <v>22019.321620364608</v>
      </c>
      <c r="F60">
        <f>0.5*'[1]Revenues X=0'!F60+0.5*'[1]Revenues X=1'!F61</f>
        <v>26198.982875349466</v>
      </c>
      <c r="G60">
        <f>0.5*'[1]Revenues X=0'!G60+0.5*'[1]Revenues X=1'!G61</f>
        <v>31170.513345380768</v>
      </c>
      <c r="H60">
        <f>0.5*'[1]Revenues X=0'!H60+0.5*'[1]Revenues X=1'!H61</f>
        <v>37084.180145541526</v>
      </c>
      <c r="I60">
        <f>0.5*'[1]Revenues X=0'!I60+0.5*'[1]Revenues X=1'!I61</f>
        <v>44117.647801532512</v>
      </c>
      <c r="J60">
        <f>0.5*'[1]Revenues X=0'!J60+0.5*'[1]Revenues X=1'!J61</f>
        <v>52483.296009141231</v>
      </c>
      <c r="K60">
        <f>0.5*'[1]Revenues X=0'!K60+0.5*'[1]Revenues X=1'!K61</f>
        <v>62432.210189124402</v>
      </c>
      <c r="L60">
        <f>0.5*'[1]Revenues X=0'!L60+0.5*'[1]Revenues X=1'!L61</f>
        <v>74264.50497334727</v>
      </c>
      <c r="M60">
        <f>0.5*'[1]Revenues X=0'!M60+0.5*'[1]Revenues X=1'!M61</f>
        <v>88334.966573414174</v>
      </c>
      <c r="N60">
        <f>0.5*'[1]Revenues X=0'!N60+0.5*'[1]Revenues X=1'!N61</f>
        <v>105067.61497558173</v>
      </c>
      <c r="O60">
        <f>0.5*'[1]Revenues X=0'!O60+0.5*'[1]Revenues X=1'!O61</f>
        <v>124963.67932891675</v>
      </c>
      <c r="P60">
        <f>0.5*'[1]Revenues X=0'!P60+0.5*'[1]Revenues X=1'!P61</f>
        <v>148622.13694092049</v>
      </c>
      <c r="Q60">
        <f>0.5*'[1]Revenues X=0'!Q60+0.5*'[1]Revenues X=1'!Q61</f>
        <v>176750.98281469033</v>
      </c>
      <c r="R60">
        <f>0.5*'[1]Revenues X=0'!R60+0.5*'[1]Revenues X=1'!R61</f>
        <v>210196.19529602674</v>
      </c>
      <c r="S60">
        <f>0.5*'[1]Revenues X=0'!S60+0.5*'[1]Revenues X=1'!S61</f>
        <v>249957.6554439938</v>
      </c>
      <c r="T60">
        <f>0.5*'[1]Revenues X=0'!T60+0.5*'[1]Revenues X=1'!T61</f>
        <v>297229.99202028755</v>
      </c>
      <c r="U60">
        <f>0.5*'[1]Revenues X=0'!U60+0.5*'[1]Revenues X=1'!U61</f>
        <v>353425.06235170452</v>
      </c>
      <c r="V60">
        <f>0.5*'[1]Revenues X=0'!V60+0.5*'[1]Revenues X=1'!V61</f>
        <v>420228.08864059171</v>
      </c>
      <c r="W60" s="20">
        <f t="shared" si="7"/>
        <v>122460.57266648274</v>
      </c>
      <c r="X60" s="20">
        <f t="shared" si="8"/>
        <v>2476328.7268501953</v>
      </c>
      <c r="Y60" t="s">
        <v>524</v>
      </c>
      <c r="Z60">
        <f t="shared" si="9"/>
        <v>1</v>
      </c>
      <c r="AA60">
        <f t="shared" si="10"/>
        <v>0</v>
      </c>
      <c r="AB60">
        <f t="shared" si="11"/>
        <v>0</v>
      </c>
      <c r="AC60">
        <f t="shared" si="12"/>
        <v>0</v>
      </c>
      <c r="AD60">
        <f t="shared" si="13"/>
        <v>0</v>
      </c>
    </row>
    <row r="61" spans="1:30" x14ac:dyDescent="0.25">
      <c r="A61" t="s">
        <v>156</v>
      </c>
      <c r="B61">
        <f>0.5*'[1]Revenues X=0'!B61+0.5*'[1]Revenues X=1'!B62</f>
        <v>215936.94524384491</v>
      </c>
      <c r="C61">
        <f>0.5*'[1]Revenues X=0'!C61+0.5*'[1]Revenues X=1'!C62</f>
        <v>257446.61808182922</v>
      </c>
      <c r="D61">
        <f>0.5*'[1]Revenues X=0'!D61+0.5*'[1]Revenues X=1'!D62</f>
        <v>306929.3890628941</v>
      </c>
      <c r="E61">
        <f>0.5*'[1]Revenues X=0'!E61+0.5*'[1]Revenues X=1'!E62</f>
        <v>365920.3676057118</v>
      </c>
      <c r="F61">
        <f>0.5*'[1]Revenues X=0'!F61+0.5*'[1]Revenues X=1'!F62</f>
        <v>436246.5431144184</v>
      </c>
      <c r="G61">
        <f>0.5*'[1]Revenues X=0'!G61+0.5*'[1]Revenues X=1'!G62</f>
        <v>520083.96898465679</v>
      </c>
      <c r="H61">
        <f>0.5*'[1]Revenues X=0'!H61+0.5*'[1]Revenues X=1'!H62</f>
        <v>620030.06902706274</v>
      </c>
      <c r="I61">
        <f>0.5*'[1]Revenues X=0'!I61+0.5*'[1]Revenues X=1'!I62</f>
        <v>739176.64404941665</v>
      </c>
      <c r="J61">
        <f>0.5*'[1]Revenues X=0'!J61+0.5*'[1]Revenues X=1'!J62</f>
        <v>881214.4157113398</v>
      </c>
      <c r="K61">
        <f>0.5*'[1]Revenues X=0'!K61+0.5*'[1]Revenues X=1'!K62</f>
        <v>1050536.867543624</v>
      </c>
      <c r="L61">
        <f>0.5*'[1]Revenues X=0'!L61+0.5*'[1]Revenues X=1'!L62</f>
        <v>1252388.1213841224</v>
      </c>
      <c r="M61">
        <f>0.5*'[1]Revenues X=0'!M61+0.5*'[1]Revenues X=1'!M62</f>
        <v>1493011.2446533565</v>
      </c>
      <c r="N61">
        <f>0.5*'[1]Revenues X=0'!N61+0.5*'[1]Revenues X=1'!N62</f>
        <v>1779857.4640263601</v>
      </c>
      <c r="O61">
        <f>0.5*'[1]Revenues X=0'!O61+0.5*'[1]Revenues X=1'!O62</f>
        <v>2121797.9146690625</v>
      </c>
      <c r="P61">
        <f>0.5*'[1]Revenues X=0'!P61+0.5*'[1]Revenues X=1'!P62</f>
        <v>2529419.6923234891</v>
      </c>
      <c r="Q61">
        <f>0.5*'[1]Revenues X=0'!Q61+0.5*'[1]Revenues X=1'!Q62</f>
        <v>3015328.0961387493</v>
      </c>
      <c r="R61">
        <f>0.5*'[1]Revenues X=0'!R61+0.5*'[1]Revenues X=1'!R62</f>
        <v>3594565.6437978148</v>
      </c>
      <c r="S61">
        <f>0.5*'[1]Revenues X=0'!S61+0.5*'[1]Revenues X=1'!S62</f>
        <v>4285043.3653393211</v>
      </c>
      <c r="T61">
        <f>0.5*'[1]Revenues X=0'!T61+0.5*'[1]Revenues X=1'!T62</f>
        <v>5108133.9626903133</v>
      </c>
      <c r="U61">
        <f>0.5*'[1]Revenues X=0'!U61+0.5*'[1]Revenues X=1'!U62</f>
        <v>6089287.1017603725</v>
      </c>
      <c r="V61">
        <f>0.5*'[1]Revenues X=0'!V61+0.5*'[1]Revenues X=1'!V62</f>
        <v>7258864.5498772124</v>
      </c>
      <c r="W61" s="20">
        <f t="shared" si="7"/>
        <v>2091486.6183373793</v>
      </c>
      <c r="X61" s="20">
        <f t="shared" si="8"/>
        <v>42338739.121976271</v>
      </c>
      <c r="Y61" t="s">
        <v>527</v>
      </c>
      <c r="Z61">
        <f t="shared" si="9"/>
        <v>0</v>
      </c>
      <c r="AA61">
        <f t="shared" si="10"/>
        <v>0</v>
      </c>
      <c r="AB61">
        <f t="shared" si="11"/>
        <v>0</v>
      </c>
      <c r="AC61">
        <f t="shared" si="12"/>
        <v>1</v>
      </c>
      <c r="AD61">
        <f t="shared" si="13"/>
        <v>0</v>
      </c>
    </row>
    <row r="62" spans="1:30" x14ac:dyDescent="0.25">
      <c r="A62" t="s">
        <v>158</v>
      </c>
      <c r="B62">
        <f>0.5*'[1]Revenues X=0'!B62+0.5*'[1]Revenues X=1'!B63</f>
        <v>1646779.4443470705</v>
      </c>
      <c r="C62">
        <f>0.5*'[1]Revenues X=0'!C62+0.5*'[1]Revenues X=1'!C63</f>
        <v>1961558.8093644027</v>
      </c>
      <c r="D62">
        <f>0.5*'[1]Revenues X=0'!D62+0.5*'[1]Revenues X=1'!D63</f>
        <v>2336457.7557044104</v>
      </c>
      <c r="E62">
        <f>0.5*'[1]Revenues X=0'!E62+0.5*'[1]Revenues X=1'!E63</f>
        <v>2782960.5868071709</v>
      </c>
      <c r="F62">
        <f>0.5*'[1]Revenues X=0'!F62+0.5*'[1]Revenues X=1'!F63</f>
        <v>3314735.1146315448</v>
      </c>
      <c r="G62">
        <f>0.5*'[1]Revenues X=0'!G62+0.5*'[1]Revenues X=1'!G63</f>
        <v>3948053.5615177597</v>
      </c>
      <c r="H62">
        <f>0.5*'[1]Revenues X=0'!H62+0.5*'[1]Revenues X=1'!H63</f>
        <v>4702297.0788975414</v>
      </c>
      <c r="I62">
        <f>0.5*'[1]Revenues X=0'!I62+0.5*'[1]Revenues X=1'!I63</f>
        <v>5600536.3938717525</v>
      </c>
      <c r="J62">
        <f>0.5*'[1]Revenues X=0'!J62+0.5*'[1]Revenues X=1'!J63</f>
        <v>6670249.6712323949</v>
      </c>
      <c r="K62">
        <f>0.5*'[1]Revenues X=0'!K62+0.5*'[1]Revenues X=1'!K63</f>
        <v>7944145.601294212</v>
      </c>
      <c r="L62">
        <f>0.5*'[1]Revenues X=0'!L62+0.5*'[1]Revenues X=1'!L63</f>
        <v>9461179.8724488355</v>
      </c>
      <c r="M62">
        <f>0.5*'[1]Revenues X=0'!M62+0.5*'[1]Revenues X=1'!M63</f>
        <v>11267722.798554871</v>
      </c>
      <c r="N62">
        <f>0.5*'[1]Revenues X=0'!N62+0.5*'[1]Revenues X=1'!N63</f>
        <v>13418998.614941781</v>
      </c>
      <c r="O62">
        <f>0.5*'[1]Revenues X=0'!O62+0.5*'[1]Revenues X=1'!O63</f>
        <v>15980741.70875141</v>
      </c>
      <c r="P62">
        <f>0.5*'[1]Revenues X=0'!P62+0.5*'[1]Revenues X=1'!P63</f>
        <v>19031234.619169593</v>
      </c>
      <c r="Q62">
        <f>0.5*'[1]Revenues X=0'!Q62+0.5*'[1]Revenues X=1'!Q63</f>
        <v>22663657.116743892</v>
      </c>
      <c r="R62">
        <f>0.5*'[1]Revenues X=0'!R62+0.5*'[1]Revenues X=1'!R63</f>
        <v>26988971.948341638</v>
      </c>
      <c r="S62">
        <f>0.5*'[1]Revenues X=0'!S62+0.5*'[1]Revenues X=1'!S63</f>
        <v>32139256.317056619</v>
      </c>
      <c r="T62">
        <f>0.5*'[1]Revenues X=0'!T62+0.5*'[1]Revenues X=1'!T63</f>
        <v>38271788.004175723</v>
      </c>
      <c r="U62">
        <f>0.5*'[1]Revenues X=0'!U62+0.5*'[1]Revenues X=1'!U63</f>
        <v>45573769.711510226</v>
      </c>
      <c r="V62">
        <f>0.5*'[1]Revenues X=0'!V62+0.5*'[1]Revenues X=1'!V63</f>
        <v>54268107.717779115</v>
      </c>
      <c r="W62" s="20">
        <f t="shared" si="7"/>
        <v>15713009.640340094</v>
      </c>
      <c r="X62" s="20">
        <f t="shared" si="8"/>
        <v>317930710.73628736</v>
      </c>
      <c r="Y62" t="s">
        <v>527</v>
      </c>
      <c r="Z62">
        <f t="shared" si="9"/>
        <v>0</v>
      </c>
      <c r="AA62">
        <f t="shared" si="10"/>
        <v>0</v>
      </c>
      <c r="AB62">
        <f t="shared" si="11"/>
        <v>0</v>
      </c>
      <c r="AC62">
        <f t="shared" si="12"/>
        <v>1</v>
      </c>
      <c r="AD62">
        <f t="shared" si="13"/>
        <v>0</v>
      </c>
    </row>
    <row r="63" spans="1:30" x14ac:dyDescent="0.25">
      <c r="A63" t="s">
        <v>160</v>
      </c>
      <c r="B63">
        <f>0.5*'[1]Revenues X=0'!B63+0.5*'[1]Revenues X=1'!B64</f>
        <v>5274.547211140306</v>
      </c>
      <c r="C63">
        <f>0.5*'[1]Revenues X=0'!C63+0.5*'[1]Revenues X=1'!C64</f>
        <v>6300.2024588425002</v>
      </c>
      <c r="D63">
        <f>0.5*'[1]Revenues X=0'!D63+0.5*'[1]Revenues X=1'!D64</f>
        <v>7521.4468083980228</v>
      </c>
      <c r="E63">
        <f>0.5*'[1]Revenues X=0'!E63+0.5*'[1]Revenues X=1'!E64</f>
        <v>8979.1035481066101</v>
      </c>
      <c r="F63">
        <f>0.5*'[1]Revenues X=0'!F63+0.5*'[1]Revenues X=1'!F64</f>
        <v>10718.966508369784</v>
      </c>
      <c r="G63">
        <f>0.5*'[1]Revenues X=0'!G63+0.5*'[1]Revenues X=1'!G64</f>
        <v>12795.284349667687</v>
      </c>
      <c r="H63">
        <f>0.5*'[1]Revenues X=0'!H63+0.5*'[1]Revenues X=1'!H64</f>
        <v>15273.508822894357</v>
      </c>
      <c r="I63">
        <f>0.5*'[1]Revenues X=0'!I63+0.5*'[1]Revenues X=1'!I64</f>
        <v>18230.757039317254</v>
      </c>
      <c r="J63">
        <f>0.5*'[1]Revenues X=0'!J63+0.5*'[1]Revenues X=1'!J64</f>
        <v>21760.165175427112</v>
      </c>
      <c r="K63">
        <f>0.5*'[1]Revenues X=0'!K63+0.5*'[1]Revenues X=1'!K64</f>
        <v>25971.473423648611</v>
      </c>
      <c r="L63">
        <f>0.5*'[1]Revenues X=0'!L63+0.5*'[1]Revenues X=1'!L64</f>
        <v>30997.191559176772</v>
      </c>
      <c r="M63">
        <f>0.5*'[1]Revenues X=0'!M63+0.5*'[1]Revenues X=1'!M64</f>
        <v>36993.458582355612</v>
      </c>
      <c r="N63">
        <f>0.5*'[1]Revenues X=0'!N63+0.5*'[1]Revenues X=1'!N64</f>
        <v>44148.773593832797</v>
      </c>
      <c r="O63">
        <f>0.5*'[1]Revenues X=0'!O63+0.5*'[1]Revenues X=1'!O64</f>
        <v>52685.256409061883</v>
      </c>
      <c r="P63">
        <f>0.5*'[1]Revenues X=0'!P63+0.5*'[1]Revenues X=1'!P64</f>
        <v>62871.010235686517</v>
      </c>
      <c r="Q63">
        <f>0.5*'[1]Revenues X=0'!Q63+0.5*'[1]Revenues X=1'!Q64</f>
        <v>75021.966623812026</v>
      </c>
      <c r="R63">
        <f>0.5*'[1]Revenues X=0'!R63+0.5*'[1]Revenues X=1'!R64</f>
        <v>89519.389436470781</v>
      </c>
      <c r="S63">
        <f>0.5*'[1]Revenues X=0'!S63+0.5*'[1]Revenues X=1'!S64</f>
        <v>106812.57003251504</v>
      </c>
      <c r="T63">
        <f>0.5*'[1]Revenues X=0'!T63+0.5*'[1]Revenues X=1'!T64</f>
        <v>127443.60885939054</v>
      </c>
      <c r="U63">
        <f>0.5*'[1]Revenues X=0'!U63+0.5*'[1]Revenues X=1'!U64</f>
        <v>152051.34596477041</v>
      </c>
      <c r="V63">
        <f>0.5*'[1]Revenues X=0'!V63+0.5*'[1]Revenues X=1'!V64</f>
        <v>181405.01401822059</v>
      </c>
      <c r="W63" s="20">
        <f t="shared" si="7"/>
        <v>52036.906698147854</v>
      </c>
      <c r="X63" s="20">
        <f t="shared" si="8"/>
        <v>1053980.774126248</v>
      </c>
      <c r="Y63" t="s">
        <v>524</v>
      </c>
      <c r="Z63">
        <f t="shared" si="9"/>
        <v>1</v>
      </c>
      <c r="AA63">
        <f t="shared" si="10"/>
        <v>0</v>
      </c>
      <c r="AB63">
        <f t="shared" si="11"/>
        <v>0</v>
      </c>
      <c r="AC63">
        <f t="shared" si="12"/>
        <v>0</v>
      </c>
      <c r="AD63">
        <f t="shared" si="13"/>
        <v>0</v>
      </c>
    </row>
    <row r="64" spans="1:30" x14ac:dyDescent="0.25">
      <c r="A64" t="s">
        <v>162</v>
      </c>
      <c r="B64">
        <f>0.5*'[1]Revenues X=0'!B64+0.5*'[1]Revenues X=1'!B65</f>
        <v>24230.150125735137</v>
      </c>
      <c r="C64">
        <f>0.5*'[1]Revenues X=0'!C64+0.5*'[1]Revenues X=1'!C65</f>
        <v>29199.308363835393</v>
      </c>
      <c r="D64">
        <f>0.5*'[1]Revenues X=0'!D64+0.5*'[1]Revenues X=1'!D65</f>
        <v>35183.142811305421</v>
      </c>
      <c r="E64">
        <f>0.5*'[1]Revenues X=0'!E64+0.5*'[1]Revenues X=1'!E65</f>
        <v>42392.453389578732</v>
      </c>
      <c r="F64">
        <f>0.5*'[1]Revenues X=0'!F64+0.5*'[1]Revenues X=1'!F65</f>
        <v>51078.066587742702</v>
      </c>
      <c r="G64">
        <f>0.5*'[1]Revenues X=0'!G64+0.5*'[1]Revenues X=1'!G65</f>
        <v>61541.833308900088</v>
      </c>
      <c r="H64">
        <f>0.5*'[1]Revenues X=0'!H64+0.5*'[1]Revenues X=1'!H65</f>
        <v>74147.774297541589</v>
      </c>
      <c r="I64">
        <f>0.5*'[1]Revenues X=0'!I64+0.5*'[1]Revenues X=1'!I65</f>
        <v>89333.665637335333</v>
      </c>
      <c r="J64">
        <f>0.5*'[1]Revenues X=0'!J64+0.5*'[1]Revenues X=1'!J65</f>
        <v>107627.46586608962</v>
      </c>
      <c r="K64">
        <f>0.5*'[1]Revenues X=0'!K64+0.5*'[1]Revenues X=1'!K65</f>
        <v>129664.08073974315</v>
      </c>
      <c r="L64">
        <f>0.5*'[1]Revenues X=0'!L64+0.5*'[1]Revenues X=1'!L65</f>
        <v>156209.1239504735</v>
      </c>
      <c r="M64">
        <f>0.5*'[1]Revenues X=0'!M64+0.5*'[1]Revenues X=1'!M65</f>
        <v>188183.2585512978</v>
      </c>
      <c r="N64">
        <f>0.5*'[1]Revenues X=0'!N64+0.5*'[1]Revenues X=1'!N65</f>
        <v>226696.56066715595</v>
      </c>
      <c r="O64">
        <f>0.5*'[1]Revenues X=0'!O64+0.5*'[1]Revenues X=1'!O65</f>
        <v>273083.85246742377</v>
      </c>
      <c r="P64">
        <f>0.5*'[1]Revenues X=0'!P64+0.5*'[1]Revenues X=1'!P65</f>
        <v>328954.39334594586</v>
      </c>
      <c r="Q64">
        <f>0.5*'[1]Revenues X=0'!Q64+0.5*'[1]Revenues X=1'!Q65</f>
        <v>396243.15403194039</v>
      </c>
      <c r="R64">
        <f>0.5*'[1]Revenues X=0'!R64+0.5*'[1]Revenues X=1'!R65</f>
        <v>477282.66114786098</v>
      </c>
      <c r="S64">
        <f>0.5*'[1]Revenues X=0'!S64+0.5*'[1]Revenues X=1'!S65</f>
        <v>574877.38437720435</v>
      </c>
      <c r="T64">
        <f>0.5*'[1]Revenues X=0'!T64+0.5*'[1]Revenues X=1'!T65</f>
        <v>692407.59456127509</v>
      </c>
      <c r="U64">
        <f>0.5*'[1]Revenues X=0'!U64+0.5*'[1]Revenues X=1'!U65</f>
        <v>833937.2529003371</v>
      </c>
      <c r="V64">
        <f>0.5*'[1]Revenues X=0'!V64+0.5*'[1]Revenues X=1'!V65</f>
        <v>1004363.1671028556</v>
      </c>
      <c r="W64" s="20">
        <f t="shared" si="7"/>
        <v>276030.30210626562</v>
      </c>
      <c r="X64" s="20">
        <f t="shared" si="8"/>
        <v>5614553.2229533801</v>
      </c>
      <c r="Y64" t="s">
        <v>387</v>
      </c>
      <c r="Z64">
        <f t="shared" si="9"/>
        <v>0</v>
      </c>
      <c r="AA64">
        <f t="shared" si="10"/>
        <v>0</v>
      </c>
      <c r="AB64">
        <f t="shared" si="11"/>
        <v>1</v>
      </c>
      <c r="AC64">
        <f t="shared" si="12"/>
        <v>0</v>
      </c>
      <c r="AD64">
        <f t="shared" si="13"/>
        <v>0</v>
      </c>
    </row>
    <row r="65" spans="1:30" x14ac:dyDescent="0.25">
      <c r="A65" t="s">
        <v>164</v>
      </c>
      <c r="B65">
        <f>0.5*'[1]Revenues X=0'!B65+0.5*'[1]Revenues X=1'!B66</f>
        <v>20399.825822909908</v>
      </c>
      <c r="C65">
        <f>0.5*'[1]Revenues X=0'!C65+0.5*'[1]Revenues X=1'!C66</f>
        <v>24844.849346478659</v>
      </c>
      <c r="D65">
        <f>0.5*'[1]Revenues X=0'!D65+0.5*'[1]Revenues X=1'!D66</f>
        <v>30253.494513060003</v>
      </c>
      <c r="E65">
        <f>0.5*'[1]Revenues X=0'!E65+0.5*'[1]Revenues X=1'!E66</f>
        <v>36838.260686054979</v>
      </c>
      <c r="F65">
        <f>0.5*'[1]Revenues X=0'!F65+0.5*'[1]Revenues X=1'!F66</f>
        <v>44854.625330426446</v>
      </c>
      <c r="G65">
        <f>0.5*'[1]Revenues X=0'!G65+0.5*'[1]Revenues X=1'!G66</f>
        <v>54613.212274697333</v>
      </c>
      <c r="H65">
        <f>0.5*'[1]Revenues X=0'!H65+0.5*'[1]Revenues X=1'!H66</f>
        <v>66492.470219118171</v>
      </c>
      <c r="I65">
        <f>0.5*'[1]Revenues X=0'!I65+0.5*'[1]Revenues X=1'!I66</f>
        <v>80952.226344645664</v>
      </c>
      <c r="J65">
        <f>0.5*'[1]Revenues X=0'!J65+0.5*'[1]Revenues X=1'!J66</f>
        <v>98552.694525453524</v>
      </c>
      <c r="K65">
        <f>0.5*'[1]Revenues X=0'!K65+0.5*'[1]Revenues X=1'!K66</f>
        <v>119974.51892116223</v>
      </c>
      <c r="L65">
        <f>0.5*'[1]Revenues X=0'!L65+0.5*'[1]Revenues X=1'!L66</f>
        <v>146046.79911400296</v>
      </c>
      <c r="M65">
        <f>0.5*'[1]Revenues X=0'!M65+0.5*'[1]Revenues X=1'!M66</f>
        <v>177776.81212314332</v>
      </c>
      <c r="N65">
        <f>0.5*'[1]Revenues X=0'!N65+0.5*'[1]Revenues X=1'!N66</f>
        <v>216391.32636833104</v>
      </c>
      <c r="O65">
        <f>0.5*'[1]Revenues X=0'!O65+0.5*'[1]Revenues X=1'!O66</f>
        <v>263380.65726118011</v>
      </c>
      <c r="P65">
        <f>0.5*'[1]Revenues X=0'!P65+0.5*'[1]Revenues X=1'!P66</f>
        <v>320559.56248212903</v>
      </c>
      <c r="Q65">
        <f>0.5*'[1]Revenues X=0'!Q65+0.5*'[1]Revenues X=1'!Q66</f>
        <v>390132.51668917673</v>
      </c>
      <c r="R65">
        <f>0.5*'[1]Revenues X=0'!R65+0.5*'[1]Revenues X=1'!R66</f>
        <v>474783.45503874816</v>
      </c>
      <c r="S65">
        <f>0.5*'[1]Revenues X=0'!S65+0.5*'[1]Revenues X=1'!S66</f>
        <v>577772.44743182242</v>
      </c>
      <c r="T65">
        <f>0.5*'[1]Revenues X=0'!T65+0.5*'[1]Revenues X=1'!T66</f>
        <v>703067.93478474254</v>
      </c>
      <c r="U65">
        <f>0.5*'[1]Revenues X=0'!U65+0.5*'[1]Revenues X=1'!U66</f>
        <v>855489.84867938759</v>
      </c>
      <c r="V65">
        <f>0.5*'[1]Revenues X=0'!V65+0.5*'[1]Revenues X=1'!V66</f>
        <v>1040903.4439603239</v>
      </c>
      <c r="W65" s="20">
        <f t="shared" si="7"/>
        <v>273527.66580557119</v>
      </c>
      <c r="X65" s="20">
        <f t="shared" si="8"/>
        <v>5586889.9262180645</v>
      </c>
      <c r="Y65" t="s">
        <v>387</v>
      </c>
      <c r="Z65">
        <f t="shared" si="9"/>
        <v>0</v>
      </c>
      <c r="AA65">
        <f t="shared" si="10"/>
        <v>0</v>
      </c>
      <c r="AB65">
        <f t="shared" si="11"/>
        <v>1</v>
      </c>
      <c r="AC65">
        <f t="shared" si="12"/>
        <v>0</v>
      </c>
      <c r="AD65">
        <f t="shared" si="13"/>
        <v>0</v>
      </c>
    </row>
    <row r="66" spans="1:30" x14ac:dyDescent="0.25">
      <c r="A66" t="s">
        <v>166</v>
      </c>
      <c r="B66">
        <f>0.5*'[1]Revenues X=0'!B66+0.5*'[1]Revenues X=1'!B67</f>
        <v>66518.468275569569</v>
      </c>
      <c r="C66">
        <f>0.5*'[1]Revenues X=0'!C66+0.5*'[1]Revenues X=1'!C67</f>
        <v>78530.184793162771</v>
      </c>
      <c r="D66">
        <f>0.5*'[1]Revenues X=0'!D66+0.5*'[1]Revenues X=1'!D67</f>
        <v>92706.783234277435</v>
      </c>
      <c r="E66">
        <f>0.5*'[1]Revenues X=0'!E66+0.5*'[1]Revenues X=1'!E67</f>
        <v>109442.34119227809</v>
      </c>
      <c r="F66">
        <f>0.5*'[1]Revenues X=0'!F66+0.5*'[1]Revenues X=1'!F67</f>
        <v>129199.13502659983</v>
      </c>
      <c r="G66">
        <f>0.5*'[1]Revenues X=0'!G66+0.5*'[1]Revenues X=1'!G67</f>
        <v>152521.47155532934</v>
      </c>
      <c r="H66">
        <f>0.5*'[1]Revenues X=0'!H66+0.5*'[1]Revenues X=1'!H67</f>
        <v>180054.66004032191</v>
      </c>
      <c r="I66">
        <f>0.5*'[1]Revenues X=0'!I66+0.5*'[1]Revenues X=1'!I67</f>
        <v>212557.02315361041</v>
      </c>
      <c r="J66">
        <f>0.5*'[1]Revenues X=0'!J66+0.5*'[1]Revenues X=1'!J67</f>
        <v>250927.94000744147</v>
      </c>
      <c r="K66">
        <f>0.5*'[1]Revenues X=0'!K66+0.5*'[1]Revenues X=1'!K67</f>
        <v>296224.43695092271</v>
      </c>
      <c r="L66">
        <f>0.5*'[1]Revenues X=0'!L66+0.5*'[1]Revenues X=1'!L67</f>
        <v>349700.05990495521</v>
      </c>
      <c r="M66">
        <f>0.5*'[1]Revenues X=0'!M66+0.5*'[1]Revenues X=1'!M67</f>
        <v>412828.2764584492</v>
      </c>
      <c r="N66">
        <f>0.5*'[1]Revenues X=0'!N66+0.5*'[1]Revenues X=1'!N67</f>
        <v>487356.36958697782</v>
      </c>
      <c r="O66">
        <f>0.5*'[1]Revenues X=0'!O66+0.5*'[1]Revenues X=1'!O67</f>
        <v>575338.43864751514</v>
      </c>
      <c r="P66">
        <f>0.5*'[1]Revenues X=0'!P66+0.5*'[1]Revenues X=1'!P67</f>
        <v>679210.1336732558</v>
      </c>
      <c r="Q66">
        <f>0.5*'[1]Revenues X=0'!Q66+0.5*'[1]Revenues X=1'!Q67</f>
        <v>801835.18141911994</v>
      </c>
      <c r="R66">
        <f>0.5*'[1]Revenues X=0'!R66+0.5*'[1]Revenues X=1'!R67</f>
        <v>946609.03995952476</v>
      </c>
      <c r="S66">
        <f>0.5*'[1]Revenues X=0'!S66+0.5*'[1]Revenues X=1'!S67</f>
        <v>1117524.4790326452</v>
      </c>
      <c r="T66">
        <f>0.5*'[1]Revenues X=0'!T66+0.5*'[1]Revenues X=1'!T67</f>
        <v>1319315.376021012</v>
      </c>
      <c r="U66">
        <f>0.5*'[1]Revenues X=0'!U66+0.5*'[1]Revenues X=1'!U67</f>
        <v>1557549.1369881821</v>
      </c>
      <c r="V66">
        <f>0.5*'[1]Revenues X=0'!V66+0.5*'[1]Revenues X=1'!V67</f>
        <v>1838822.1526663266</v>
      </c>
      <c r="W66" s="20">
        <f t="shared" ref="W66:W97" si="14">AVERAGE(B66:V66)</f>
        <v>554989.09945654648</v>
      </c>
      <c r="X66" s="20">
        <f t="shared" ref="X66:X97" si="15">SUM(G66:V66)</f>
        <v>11178374.176065588</v>
      </c>
      <c r="Y66" t="s">
        <v>526</v>
      </c>
      <c r="Z66">
        <f t="shared" ref="Z66:Z97" si="16">IF(Y66="ASIA",1,0)</f>
        <v>0</v>
      </c>
      <c r="AA66">
        <f t="shared" ref="AA66:AA97" si="17">IF(Y66="LAM",1,0)</f>
        <v>0</v>
      </c>
      <c r="AB66">
        <f t="shared" ref="AB66:AB97" si="18">IF(Y66="MAF",1,0)</f>
        <v>0</v>
      </c>
      <c r="AC66">
        <f t="shared" ref="AC66:AC97" si="19">IF(Y66="OECD90",1,0)</f>
        <v>0</v>
      </c>
      <c r="AD66">
        <f t="shared" ref="AD66:AD97" si="20">IF(Y66="REF",1,0)</f>
        <v>1</v>
      </c>
    </row>
    <row r="67" spans="1:30" x14ac:dyDescent="0.25">
      <c r="A67" t="s">
        <v>168</v>
      </c>
      <c r="B67">
        <f>0.5*'[1]Revenues X=0'!B67+0.5*'[1]Revenues X=1'!B68</f>
        <v>2798534.7884121053</v>
      </c>
      <c r="C67">
        <f>0.5*'[1]Revenues X=0'!C67+0.5*'[1]Revenues X=1'!C68</f>
        <v>3330905.927557583</v>
      </c>
      <c r="D67">
        <f>0.5*'[1]Revenues X=0'!D67+0.5*'[1]Revenues X=1'!D68</f>
        <v>3964564.7833255883</v>
      </c>
      <c r="E67">
        <f>0.5*'[1]Revenues X=0'!E67+0.5*'[1]Revenues X=1'!E68</f>
        <v>4718798.8972593304</v>
      </c>
      <c r="F67">
        <f>0.5*'[1]Revenues X=0'!F67+0.5*'[1]Revenues X=1'!F68</f>
        <v>5616559.4902101364</v>
      </c>
      <c r="G67">
        <f>0.5*'[1]Revenues X=0'!G67+0.5*'[1]Revenues X=1'!G68</f>
        <v>6685164.8912502658</v>
      </c>
      <c r="H67">
        <f>0.5*'[1]Revenues X=0'!H67+0.5*'[1]Revenues X=1'!H68</f>
        <v>7957141.1182035599</v>
      </c>
      <c r="I67">
        <f>0.5*'[1]Revenues X=0'!I67+0.5*'[1]Revenues X=1'!I68</f>
        <v>9471200.9251267724</v>
      </c>
      <c r="J67">
        <f>0.5*'[1]Revenues X=0'!J67+0.5*'[1]Revenues X=1'!J68</f>
        <v>11273438.290592492</v>
      </c>
      <c r="K67">
        <f>0.5*'[1]Revenues X=0'!K67+0.5*'[1]Revenues X=1'!K68</f>
        <v>13418716.435739582</v>
      </c>
      <c r="L67">
        <f>0.5*'[1]Revenues X=0'!L67+0.5*'[1]Revenues X=1'!L68</f>
        <v>15972359.982769225</v>
      </c>
      <c r="M67">
        <f>0.5*'[1]Revenues X=0'!M67+0.5*'[1]Revenues X=1'!M68</f>
        <v>19012123.89283628</v>
      </c>
      <c r="N67">
        <f>0.5*'[1]Revenues X=0'!N67+0.5*'[1]Revenues X=1'!N68</f>
        <v>22630590.860451106</v>
      </c>
      <c r="O67">
        <f>0.5*'[1]Revenues X=0'!O67+0.5*'[1]Revenues X=1'!O68</f>
        <v>26937964.360777423</v>
      </c>
      <c r="P67">
        <f>0.5*'[1]Revenues X=0'!P67+0.5*'[1]Revenues X=1'!P68</f>
        <v>32065465.506574802</v>
      </c>
      <c r="Q67">
        <f>0.5*'[1]Revenues X=0'!Q67+0.5*'[1]Revenues X=1'!Q68</f>
        <v>38169295.240870595</v>
      </c>
      <c r="R67">
        <f>0.5*'[1]Revenues X=0'!R67+0.5*'[1]Revenues X=1'!R68</f>
        <v>45435447.7641671</v>
      </c>
      <c r="S67">
        <f>0.5*'[1]Revenues X=0'!S67+0.5*'[1]Revenues X=1'!S68</f>
        <v>54085331.430115186</v>
      </c>
      <c r="T67">
        <f>0.5*'[1]Revenues X=0'!T67+0.5*'[1]Revenues X=1'!T68</f>
        <v>64382590.106557861</v>
      </c>
      <c r="U67">
        <f>0.5*'[1]Revenues X=0'!U67+0.5*'[1]Revenues X=1'!U68</f>
        <v>76641077.4219466</v>
      </c>
      <c r="V67">
        <f>0.5*'[1]Revenues X=0'!V67+0.5*'[1]Revenues X=1'!V68</f>
        <v>91234517.000393525</v>
      </c>
      <c r="W67" s="20">
        <f t="shared" si="14"/>
        <v>26466751.862625577</v>
      </c>
      <c r="X67" s="20">
        <f t="shared" si="15"/>
        <v>535372425.22837234</v>
      </c>
      <c r="Y67" t="s">
        <v>527</v>
      </c>
      <c r="Z67">
        <f t="shared" si="16"/>
        <v>0</v>
      </c>
      <c r="AA67">
        <f t="shared" si="17"/>
        <v>0</v>
      </c>
      <c r="AB67">
        <f t="shared" si="18"/>
        <v>0</v>
      </c>
      <c r="AC67">
        <f t="shared" si="19"/>
        <v>1</v>
      </c>
      <c r="AD67">
        <f t="shared" si="20"/>
        <v>0</v>
      </c>
    </row>
    <row r="68" spans="1:30" x14ac:dyDescent="0.25">
      <c r="A68" t="s">
        <v>170</v>
      </c>
      <c r="B68">
        <f>0.5*'[1]Revenues X=0'!B68+0.5*'[1]Revenues X=1'!B69</f>
        <v>299930.32378912147</v>
      </c>
      <c r="C68">
        <f>0.5*'[1]Revenues X=0'!C68+0.5*'[1]Revenues X=1'!C69</f>
        <v>361347.79273167136</v>
      </c>
      <c r="D68">
        <f>0.5*'[1]Revenues X=0'!D68+0.5*'[1]Revenues X=1'!D69</f>
        <v>435313.99115049798</v>
      </c>
      <c r="E68">
        <f>0.5*'[1]Revenues X=0'!E68+0.5*'[1]Revenues X=1'!E69</f>
        <v>524393.99301691761</v>
      </c>
      <c r="F68">
        <f>0.5*'[1]Revenues X=0'!F68+0.5*'[1]Revenues X=1'!F69</f>
        <v>631670.38604295091</v>
      </c>
      <c r="G68">
        <f>0.5*'[1]Revenues X=0'!G68+0.5*'[1]Revenues X=1'!G69</f>
        <v>760852.54899381183</v>
      </c>
      <c r="H68">
        <f>0.5*'[1]Revenues X=0'!H68+0.5*'[1]Revenues X=1'!H69</f>
        <v>916405.79610011994</v>
      </c>
      <c r="I68">
        <f>0.5*'[1]Revenues X=0'!I68+0.5*'[1]Revenues X=1'!I69</f>
        <v>1103702.0616353252</v>
      </c>
      <c r="J68">
        <f>0.5*'[1]Revenues X=0'!J68+0.5*'[1]Revenues X=1'!J69</f>
        <v>1329207.3488514039</v>
      </c>
      <c r="K68">
        <f>0.5*'[1]Revenues X=0'!K68+0.5*'[1]Revenues X=1'!K69</f>
        <v>1600699.5953327848</v>
      </c>
      <c r="L68">
        <f>0.5*'[1]Revenues X=0'!L68+0.5*'[1]Revenues X=1'!L69</f>
        <v>1927539.551063336</v>
      </c>
      <c r="M68">
        <f>0.5*'[1]Revenues X=0'!M68+0.5*'[1]Revenues X=1'!M69</f>
        <v>2320985.9060695036</v>
      </c>
      <c r="N68">
        <f>0.5*'[1]Revenues X=0'!N68+0.5*'[1]Revenues X=1'!N69</f>
        <v>2794586.6296413634</v>
      </c>
      <c r="O68">
        <f>0.5*'[1]Revenues X=0'!O68+0.5*'[1]Revenues X=1'!O69</f>
        <v>3364634.6416630642</v>
      </c>
      <c r="P68">
        <f>0.5*'[1]Revenues X=0'!P68+0.5*'[1]Revenues X=1'!P69</f>
        <v>4050733.0347058163</v>
      </c>
      <c r="Q68">
        <f>0.5*'[1]Revenues X=0'!Q68+0.5*'[1]Revenues X=1'!Q69</f>
        <v>4876453.7658763463</v>
      </c>
      <c r="R68">
        <f>0.5*'[1]Revenues X=0'!R68+0.5*'[1]Revenues X=1'!R69</f>
        <v>5870153.8043648591</v>
      </c>
      <c r="S68">
        <f>0.5*'[1]Revenues X=0'!S68+0.5*'[1]Revenues X=1'!S69</f>
        <v>7065926.9994964236</v>
      </c>
      <c r="T68">
        <f>0.5*'[1]Revenues X=0'!T68+0.5*'[1]Revenues X=1'!T69</f>
        <v>8504782.2281782366</v>
      </c>
      <c r="U68">
        <f>0.5*'[1]Revenues X=0'!U68+0.5*'[1]Revenues X=1'!U69</f>
        <v>10236018.492676035</v>
      </c>
      <c r="V68">
        <f>0.5*'[1]Revenues X=0'!V68+0.5*'[1]Revenues X=1'!V69</f>
        <v>12318922.927616248</v>
      </c>
      <c r="W68" s="20">
        <f t="shared" si="14"/>
        <v>3394964.8485236117</v>
      </c>
      <c r="X68" s="20">
        <f t="shared" si="15"/>
        <v>69041605.332264692</v>
      </c>
      <c r="Y68" t="s">
        <v>387</v>
      </c>
      <c r="Z68">
        <f t="shared" si="16"/>
        <v>0</v>
      </c>
      <c r="AA68">
        <f t="shared" si="17"/>
        <v>0</v>
      </c>
      <c r="AB68">
        <f t="shared" si="18"/>
        <v>1</v>
      </c>
      <c r="AC68">
        <f t="shared" si="19"/>
        <v>0</v>
      </c>
      <c r="AD68">
        <f t="shared" si="20"/>
        <v>0</v>
      </c>
    </row>
    <row r="69" spans="1:30" x14ac:dyDescent="0.25">
      <c r="A69" t="s">
        <v>172</v>
      </c>
      <c r="B69">
        <f>0.5*'[1]Revenues X=0'!B69+0.5*'[1]Revenues X=1'!B70</f>
        <v>346088.26956774824</v>
      </c>
      <c r="C69">
        <f>0.5*'[1]Revenues X=0'!C69+0.5*'[1]Revenues X=1'!C70</f>
        <v>411734.62543050642</v>
      </c>
      <c r="D69">
        <f>0.5*'[1]Revenues X=0'!D69+0.5*'[1]Revenues X=1'!D70</f>
        <v>489831.10986158194</v>
      </c>
      <c r="E69">
        <f>0.5*'[1]Revenues X=0'!E69+0.5*'[1]Revenues X=1'!E70</f>
        <v>582744.20408170216</v>
      </c>
      <c r="F69">
        <f>0.5*'[1]Revenues X=0'!F69+0.5*'[1]Revenues X=1'!F70</f>
        <v>693286.23016782443</v>
      </c>
      <c r="G69">
        <f>0.5*'[1]Revenues X=0'!G69+0.5*'[1]Revenues X=1'!G70</f>
        <v>824801.49955995055</v>
      </c>
      <c r="H69">
        <f>0.5*'[1]Revenues X=0'!H69+0.5*'[1]Revenues X=1'!H70</f>
        <v>981272.88823005371</v>
      </c>
      <c r="I69">
        <f>0.5*'[1]Revenues X=0'!I69+0.5*'[1]Revenues X=1'!I70</f>
        <v>1167434.8361895378</v>
      </c>
      <c r="J69">
        <f>0.5*'[1]Revenues X=0'!J69+0.5*'[1]Revenues X=1'!J70</f>
        <v>1388926.1920688814</v>
      </c>
      <c r="K69">
        <f>0.5*'[1]Revenues X=0'!K69+0.5*'[1]Revenues X=1'!K70</f>
        <v>1652450.3310238344</v>
      </c>
      <c r="L69">
        <f>0.5*'[1]Revenues X=0'!L69+0.5*'[1]Revenues X=1'!L70</f>
        <v>1965990.9578719495</v>
      </c>
      <c r="M69">
        <f>0.5*'[1]Revenues X=0'!M69+0.5*'[1]Revenues X=1'!M70</f>
        <v>2339039.6461281246</v>
      </c>
      <c r="N69">
        <f>0.5*'[1]Revenues X=0'!N69+0.5*'[1]Revenues X=1'!N70</f>
        <v>2782900.5947269634</v>
      </c>
      <c r="O69">
        <f>0.5*'[1]Revenues X=0'!O69+0.5*'[1]Revenues X=1'!O70</f>
        <v>3311013.9392758217</v>
      </c>
      <c r="P69">
        <f>0.5*'[1]Revenues X=0'!P69+0.5*'[1]Revenues X=1'!P70</f>
        <v>3939386.214143428</v>
      </c>
      <c r="Q69">
        <f>0.5*'[1]Revenues X=0'!Q69+0.5*'[1]Revenues X=1'!Q70</f>
        <v>4687049.6984104663</v>
      </c>
      <c r="R69">
        <f>0.5*'[1]Revenues X=0'!R69+0.5*'[1]Revenues X=1'!R70</f>
        <v>5576670.5521945851</v>
      </c>
      <c r="S69">
        <f>0.5*'[1]Revenues X=0'!S69+0.5*'[1]Revenues X=1'!S70</f>
        <v>6635201.3731655534</v>
      </c>
      <c r="T69">
        <f>0.5*'[1]Revenues X=0'!T69+0.5*'[1]Revenues X=1'!T70</f>
        <v>7894740.5065280413</v>
      </c>
      <c r="U69">
        <f>0.5*'[1]Revenues X=0'!U69+0.5*'[1]Revenues X=1'!U70</f>
        <v>9393459.0035214759</v>
      </c>
      <c r="V69">
        <f>0.5*'[1]Revenues X=0'!V69+0.5*'[1]Revenues X=1'!V70</f>
        <v>11176810.175686723</v>
      </c>
      <c r="W69" s="20">
        <f t="shared" si="14"/>
        <v>3249563.4689445118</v>
      </c>
      <c r="X69" s="20">
        <f t="shared" si="15"/>
        <v>65717148.408725388</v>
      </c>
      <c r="Y69" t="s">
        <v>527</v>
      </c>
      <c r="Z69">
        <f t="shared" si="16"/>
        <v>0</v>
      </c>
      <c r="AA69">
        <f t="shared" si="17"/>
        <v>0</v>
      </c>
      <c r="AB69">
        <f t="shared" si="18"/>
        <v>0</v>
      </c>
      <c r="AC69">
        <f t="shared" si="19"/>
        <v>1</v>
      </c>
      <c r="AD69">
        <f t="shared" si="20"/>
        <v>0</v>
      </c>
    </row>
    <row r="70" spans="1:30" x14ac:dyDescent="0.25">
      <c r="A70" t="s">
        <v>174</v>
      </c>
      <c r="B70">
        <f>0.5*'[1]Revenues X=0'!B70+0.5*'[1]Revenues X=1'!B71</f>
        <v>2236.6556991772113</v>
      </c>
      <c r="C70">
        <f>0.5*'[1]Revenues X=0'!C70+0.5*'[1]Revenues X=1'!C71</f>
        <v>2665.7916750703489</v>
      </c>
      <c r="D70">
        <f>0.5*'[1]Revenues X=0'!D70+0.5*'[1]Revenues X=1'!D71</f>
        <v>3173.7448041095113</v>
      </c>
      <c r="E70">
        <f>0.5*'[1]Revenues X=0'!E70+0.5*'[1]Revenues X=1'!E71</f>
        <v>3778.5264683526684</v>
      </c>
      <c r="F70">
        <f>0.5*'[1]Revenues X=0'!F70+0.5*'[1]Revenues X=1'!F71</f>
        <v>4499.0187552493553</v>
      </c>
      <c r="G70">
        <f>0.5*'[1]Revenues X=0'!G70+0.5*'[1]Revenues X=1'!G71</f>
        <v>5355.9644810571681</v>
      </c>
      <c r="H70">
        <f>0.5*'[1]Revenues X=0'!H70+0.5*'[1]Revenues X=1'!H71</f>
        <v>6377.3562940022057</v>
      </c>
      <c r="I70">
        <f>0.5*'[1]Revenues X=0'!I70+0.5*'[1]Revenues X=1'!I71</f>
        <v>7592.2835932182352</v>
      </c>
      <c r="J70">
        <f>0.5*'[1]Revenues X=0'!J70+0.5*'[1]Revenues X=1'!J71</f>
        <v>9040.3127120765894</v>
      </c>
      <c r="K70">
        <f>0.5*'[1]Revenues X=0'!K70+0.5*'[1]Revenues X=1'!K71</f>
        <v>10762.848573276944</v>
      </c>
      <c r="L70">
        <f>0.5*'[1]Revenues X=0'!L70+0.5*'[1]Revenues X=1'!L71</f>
        <v>12815.828232240541</v>
      </c>
      <c r="M70">
        <f>0.5*'[1]Revenues X=0'!M70+0.5*'[1]Revenues X=1'!M71</f>
        <v>15258.178016299451</v>
      </c>
      <c r="N70">
        <f>0.5*'[1]Revenues X=0'!N70+0.5*'[1]Revenues X=1'!N71</f>
        <v>18168.995477959383</v>
      </c>
      <c r="O70">
        <f>0.5*'[1]Revenues X=0'!O70+0.5*'[1]Revenues X=1'!O71</f>
        <v>21632.132395564047</v>
      </c>
      <c r="P70">
        <f>0.5*'[1]Revenues X=0'!P70+0.5*'[1]Revenues X=1'!P71</f>
        <v>25759.458841538286</v>
      </c>
      <c r="Q70">
        <f>0.5*'[1]Revenues X=0'!Q70+0.5*'[1]Revenues X=1'!Q71</f>
        <v>30670.281763194671</v>
      </c>
      <c r="R70">
        <f>0.5*'[1]Revenues X=0'!R70+0.5*'[1]Revenues X=1'!R71</f>
        <v>36522.853487785738</v>
      </c>
      <c r="S70">
        <f>0.5*'[1]Revenues X=0'!S70+0.5*'[1]Revenues X=1'!S71</f>
        <v>43486.910229271343</v>
      </c>
      <c r="T70">
        <f>0.5*'[1]Revenues X=0'!T70+0.5*'[1]Revenues X=1'!T71</f>
        <v>51786.359975424937</v>
      </c>
      <c r="U70">
        <f>0.5*'[1]Revenues X=0'!U70+0.5*'[1]Revenues X=1'!U71</f>
        <v>61662.66157253382</v>
      </c>
      <c r="V70">
        <f>0.5*'[1]Revenues X=0'!V70+0.5*'[1]Revenues X=1'!V71</f>
        <v>73428.203400242026</v>
      </c>
      <c r="W70" s="20">
        <f t="shared" si="14"/>
        <v>21270.20792607831</v>
      </c>
      <c r="X70" s="20">
        <f t="shared" si="15"/>
        <v>430320.6290456854</v>
      </c>
      <c r="Y70" t="s">
        <v>527</v>
      </c>
      <c r="Z70">
        <f t="shared" si="16"/>
        <v>0</v>
      </c>
      <c r="AA70">
        <f t="shared" si="17"/>
        <v>0</v>
      </c>
      <c r="AB70">
        <f t="shared" si="18"/>
        <v>0</v>
      </c>
      <c r="AC70">
        <f t="shared" si="19"/>
        <v>1</v>
      </c>
      <c r="AD70">
        <f t="shared" si="20"/>
        <v>0</v>
      </c>
    </row>
    <row r="71" spans="1:30" x14ac:dyDescent="0.25">
      <c r="A71" t="s">
        <v>180</v>
      </c>
      <c r="B71">
        <f>0.5*'[1]Revenues X=0'!B71+0.5*'[1]Revenues X=1'!B72</f>
        <v>191784.10084075408</v>
      </c>
      <c r="C71">
        <f>0.5*'[1]Revenues X=0'!C71+0.5*'[1]Revenues X=1'!C72</f>
        <v>231695.33082622796</v>
      </c>
      <c r="D71">
        <f>0.5*'[1]Revenues X=0'!D71+0.5*'[1]Revenues X=1'!D72</f>
        <v>279898.64101297641</v>
      </c>
      <c r="E71">
        <f>0.5*'[1]Revenues X=0'!E71+0.5*'[1]Revenues X=1'!E72</f>
        <v>338119.7466140968</v>
      </c>
      <c r="F71">
        <f>0.5*'[1]Revenues X=0'!F71+0.5*'[1]Revenues X=1'!F72</f>
        <v>408438.05348870502</v>
      </c>
      <c r="G71">
        <f>0.5*'[1]Revenues X=0'!G71+0.5*'[1]Revenues X=1'!G72</f>
        <v>493363.77537688392</v>
      </c>
      <c r="H71">
        <f>0.5*'[1]Revenues X=0'!H71+0.5*'[1]Revenues X=1'!H72</f>
        <v>595927.66878509976</v>
      </c>
      <c r="I71">
        <f>0.5*'[1]Revenues X=0'!I71+0.5*'[1]Revenues X=1'!I72</f>
        <v>719787.84774651332</v>
      </c>
      <c r="J71">
        <f>0.5*'[1]Revenues X=0'!J71+0.5*'[1]Revenues X=1'!J72</f>
        <v>869360.62168292841</v>
      </c>
      <c r="K71">
        <f>0.5*'[1]Revenues X=0'!K71+0.5*'[1]Revenues X=1'!K72</f>
        <v>1049975.9771652843</v>
      </c>
      <c r="L71">
        <f>0.5*'[1]Revenues X=0'!L71+0.5*'[1]Revenues X=1'!L72</f>
        <v>1268067.9446677386</v>
      </c>
      <c r="M71">
        <f>0.5*'[1]Revenues X=0'!M71+0.5*'[1]Revenues X=1'!M72</f>
        <v>1531400.9375267336</v>
      </c>
      <c r="N71">
        <f>0.5*'[1]Revenues X=0'!N71+0.5*'[1]Revenues X=1'!N72</f>
        <v>1849346.6716751645</v>
      </c>
      <c r="O71">
        <f>0.5*'[1]Revenues X=0'!O71+0.5*'[1]Revenues X=1'!O72</f>
        <v>2233213.5706097162</v>
      </c>
      <c r="P71">
        <f>0.5*'[1]Revenues X=0'!P71+0.5*'[1]Revenues X=1'!P72</f>
        <v>2696649.4999336246</v>
      </c>
      <c r="Q71">
        <f>0.5*'[1]Revenues X=0'!Q71+0.5*'[1]Revenues X=1'!Q72</f>
        <v>3256121.0476806378</v>
      </c>
      <c r="R71">
        <f>0.5*'[1]Revenues X=0'!R71+0.5*'[1]Revenues X=1'!R72</f>
        <v>3931499.1001047171</v>
      </c>
      <c r="S71">
        <f>0.5*'[1]Revenues X=0'!S71+0.5*'[1]Revenues X=1'!S72</f>
        <v>4746756.0063388627</v>
      </c>
      <c r="T71">
        <f>0.5*'[1]Revenues X=0'!T71+0.5*'[1]Revenues X=1'!T72</f>
        <v>5730816.8021428613</v>
      </c>
      <c r="U71">
        <f>0.5*'[1]Revenues X=0'!U71+0.5*'[1]Revenues X=1'!U72</f>
        <v>6918573.0398974847</v>
      </c>
      <c r="V71">
        <f>0.5*'[1]Revenues X=0'!V71+0.5*'[1]Revenues X=1'!V72</f>
        <v>8352119.1882597487</v>
      </c>
      <c r="W71" s="20">
        <f t="shared" si="14"/>
        <v>2271091.2177322265</v>
      </c>
      <c r="X71" s="20">
        <f t="shared" si="15"/>
        <v>46242979.699593998</v>
      </c>
      <c r="Y71" t="s">
        <v>525</v>
      </c>
      <c r="Z71">
        <f t="shared" si="16"/>
        <v>0</v>
      </c>
      <c r="AA71">
        <f t="shared" si="17"/>
        <v>1</v>
      </c>
      <c r="AB71">
        <f t="shared" si="18"/>
        <v>0</v>
      </c>
      <c r="AC71">
        <f t="shared" si="19"/>
        <v>0</v>
      </c>
      <c r="AD71">
        <f t="shared" si="20"/>
        <v>0</v>
      </c>
    </row>
    <row r="72" spans="1:30" x14ac:dyDescent="0.25">
      <c r="A72" t="s">
        <v>182</v>
      </c>
      <c r="B72">
        <f>0.5*'[1]Revenues X=0'!B72+0.5*'[1]Revenues X=1'!B73</f>
        <v>127451.06012862528</v>
      </c>
      <c r="C72">
        <f>0.5*'[1]Revenues X=0'!C72+0.5*'[1]Revenues X=1'!C73</f>
        <v>154310.20010580739</v>
      </c>
      <c r="D72">
        <f>0.5*'[1]Revenues X=0'!D72+0.5*'[1]Revenues X=1'!D73</f>
        <v>186814.70381199208</v>
      </c>
      <c r="E72">
        <f>0.5*'[1]Revenues X=0'!E72+0.5*'[1]Revenues X=1'!E73</f>
        <v>226153.55736591475</v>
      </c>
      <c r="F72">
        <f>0.5*'[1]Revenues X=0'!F72+0.5*'[1]Revenues X=1'!F73</f>
        <v>273761.05288672558</v>
      </c>
      <c r="G72">
        <f>0.5*'[1]Revenues X=0'!G72+0.5*'[1]Revenues X=1'!G73</f>
        <v>331371.44121279288</v>
      </c>
      <c r="H72">
        <f>0.5*'[1]Revenues X=0'!H72+0.5*'[1]Revenues X=1'!H73</f>
        <v>401082.809835586</v>
      </c>
      <c r="I72">
        <f>0.5*'[1]Revenues X=0'!I72+0.5*'[1]Revenues X=1'!I73</f>
        <v>485431.26502531813</v>
      </c>
      <c r="J72">
        <f>0.5*'[1]Revenues X=0'!J72+0.5*'[1]Revenues X=1'!J73</f>
        <v>587484.64852069237</v>
      </c>
      <c r="K72">
        <f>0.5*'[1]Revenues X=0'!K72+0.5*'[1]Revenues X=1'!K73</f>
        <v>710950.83778731257</v>
      </c>
      <c r="L72">
        <f>0.5*'[1]Revenues X=0'!L72+0.5*'[1]Revenues X=1'!L73</f>
        <v>860314.46336972294</v>
      </c>
      <c r="M72">
        <f>0.5*'[1]Revenues X=0'!M72+0.5*'[1]Revenues X=1'!M73</f>
        <v>1040995.1151469342</v>
      </c>
      <c r="N72">
        <f>0.5*'[1]Revenues X=0'!N72+0.5*'[1]Revenues X=1'!N73</f>
        <v>1259546.7384985548</v>
      </c>
      <c r="O72">
        <f>0.5*'[1]Revenues X=0'!O72+0.5*'[1]Revenues X=1'!O73</f>
        <v>1523888.6677252313</v>
      </c>
      <c r="P72">
        <f>0.5*'[1]Revenues X=0'!P72+0.5*'[1]Revenues X=1'!P73</f>
        <v>1843596.3587517201</v>
      </c>
      <c r="Q72">
        <f>0.5*'[1]Revenues X=0'!Q72+0.5*'[1]Revenues X=1'!Q73</f>
        <v>2230238.662242129</v>
      </c>
      <c r="R72">
        <f>0.5*'[1]Revenues X=0'!R72+0.5*'[1]Revenues X=1'!R73</f>
        <v>2697801.615229072</v>
      </c>
      <c r="S72">
        <f>0.5*'[1]Revenues X=0'!S72+0.5*'[1]Revenues X=1'!S73</f>
        <v>3263180.6428487999</v>
      </c>
      <c r="T72">
        <f>0.5*'[1]Revenues X=0'!T72+0.5*'[1]Revenues X=1'!T73</f>
        <v>3946798.1334679294</v>
      </c>
      <c r="U72">
        <f>0.5*'[1]Revenues X=0'!U72+0.5*'[1]Revenues X=1'!U73</f>
        <v>4773321.4937963402</v>
      </c>
      <c r="V72">
        <f>0.5*'[1]Revenues X=0'!V72+0.5*'[1]Revenues X=1'!V73</f>
        <v>5772561.3261758536</v>
      </c>
      <c r="W72" s="20">
        <f t="shared" si="14"/>
        <v>1557002.6092349074</v>
      </c>
      <c r="X72" s="20">
        <f t="shared" si="15"/>
        <v>31728564.219633989</v>
      </c>
      <c r="Y72" t="s">
        <v>387</v>
      </c>
      <c r="Z72">
        <f t="shared" si="16"/>
        <v>0</v>
      </c>
      <c r="AA72">
        <f t="shared" si="17"/>
        <v>0</v>
      </c>
      <c r="AB72">
        <f t="shared" si="18"/>
        <v>1</v>
      </c>
      <c r="AC72">
        <f t="shared" si="19"/>
        <v>0</v>
      </c>
      <c r="AD72">
        <f t="shared" si="20"/>
        <v>0</v>
      </c>
    </row>
    <row r="73" spans="1:30" x14ac:dyDescent="0.25">
      <c r="A73" t="s">
        <v>186</v>
      </c>
      <c r="B73">
        <f>0.5*'[1]Revenues X=0'!B73+0.5*'[1]Revenues X=1'!B74</f>
        <v>13242.649795385016</v>
      </c>
      <c r="C73">
        <f>0.5*'[1]Revenues X=0'!C73+0.5*'[1]Revenues X=1'!C74</f>
        <v>15763.80414285832</v>
      </c>
      <c r="D73">
        <f>0.5*'[1]Revenues X=0'!D73+0.5*'[1]Revenues X=1'!D74</f>
        <v>18760.6756449766</v>
      </c>
      <c r="E73">
        <f>0.5*'[1]Revenues X=0'!E73+0.5*'[1]Revenues X=1'!E74</f>
        <v>22326.511323294537</v>
      </c>
      <c r="F73">
        <f>0.5*'[1]Revenues X=0'!F73+0.5*'[1]Revenues X=1'!F74</f>
        <v>26569.173790680867</v>
      </c>
      <c r="G73">
        <f>0.5*'[1]Revenues X=0'!G73+0.5*'[1]Revenues X=1'!G74</f>
        <v>31616.981424698228</v>
      </c>
      <c r="H73">
        <f>0.5*'[1]Revenues X=0'!H73+0.5*'[1]Revenues X=1'!H74</f>
        <v>37622.475806771436</v>
      </c>
      <c r="I73">
        <f>0.5*'[1]Revenues X=0'!I73+0.5*'[1]Revenues X=1'!I74</f>
        <v>44767.153580621663</v>
      </c>
      <c r="J73">
        <f>0.5*'[1]Revenues X=0'!J73+0.5*'[1]Revenues X=1'!J74</f>
        <v>53266.745499192257</v>
      </c>
      <c r="K73">
        <f>0.5*'[1]Revenues X=0'!K73+0.5*'[1]Revenues X=1'!K74</f>
        <v>63377.917402610212</v>
      </c>
      <c r="L73">
        <f>0.5*'[1]Revenues X=0'!L73+0.5*'[1]Revenues X=1'!L74</f>
        <v>75405.721915312824</v>
      </c>
      <c r="M73">
        <f>0.5*'[1]Revenues X=0'!M73+0.5*'[1]Revenues X=1'!M74</f>
        <v>89713.075301503093</v>
      </c>
      <c r="N73">
        <f>0.5*'[1]Revenues X=0'!N73+0.5*'[1]Revenues X=1'!N74</f>
        <v>106731.27467109622</v>
      </c>
      <c r="O73">
        <f>0.5*'[1]Revenues X=0'!O73+0.5*'[1]Revenues X=1'!O74</f>
        <v>126973.39862013396</v>
      </c>
      <c r="P73">
        <f>0.5*'[1]Revenues X=0'!P73+0.5*'[1]Revenues X=1'!P74</f>
        <v>151049.14918060307</v>
      </c>
      <c r="Q73">
        <f>0.5*'[1]Revenues X=0'!Q73+0.5*'[1]Revenues X=1'!Q74</f>
        <v>179683.79807136516</v>
      </c>
      <c r="R73">
        <f>0.5*'[1]Revenues X=0'!R73+0.5*'[1]Revenues X=1'!R74</f>
        <v>213739.12912088097</v>
      </c>
      <c r="S73">
        <f>0.5*'[1]Revenues X=0'!S73+0.5*'[1]Revenues X=1'!S74</f>
        <v>254240.22123483993</v>
      </c>
      <c r="T73">
        <f>0.5*'[1]Revenues X=0'!T73+0.5*'[1]Revenues X=1'!T74</f>
        <v>302404.99505333946</v>
      </c>
      <c r="U73">
        <f>0.5*'[1]Revenues X=0'!U73+0.5*'[1]Revenues X=1'!U74</f>
        <v>359682.06880772428</v>
      </c>
      <c r="V73">
        <f>0.5*'[1]Revenues X=0'!V73+0.5*'[1]Revenues X=1'!V74</f>
        <v>427792.60030524235</v>
      </c>
      <c r="W73" s="20">
        <f t="shared" si="14"/>
        <v>124510.92955681575</v>
      </c>
      <c r="X73" s="20">
        <f t="shared" si="15"/>
        <v>2518066.7059959355</v>
      </c>
      <c r="Y73" t="s">
        <v>525</v>
      </c>
      <c r="Z73">
        <f t="shared" si="16"/>
        <v>0</v>
      </c>
      <c r="AA73">
        <f t="shared" si="17"/>
        <v>1</v>
      </c>
      <c r="AB73">
        <f t="shared" si="18"/>
        <v>0</v>
      </c>
      <c r="AC73">
        <f t="shared" si="19"/>
        <v>0</v>
      </c>
      <c r="AD73">
        <f t="shared" si="20"/>
        <v>0</v>
      </c>
    </row>
    <row r="74" spans="1:30" x14ac:dyDescent="0.25">
      <c r="A74" t="s">
        <v>188</v>
      </c>
      <c r="B74">
        <f>0.5*'[1]Revenues X=0'!B74+0.5*'[1]Revenues X=1'!B75</f>
        <v>118458.84892210444</v>
      </c>
      <c r="C74">
        <f>0.5*'[1]Revenues X=0'!C74+0.5*'[1]Revenues X=1'!C75</f>
        <v>141823.18881244224</v>
      </c>
      <c r="D74">
        <f>0.5*'[1]Revenues X=0'!D74+0.5*'[1]Revenues X=1'!D75</f>
        <v>169781.49524525751</v>
      </c>
      <c r="E74">
        <f>0.5*'[1]Revenues X=0'!E74+0.5*'[1]Revenues X=1'!E75</f>
        <v>203239.52992660555</v>
      </c>
      <c r="F74">
        <f>0.5*'[1]Revenues X=0'!F74+0.5*'[1]Revenues X=1'!F75</f>
        <v>243276.74325927885</v>
      </c>
      <c r="G74">
        <f>0.5*'[1]Revenues X=0'!G74+0.5*'[1]Revenues X=1'!G75</f>
        <v>291183.83044932352</v>
      </c>
      <c r="H74">
        <f>0.5*'[1]Revenues X=0'!H74+0.5*'[1]Revenues X=1'!H75</f>
        <v>348504.32564506109</v>
      </c>
      <c r="I74">
        <f>0.5*'[1]Revenues X=0'!I74+0.5*'[1]Revenues X=1'!I75</f>
        <v>417083.46354665468</v>
      </c>
      <c r="J74">
        <f>0.5*'[1]Revenues X=0'!J74+0.5*'[1]Revenues X=1'!J75</f>
        <v>499127.66636047838</v>
      </c>
      <c r="K74">
        <f>0.5*'[1]Revenues X=0'!K74+0.5*'[1]Revenues X=1'!K75</f>
        <v>597274.29088970798</v>
      </c>
      <c r="L74">
        <f>0.5*'[1]Revenues X=0'!L74+0.5*'[1]Revenues X=1'!L75</f>
        <v>714676.47414895182</v>
      </c>
      <c r="M74">
        <f>0.5*'[1]Revenues X=0'!M74+0.5*'[1]Revenues X=1'!M75</f>
        <v>855102.70299823221</v>
      </c>
      <c r="N74">
        <f>0.5*'[1]Revenues X=0'!N74+0.5*'[1]Revenues X=1'!N75</f>
        <v>1023057.7955131168</v>
      </c>
      <c r="O74">
        <f>0.5*'[1]Revenues X=0'!O74+0.5*'[1]Revenues X=1'!O75</f>
        <v>1223924.9988189079</v>
      </c>
      <c r="P74">
        <f>0.5*'[1]Revenues X=0'!P74+0.5*'[1]Revenues X=1'!P75</f>
        <v>1464138.448464748</v>
      </c>
      <c r="Q74">
        <f>0.5*'[1]Revenues X=0'!Q74+0.5*'[1]Revenues X=1'!Q75</f>
        <v>1751385.893116229</v>
      </c>
      <c r="R74">
        <f>0.5*'[1]Revenues X=0'!R74+0.5*'[1]Revenues X=1'!R75</f>
        <v>2094854.4664026564</v>
      </c>
      <c r="S74">
        <f>0.5*'[1]Revenues X=0'!S74+0.5*'[1]Revenues X=1'!S75</f>
        <v>2505519.8104083198</v>
      </c>
      <c r="T74">
        <f>0.5*'[1]Revenues X=0'!T74+0.5*'[1]Revenues X=1'!T75</f>
        <v>2996496.2242243071</v>
      </c>
      <c r="U74">
        <f>0.5*'[1]Revenues X=0'!U74+0.5*'[1]Revenues X=1'!U75</f>
        <v>3583448.8720519268</v>
      </c>
      <c r="V74">
        <f>0.5*'[1]Revenues X=0'!V74+0.5*'[1]Revenues X=1'!V75</f>
        <v>4285092.1981997835</v>
      </c>
      <c r="W74" s="20">
        <f t="shared" si="14"/>
        <v>1215592.917495433</v>
      </c>
      <c r="X74" s="20">
        <f t="shared" si="15"/>
        <v>24650871.461238403</v>
      </c>
      <c r="Y74" t="s">
        <v>525</v>
      </c>
      <c r="Z74">
        <f t="shared" si="16"/>
        <v>0</v>
      </c>
      <c r="AA74">
        <f t="shared" si="17"/>
        <v>1</v>
      </c>
      <c r="AB74">
        <f t="shared" si="18"/>
        <v>0</v>
      </c>
      <c r="AC74">
        <f t="shared" si="19"/>
        <v>0</v>
      </c>
      <c r="AD74">
        <f t="shared" si="20"/>
        <v>0</v>
      </c>
    </row>
    <row r="75" spans="1:30" x14ac:dyDescent="0.25">
      <c r="A75" t="s">
        <v>190</v>
      </c>
      <c r="B75">
        <f>0.5*'[1]Revenues X=0'!B75+0.5*'[1]Revenues X=1'!B76</f>
        <v>107413.72865731762</v>
      </c>
      <c r="C75">
        <f>0.5*'[1]Revenues X=0'!C75+0.5*'[1]Revenues X=1'!C76</f>
        <v>129148.6262185369</v>
      </c>
      <c r="D75">
        <f>0.5*'[1]Revenues X=0'!D75+0.5*'[1]Revenues X=1'!D76</f>
        <v>155271.02751277148</v>
      </c>
      <c r="E75">
        <f>0.5*'[1]Revenues X=0'!E75+0.5*'[1]Revenues X=1'!E76</f>
        <v>186669.58151823404</v>
      </c>
      <c r="F75">
        <f>0.5*'[1]Revenues X=0'!F75+0.5*'[1]Revenues X=1'!F76</f>
        <v>224408.31390550543</v>
      </c>
      <c r="G75">
        <f>0.5*'[1]Revenues X=0'!G75+0.5*'[1]Revenues X=1'!G76</f>
        <v>269765.38017615594</v>
      </c>
      <c r="H75">
        <f>0.5*'[1]Revenues X=0'!H75+0.5*'[1]Revenues X=1'!H76</f>
        <v>324276.33085879864</v>
      </c>
      <c r="I75">
        <f>0.5*'[1]Revenues X=0'!I75+0.5*'[1]Revenues X=1'!I76</f>
        <v>389785.46453921212</v>
      </c>
      <c r="J75">
        <f>0.5*'[1]Revenues X=0'!J75+0.5*'[1]Revenues X=1'!J76</f>
        <v>468508.2631078391</v>
      </c>
      <c r="K75">
        <f>0.5*'[1]Revenues X=0'!K75+0.5*'[1]Revenues X=1'!K76</f>
        <v>563105.40161714004</v>
      </c>
      <c r="L75">
        <f>0.5*'[1]Revenues X=0'!L75+0.5*'[1]Revenues X=1'!L76</f>
        <v>676772.6800244191</v>
      </c>
      <c r="M75">
        <f>0.5*'[1]Revenues X=0'!M75+0.5*'[1]Revenues X=1'!M76</f>
        <v>813347.68789734587</v>
      </c>
      <c r="N75">
        <f>0.5*'[1]Revenues X=0'!N75+0.5*'[1]Revenues X=1'!N76</f>
        <v>977439.31260195607</v>
      </c>
      <c r="O75">
        <f>0.5*'[1]Revenues X=0'!O75+0.5*'[1]Revenues X=1'!O76</f>
        <v>1174581.4265472279</v>
      </c>
      <c r="P75">
        <f>0.5*'[1]Revenues X=0'!P75+0.5*'[1]Revenues X=1'!P76</f>
        <v>1411419.3447553525</v>
      </c>
      <c r="Q75">
        <f>0.5*'[1]Revenues X=0'!Q75+0.5*'[1]Revenues X=1'!Q76</f>
        <v>1695931.2052115174</v>
      </c>
      <c r="R75">
        <f>0.5*'[1]Revenues X=0'!R75+0.5*'[1]Revenues X=1'!R76</f>
        <v>2037696.3543073395</v>
      </c>
      <c r="S75">
        <f>0.5*'[1]Revenues X=0'!S75+0.5*'[1]Revenues X=1'!S76</f>
        <v>2448214.1500783381</v>
      </c>
      <c r="T75">
        <f>0.5*'[1]Revenues X=0'!T75+0.5*'[1]Revenues X=1'!T76</f>
        <v>2941290.1794294454</v>
      </c>
      <c r="U75">
        <f>0.5*'[1]Revenues X=0'!U75+0.5*'[1]Revenues X=1'!U76</f>
        <v>3533495.231033525</v>
      </c>
      <c r="V75">
        <f>0.5*'[1]Revenues X=0'!V75+0.5*'[1]Revenues X=1'!V76</f>
        <v>4244720.7132607466</v>
      </c>
      <c r="W75" s="20">
        <f t="shared" si="14"/>
        <v>1179679.0668218441</v>
      </c>
      <c r="X75" s="20">
        <f t="shared" si="15"/>
        <v>23970349.125446361</v>
      </c>
      <c r="Y75" t="s">
        <v>525</v>
      </c>
      <c r="Z75">
        <f t="shared" si="16"/>
        <v>0</v>
      </c>
      <c r="AA75">
        <f t="shared" si="17"/>
        <v>1</v>
      </c>
      <c r="AB75">
        <f t="shared" si="18"/>
        <v>0</v>
      </c>
      <c r="AC75">
        <f t="shared" si="19"/>
        <v>0</v>
      </c>
      <c r="AD75">
        <f t="shared" si="20"/>
        <v>0</v>
      </c>
    </row>
    <row r="76" spans="1:30" x14ac:dyDescent="0.25">
      <c r="A76" t="s">
        <v>192</v>
      </c>
      <c r="B76">
        <f>0.5*'[1]Revenues X=0'!B76+0.5*'[1]Revenues X=1'!B77</f>
        <v>171039.54514648215</v>
      </c>
      <c r="C76">
        <f>0.5*'[1]Revenues X=0'!C76+0.5*'[1]Revenues X=1'!C77</f>
        <v>203962.270294216</v>
      </c>
      <c r="D76">
        <f>0.5*'[1]Revenues X=0'!D76+0.5*'[1]Revenues X=1'!D77</f>
        <v>243211.88344165275</v>
      </c>
      <c r="E76">
        <f>0.5*'[1]Revenues X=0'!E76+0.5*'[1]Revenues X=1'!E77</f>
        <v>290007.27552457346</v>
      </c>
      <c r="F76">
        <f>0.5*'[1]Revenues X=0'!F76+0.5*'[1]Revenues X=1'!F77</f>
        <v>345797.84438481572</v>
      </c>
      <c r="G76">
        <f>0.5*'[1]Revenues X=0'!G76+0.5*'[1]Revenues X=1'!G77</f>
        <v>412310.60290365072</v>
      </c>
      <c r="H76">
        <f>0.5*'[1]Revenues X=0'!H76+0.5*'[1]Revenues X=1'!H77</f>
        <v>491604.82667759416</v>
      </c>
      <c r="I76">
        <f>0.5*'[1]Revenues X=0'!I76+0.5*'[1]Revenues X=1'!I77</f>
        <v>586133.57123716886</v>
      </c>
      <c r="J76">
        <f>0.5*'[1]Revenues X=0'!J76+0.5*'[1]Revenues X=1'!J77</f>
        <v>698821.81124426075</v>
      </c>
      <c r="K76">
        <f>0.5*'[1]Revenues X=0'!K76+0.5*'[1]Revenues X=1'!K77</f>
        <v>833153.69611685432</v>
      </c>
      <c r="L76">
        <f>0.5*'[1]Revenues X=0'!L76+0.5*'[1]Revenues X=1'!L77</f>
        <v>993283.41615304351</v>
      </c>
      <c r="M76">
        <f>0.5*'[1]Revenues X=0'!M76+0.5*'[1]Revenues X=1'!M77</f>
        <v>1184159.1203656453</v>
      </c>
      <c r="N76">
        <f>0.5*'[1]Revenues X=0'!N76+0.5*'[1]Revenues X=1'!N77</f>
        <v>1411680.2043313086</v>
      </c>
      <c r="O76">
        <f>0.5*'[1]Revenues X=0'!O76+0.5*'[1]Revenues X=1'!O77</f>
        <v>1682873.2741628569</v>
      </c>
      <c r="P76">
        <f>0.5*'[1]Revenues X=0'!P76+0.5*'[1]Revenues X=1'!P77</f>
        <v>2006115.2765084931</v>
      </c>
      <c r="Q76">
        <f>0.5*'[1]Revenues X=0'!Q76+0.5*'[1]Revenues X=1'!Q77</f>
        <v>2391383.3398180827</v>
      </c>
      <c r="R76">
        <f>0.5*'[1]Revenues X=0'!R76+0.5*'[1]Revenues X=1'!R77</f>
        <v>2850571.2843120759</v>
      </c>
      <c r="S76">
        <f>0.5*'[1]Revenues X=0'!S76+0.5*'[1]Revenues X=1'!S77</f>
        <v>3397844.3177491529</v>
      </c>
      <c r="T76">
        <f>0.5*'[1]Revenues X=0'!T76+0.5*'[1]Revenues X=1'!T77</f>
        <v>4050087.9706560588</v>
      </c>
      <c r="U76">
        <f>0.5*'[1]Revenues X=0'!U76+0.5*'[1]Revenues X=1'!U77</f>
        <v>4827411.5972133661</v>
      </c>
      <c r="V76">
        <f>0.5*'[1]Revenues X=0'!V76+0.5*'[1]Revenues X=1'!V77</f>
        <v>5753783.37043628</v>
      </c>
      <c r="W76" s="20">
        <f t="shared" si="14"/>
        <v>1658344.5951751254</v>
      </c>
      <c r="X76" s="20">
        <f t="shared" si="15"/>
        <v>33571217.679885894</v>
      </c>
      <c r="Y76" t="s">
        <v>524</v>
      </c>
      <c r="Z76">
        <f t="shared" si="16"/>
        <v>1</v>
      </c>
      <c r="AA76">
        <f t="shared" si="17"/>
        <v>0</v>
      </c>
      <c r="AB76">
        <f t="shared" si="18"/>
        <v>0</v>
      </c>
      <c r="AC76">
        <f t="shared" si="19"/>
        <v>0</v>
      </c>
      <c r="AD76">
        <f t="shared" si="20"/>
        <v>0</v>
      </c>
    </row>
    <row r="77" spans="1:30" x14ac:dyDescent="0.25">
      <c r="A77" t="s">
        <v>194</v>
      </c>
      <c r="B77">
        <f>0.5*'[1]Revenues X=0'!B77+0.5*'[1]Revenues X=1'!B78</f>
        <v>240801.40243116935</v>
      </c>
      <c r="C77">
        <f>0.5*'[1]Revenues X=0'!C77+0.5*'[1]Revenues X=1'!C78</f>
        <v>286032.32118798257</v>
      </c>
      <c r="D77">
        <f>0.5*'[1]Revenues X=0'!D77+0.5*'[1]Revenues X=1'!D78</f>
        <v>339757.12081610016</v>
      </c>
      <c r="E77">
        <f>0.5*'[1]Revenues X=0'!E77+0.5*'[1]Revenues X=1'!E78</f>
        <v>403575.88596781471</v>
      </c>
      <c r="F77">
        <f>0.5*'[1]Revenues X=0'!F77+0.5*'[1]Revenues X=1'!F78</f>
        <v>479386.26250468066</v>
      </c>
      <c r="G77">
        <f>0.5*'[1]Revenues X=0'!G77+0.5*'[1]Revenues X=1'!G78</f>
        <v>569440.8344730169</v>
      </c>
      <c r="H77">
        <f>0.5*'[1]Revenues X=0'!H77+0.5*'[1]Revenues X=1'!H78</f>
        <v>676419.3771092752</v>
      </c>
      <c r="I77">
        <f>0.5*'[1]Revenues X=0'!I77+0.5*'[1]Revenues X=1'!I78</f>
        <v>803501.04610174475</v>
      </c>
      <c r="J77">
        <f>0.5*'[1]Revenues X=0'!J77+0.5*'[1]Revenues X=1'!J78</f>
        <v>954468.31609937293</v>
      </c>
      <c r="K77">
        <f>0.5*'[1]Revenues X=0'!K77+0.5*'[1]Revenues X=1'!K78</f>
        <v>1133808.9725145069</v>
      </c>
      <c r="L77">
        <f>0.5*'[1]Revenues X=0'!L77+0.5*'[1]Revenues X=1'!L78</f>
        <v>1346862.266922975</v>
      </c>
      <c r="M77">
        <f>0.5*'[1]Revenues X=0'!M77+0.5*'[1]Revenues X=1'!M78</f>
        <v>1599963.6623126785</v>
      </c>
      <c r="N77">
        <f>0.5*'[1]Revenues X=0'!N77+0.5*'[1]Revenues X=1'!N78</f>
        <v>1900650.4058785038</v>
      </c>
      <c r="O77">
        <f>0.5*'[1]Revenues X=0'!O77+0.5*'[1]Revenues X=1'!O78</f>
        <v>2257866.9140223302</v>
      </c>
      <c r="P77">
        <f>0.5*'[1]Revenues X=0'!P77+0.5*'[1]Revenues X=1'!P78</f>
        <v>2682253.9916195925</v>
      </c>
      <c r="Q77">
        <f>0.5*'[1]Revenues X=0'!Q77+0.5*'[1]Revenues X=1'!Q78</f>
        <v>3186440.2162224222</v>
      </c>
      <c r="R77">
        <f>0.5*'[1]Revenues X=0'!R77+0.5*'[1]Revenues X=1'!R78</f>
        <v>3785448.9415406138</v>
      </c>
      <c r="S77">
        <f>0.5*'[1]Revenues X=0'!S77+0.5*'[1]Revenues X=1'!S78</f>
        <v>4497111.633499126</v>
      </c>
      <c r="T77">
        <f>0.5*'[1]Revenues X=0'!T77+0.5*'[1]Revenues X=1'!T78</f>
        <v>5342640.7677897308</v>
      </c>
      <c r="U77">
        <f>0.5*'[1]Revenues X=0'!U77+0.5*'[1]Revenues X=1'!U78</f>
        <v>6347216.0859572897</v>
      </c>
      <c r="V77">
        <f>0.5*'[1]Revenues X=0'!V77+0.5*'[1]Revenues X=1'!V78</f>
        <v>7540786.3622243553</v>
      </c>
      <c r="W77" s="20">
        <f t="shared" si="14"/>
        <v>2208306.3231997751</v>
      </c>
      <c r="X77" s="20">
        <f t="shared" si="15"/>
        <v>44624879.794287533</v>
      </c>
      <c r="Y77" t="s">
        <v>527</v>
      </c>
      <c r="Z77">
        <f t="shared" si="16"/>
        <v>0</v>
      </c>
      <c r="AA77">
        <f t="shared" si="17"/>
        <v>0</v>
      </c>
      <c r="AB77">
        <f t="shared" si="18"/>
        <v>0</v>
      </c>
      <c r="AC77">
        <f t="shared" si="19"/>
        <v>1</v>
      </c>
      <c r="AD77">
        <f t="shared" si="20"/>
        <v>0</v>
      </c>
    </row>
    <row r="78" spans="1:30" x14ac:dyDescent="0.25">
      <c r="A78" t="s">
        <v>196</v>
      </c>
      <c r="B78">
        <f>0.5*'[1]Revenues X=0'!B78+0.5*'[1]Revenues X=1'!B79</f>
        <v>8541.2410061860901</v>
      </c>
      <c r="C78">
        <f>0.5*'[1]Revenues X=0'!C78+0.5*'[1]Revenues X=1'!C79</f>
        <v>10205.26096723941</v>
      </c>
      <c r="D78">
        <f>0.5*'[1]Revenues X=0'!D78+0.5*'[1]Revenues X=1'!D79</f>
        <v>12189.558720037803</v>
      </c>
      <c r="E78">
        <f>0.5*'[1]Revenues X=0'!E78+0.5*'[1]Revenues X=1'!E79</f>
        <v>14559.305487593039</v>
      </c>
      <c r="F78">
        <f>0.5*'[1]Revenues X=0'!F78+0.5*'[1]Revenues X=1'!F79</f>
        <v>17389.715204544831</v>
      </c>
      <c r="G78">
        <f>0.5*'[1]Revenues X=0'!G78+0.5*'[1]Revenues X=1'!G79</f>
        <v>20768.834134599318</v>
      </c>
      <c r="H78">
        <f>0.5*'[1]Revenues X=0'!H78+0.5*'[1]Revenues X=1'!H79</f>
        <v>24805.07646794161</v>
      </c>
      <c r="I78">
        <f>0.5*'[1]Revenues X=0'!I78+0.5*'[1]Revenues X=1'!I79</f>
        <v>29623.603411740063</v>
      </c>
      <c r="J78">
        <f>0.5*'[1]Revenues X=0'!J78+0.5*'[1]Revenues X=1'!J79</f>
        <v>35378.768693986145</v>
      </c>
      <c r="K78">
        <f>0.5*'[1]Revenues X=0'!K78+0.5*'[1]Revenues X=1'!K79</f>
        <v>42249.090620608251</v>
      </c>
      <c r="L78">
        <f>0.5*'[1]Revenues X=0'!L78+0.5*'[1]Revenues X=1'!L79</f>
        <v>50454.314722760268</v>
      </c>
      <c r="M78">
        <f>0.5*'[1]Revenues X=0'!M78+0.5*'[1]Revenues X=1'!M79</f>
        <v>60249.019145474012</v>
      </c>
      <c r="N78">
        <f>0.5*'[1]Revenues X=0'!N78+0.5*'[1]Revenues X=1'!N79</f>
        <v>71946.022934864857</v>
      </c>
      <c r="O78">
        <f>0.5*'[1]Revenues X=0'!O78+0.5*'[1]Revenues X=1'!O79</f>
        <v>85908.308723407084</v>
      </c>
      <c r="P78">
        <f>0.5*'[1]Revenues X=0'!P78+0.5*'[1]Revenues X=1'!P79</f>
        <v>102581.15827068393</v>
      </c>
      <c r="Q78">
        <f>0.5*'[1]Revenues X=0'!Q78+0.5*'[1]Revenues X=1'!Q79</f>
        <v>122482.03290996382</v>
      </c>
      <c r="R78">
        <f>0.5*'[1]Revenues X=0'!R78+0.5*'[1]Revenues X=1'!R79</f>
        <v>146244.72016024048</v>
      </c>
      <c r="S78">
        <f>0.5*'[1]Revenues X=0'!S78+0.5*'[1]Revenues X=1'!S79</f>
        <v>174606.78145507403</v>
      </c>
      <c r="T78">
        <f>0.5*'[1]Revenues X=0'!T78+0.5*'[1]Revenues X=1'!T79</f>
        <v>208470.24080289324</v>
      </c>
      <c r="U78">
        <f>0.5*'[1]Revenues X=0'!U78+0.5*'[1]Revenues X=1'!U79</f>
        <v>248886.2068360456</v>
      </c>
      <c r="V78">
        <f>0.5*'[1]Revenues X=0'!V78+0.5*'[1]Revenues X=1'!V79</f>
        <v>297133.87312043773</v>
      </c>
      <c r="W78" s="20">
        <f t="shared" si="14"/>
        <v>84984.434942681983</v>
      </c>
      <c r="X78" s="20">
        <f t="shared" si="15"/>
        <v>1721788.0524107204</v>
      </c>
      <c r="Y78" t="s">
        <v>527</v>
      </c>
      <c r="Z78">
        <f t="shared" si="16"/>
        <v>0</v>
      </c>
      <c r="AA78">
        <f t="shared" si="17"/>
        <v>0</v>
      </c>
      <c r="AB78">
        <f t="shared" si="18"/>
        <v>0</v>
      </c>
      <c r="AC78">
        <f t="shared" si="19"/>
        <v>1</v>
      </c>
      <c r="AD78">
        <f t="shared" si="20"/>
        <v>0</v>
      </c>
    </row>
    <row r="79" spans="1:30" x14ac:dyDescent="0.25">
      <c r="A79" t="s">
        <v>198</v>
      </c>
      <c r="B79">
        <f>0.5*'[1]Revenues X=0'!B79+0.5*'[1]Revenues X=1'!B80</f>
        <v>18807729.512683623</v>
      </c>
      <c r="C79">
        <f>0.5*'[1]Revenues X=0'!C79+0.5*'[1]Revenues X=1'!C80</f>
        <v>22477204.421654664</v>
      </c>
      <c r="D79">
        <f>0.5*'[1]Revenues X=0'!D79+0.5*'[1]Revenues X=1'!D80</f>
        <v>26861300.993587472</v>
      </c>
      <c r="E79">
        <f>0.5*'[1]Revenues X=0'!E79+0.5*'[1]Revenues X=1'!E80</f>
        <v>32099062.250914797</v>
      </c>
      <c r="F79">
        <f>0.5*'[1]Revenues X=0'!F79+0.5*'[1]Revenues X=1'!F80</f>
        <v>38356423.961342938</v>
      </c>
      <c r="G79">
        <f>0.5*'[1]Revenues X=0'!G79+0.5*'[1]Revenues X=1'!G80</f>
        <v>45831495.932745755</v>
      </c>
      <c r="H79">
        <f>0.5*'[1]Revenues X=0'!H79+0.5*'[1]Revenues X=1'!H80</f>
        <v>54760850.210464209</v>
      </c>
      <c r="I79">
        <f>0.5*'[1]Revenues X=0'!I79+0.5*'[1]Revenues X=1'!I80</f>
        <v>65426879.169541977</v>
      </c>
      <c r="J79">
        <f>0.5*'[1]Revenues X=0'!J79+0.5*'[1]Revenues X=1'!J80</f>
        <v>78166769.254769892</v>
      </c>
      <c r="K79">
        <f>0.5*'[1]Revenues X=0'!K79+0.5*'[1]Revenues X=1'!K80</f>
        <v>93382975.722575828</v>
      </c>
      <c r="L79">
        <f>0.5*'[1]Revenues X=0'!L79+0.5*'[1]Revenues X=1'!L80</f>
        <v>111555990.79981428</v>
      </c>
      <c r="M79">
        <f>0.5*'[1]Revenues X=0'!M79+0.5*'[1]Revenues X=1'!M80</f>
        <v>133259258.62007397</v>
      </c>
      <c r="N79">
        <f>0.5*'[1]Revenues X=0'!N79+0.5*'[1]Revenues X=1'!N80</f>
        <v>159177338.50371885</v>
      </c>
      <c r="O79">
        <f>0.5*'[1]Revenues X=0'!O79+0.5*'[1]Revenues X=1'!O80</f>
        <v>190127137.04014176</v>
      </c>
      <c r="P79">
        <f>0.5*'[1]Revenues X=0'!P79+0.5*'[1]Revenues X=1'!P80</f>
        <v>227083740.80465943</v>
      </c>
      <c r="Q79">
        <f>0.5*'[1]Revenues X=0'!Q79+0.5*'[1]Revenues X=1'!Q80</f>
        <v>271210633.70793343</v>
      </c>
      <c r="R79">
        <f>0.5*'[1]Revenues X=0'!R79+0.5*'[1]Revenues X=1'!R80</f>
        <v>323896429.82156169</v>
      </c>
      <c r="S79">
        <f>0.5*'[1]Revenues X=0'!S79+0.5*'[1]Revenues X=1'!S80</f>
        <v>386797867.81203288</v>
      </c>
      <c r="T79">
        <f>0.5*'[1]Revenues X=0'!T79+0.5*'[1]Revenues X=1'!T80</f>
        <v>461892032.00757813</v>
      </c>
      <c r="U79">
        <f>0.5*'[1]Revenues X=0'!U79+0.5*'[1]Revenues X=1'!U80</f>
        <v>551537511.30455112</v>
      </c>
      <c r="V79">
        <f>0.5*'[1]Revenues X=0'!V79+0.5*'[1]Revenues X=1'!V80</f>
        <v>658548564.28190482</v>
      </c>
      <c r="W79" s="20">
        <f t="shared" si="14"/>
        <v>188155104.57782149</v>
      </c>
      <c r="X79" s="20">
        <f t="shared" si="15"/>
        <v>3812655474.9940681</v>
      </c>
      <c r="Y79" t="s">
        <v>524</v>
      </c>
      <c r="Z79">
        <f t="shared" si="16"/>
        <v>1</v>
      </c>
      <c r="AA79">
        <f t="shared" si="17"/>
        <v>0</v>
      </c>
      <c r="AB79">
        <f t="shared" si="18"/>
        <v>0</v>
      </c>
      <c r="AC79">
        <f t="shared" si="19"/>
        <v>0</v>
      </c>
      <c r="AD79">
        <f t="shared" si="20"/>
        <v>0</v>
      </c>
    </row>
    <row r="80" spans="1:30" x14ac:dyDescent="0.25">
      <c r="A80" t="s">
        <v>200</v>
      </c>
      <c r="B80">
        <f>0.5*'[1]Revenues X=0'!B80+0.5*'[1]Revenues X=1'!B81</f>
        <v>3836980.3352029892</v>
      </c>
      <c r="C80">
        <f>0.5*'[1]Revenues X=0'!C80+0.5*'[1]Revenues X=1'!C81</f>
        <v>4584853.7686112411</v>
      </c>
      <c r="D80">
        <f>0.5*'[1]Revenues X=0'!D80+0.5*'[1]Revenues X=1'!D81</f>
        <v>5478232.2418374373</v>
      </c>
      <c r="E80">
        <f>0.5*'[1]Revenues X=0'!E80+0.5*'[1]Revenues X=1'!E81</f>
        <v>6545402.3673728528</v>
      </c>
      <c r="F80">
        <f>0.5*'[1]Revenues X=0'!F80+0.5*'[1]Revenues X=1'!F81</f>
        <v>7820114.9410955366</v>
      </c>
      <c r="G80">
        <f>0.5*'[1]Revenues X=0'!G80+0.5*'[1]Revenues X=1'!G81</f>
        <v>9342658.8834744692</v>
      </c>
      <c r="H80">
        <f>0.5*'[1]Revenues X=0'!H80+0.5*'[1]Revenues X=1'!H81</f>
        <v>11161138.682554863</v>
      </c>
      <c r="I80">
        <f>0.5*'[1]Revenues X=0'!I80+0.5*'[1]Revenues X=1'!I81</f>
        <v>13332967.303654963</v>
      </c>
      <c r="J80">
        <f>0.5*'[1]Revenues X=0'!J80+0.5*'[1]Revenues X=1'!J81</f>
        <v>15926689.011265799</v>
      </c>
      <c r="K80">
        <f>0.5*'[1]Revenues X=0'!K80+0.5*'[1]Revenues X=1'!K81</f>
        <v>19024104.043408733</v>
      </c>
      <c r="L80">
        <f>0.5*'[1]Revenues X=0'!L80+0.5*'[1]Revenues X=1'!L81</f>
        <v>22722861.542507794</v>
      </c>
      <c r="M80">
        <f>0.5*'[1]Revenues X=0'!M80+0.5*'[1]Revenues X=1'!M81</f>
        <v>27139484.137632869</v>
      </c>
      <c r="N80">
        <f>0.5*'[1]Revenues X=0'!N80+0.5*'[1]Revenues X=1'!N81</f>
        <v>32413055.609674647</v>
      </c>
      <c r="O80">
        <f>0.5*'[1]Revenues X=0'!O80+0.5*'[1]Revenues X=1'!O81</f>
        <v>38709525.505428776</v>
      </c>
      <c r="P80">
        <f>0.5*'[1]Revenues X=0'!P80+0.5*'[1]Revenues X=1'!P81</f>
        <v>46226952.677036904</v>
      </c>
      <c r="Q80">
        <f>0.5*'[1]Revenues X=0'!Q80+0.5*'[1]Revenues X=1'!Q81</f>
        <v>55201630.173580036</v>
      </c>
      <c r="R80">
        <f>0.5*'[1]Revenues X=0'!R80+0.5*'[1]Revenues X=1'!R81</f>
        <v>65915539.574931532</v>
      </c>
      <c r="S80">
        <f>0.5*'[1]Revenues X=0'!S80+0.5*'[1]Revenues X=1'!S81</f>
        <v>78705063.787341356</v>
      </c>
      <c r="T80">
        <f>0.5*'[1]Revenues X=0'!T80+0.5*'[1]Revenues X=1'!T81</f>
        <v>93971582.097407192</v>
      </c>
      <c r="U80">
        <f>0.5*'[1]Revenues X=0'!U80+0.5*'[1]Revenues X=1'!U81</f>
        <v>112193861.30951375</v>
      </c>
      <c r="V80">
        <f>0.5*'[1]Revenues X=0'!V80+0.5*'[1]Revenues X=1'!V81</f>
        <v>133943098.83752894</v>
      </c>
      <c r="W80" s="20">
        <f t="shared" si="14"/>
        <v>38295037.944336325</v>
      </c>
      <c r="X80" s="20">
        <f t="shared" si="15"/>
        <v>775930213.17694259</v>
      </c>
      <c r="Y80" t="s">
        <v>524</v>
      </c>
      <c r="Z80">
        <f t="shared" si="16"/>
        <v>1</v>
      </c>
      <c r="AA80">
        <f t="shared" si="17"/>
        <v>0</v>
      </c>
      <c r="AB80">
        <f t="shared" si="18"/>
        <v>0</v>
      </c>
      <c r="AC80">
        <f t="shared" si="19"/>
        <v>0</v>
      </c>
      <c r="AD80">
        <f t="shared" si="20"/>
        <v>0</v>
      </c>
    </row>
    <row r="81" spans="1:30" x14ac:dyDescent="0.25">
      <c r="A81" t="s">
        <v>202</v>
      </c>
      <c r="B81">
        <f>0.5*'[1]Revenues X=0'!B81+0.5*'[1]Revenues X=1'!B82</f>
        <v>2280466.5818396984</v>
      </c>
      <c r="C81">
        <f>0.5*'[1]Revenues X=0'!C81+0.5*'[1]Revenues X=1'!C82</f>
        <v>2724860.0581577634</v>
      </c>
      <c r="D81">
        <f>0.5*'[1]Revenues X=0'!D81+0.5*'[1]Revenues X=1'!D82</f>
        <v>3255768.2886652625</v>
      </c>
      <c r="E81">
        <f>0.5*'[1]Revenues X=0'!E81+0.5*'[1]Revenues X=1'!E82</f>
        <v>3890029.4632109418</v>
      </c>
      <c r="F81">
        <f>0.5*'[1]Revenues X=0'!F81+0.5*'[1]Revenues X=1'!F82</f>
        <v>4647745.7261424381</v>
      </c>
      <c r="G81">
        <f>0.5*'[1]Revenues X=0'!G81+0.5*'[1]Revenues X=1'!G82</f>
        <v>5552923.8941495335</v>
      </c>
      <c r="H81">
        <f>0.5*'[1]Revenues X=0'!H81+0.5*'[1]Revenues X=1'!H82</f>
        <v>6634237.6033338662</v>
      </c>
      <c r="I81">
        <f>0.5*'[1]Revenues X=0'!I81+0.5*'[1]Revenues X=1'!I82</f>
        <v>7925926.815336925</v>
      </c>
      <c r="J81">
        <f>0.5*'[1]Revenues X=0'!J81+0.5*'[1]Revenues X=1'!J82</f>
        <v>9468885.7080440279</v>
      </c>
      <c r="K81">
        <f>0.5*'[1]Revenues X=0'!K81+0.5*'[1]Revenues X=1'!K82</f>
        <v>11311944.721034735</v>
      </c>
      <c r="L81">
        <f>0.5*'[1]Revenues X=0'!L81+0.5*'[1]Revenues X=1'!L82</f>
        <v>13513420.720201245</v>
      </c>
      <c r="M81">
        <f>0.5*'[1]Revenues X=0'!M81+0.5*'[1]Revenues X=1'!M82</f>
        <v>16142944.549496109</v>
      </c>
      <c r="N81">
        <f>0.5*'[1]Revenues X=0'!N81+0.5*'[1]Revenues X=1'!N82</f>
        <v>19283669.675887998</v>
      </c>
      <c r="O81">
        <f>0.5*'[1]Revenues X=0'!O81+0.5*'[1]Revenues X=1'!O82</f>
        <v>23034877.037205458</v>
      </c>
      <c r="P81">
        <f>0.5*'[1]Revenues X=0'!P81+0.5*'[1]Revenues X=1'!P82</f>
        <v>27515121.55130342</v>
      </c>
      <c r="Q81">
        <f>0.5*'[1]Revenues X=0'!Q81+0.5*'[1]Revenues X=1'!Q82</f>
        <v>32865944.401537187</v>
      </c>
      <c r="R81">
        <f>0.5*'[1]Revenues X=0'!R81+0.5*'[1]Revenues X=1'!R82</f>
        <v>39256355.189176634</v>
      </c>
      <c r="S81">
        <f>0.5*'[1]Revenues X=0'!S81+0.5*'[1]Revenues X=1'!S82</f>
        <v>46888121.823420197</v>
      </c>
      <c r="T81">
        <f>0.5*'[1]Revenues X=0'!T81+0.5*'[1]Revenues X=1'!T82</f>
        <v>56002154.601590142</v>
      </c>
      <c r="U81">
        <f>0.5*'[1]Revenues X=0'!U81+0.5*'[1]Revenues X=1'!U82</f>
        <v>66886043.203001559</v>
      </c>
      <c r="V81">
        <f>0.5*'[1]Revenues X=0'!V81+0.5*'[1]Revenues X=1'!V82</f>
        <v>79883144.374613151</v>
      </c>
      <c r="W81" s="20">
        <f t="shared" si="14"/>
        <v>22807837.427968971</v>
      </c>
      <c r="X81" s="20">
        <f t="shared" si="15"/>
        <v>462165715.86933219</v>
      </c>
      <c r="Y81" t="s">
        <v>387</v>
      </c>
      <c r="Z81">
        <f t="shared" si="16"/>
        <v>0</v>
      </c>
      <c r="AA81">
        <f t="shared" si="17"/>
        <v>0</v>
      </c>
      <c r="AB81">
        <f t="shared" si="18"/>
        <v>1</v>
      </c>
      <c r="AC81">
        <f t="shared" si="19"/>
        <v>0</v>
      </c>
      <c r="AD81">
        <f t="shared" si="20"/>
        <v>0</v>
      </c>
    </row>
    <row r="82" spans="1:30" x14ac:dyDescent="0.25">
      <c r="A82" t="s">
        <v>204</v>
      </c>
      <c r="B82">
        <f>0.5*'[1]Revenues X=0'!B82+0.5*'[1]Revenues X=1'!B83</f>
        <v>640705.95820693264</v>
      </c>
      <c r="C82">
        <f>0.5*'[1]Revenues X=0'!C82+0.5*'[1]Revenues X=1'!C83</f>
        <v>771931.18219953019</v>
      </c>
      <c r="D82">
        <f>0.5*'[1]Revenues X=0'!D82+0.5*'[1]Revenues X=1'!D83</f>
        <v>930049.48966769991</v>
      </c>
      <c r="E82">
        <f>0.5*'[1]Revenues X=0'!E82+0.5*'[1]Revenues X=1'!E83</f>
        <v>1120582.4092806438</v>
      </c>
      <c r="F82">
        <f>0.5*'[1]Revenues X=0'!F82+0.5*'[1]Revenues X=1'!F83</f>
        <v>1350179.2074588654</v>
      </c>
      <c r="G82">
        <f>0.5*'[1]Revenues X=0'!G82+0.5*'[1]Revenues X=1'!G83</f>
        <v>1626852.8491600621</v>
      </c>
      <c r="H82">
        <f>0.5*'[1]Revenues X=0'!H82+0.5*'[1]Revenues X=1'!H83</f>
        <v>1960262.0896351004</v>
      </c>
      <c r="I82">
        <f>0.5*'[1]Revenues X=0'!I82+0.5*'[1]Revenues X=1'!I83</f>
        <v>2362045.8850012994</v>
      </c>
      <c r="J82">
        <f>0.5*'[1]Revenues X=0'!J82+0.5*'[1]Revenues X=1'!J83</f>
        <v>2846233.9587321952</v>
      </c>
      <c r="K82">
        <f>0.5*'[1]Revenues X=0'!K82+0.5*'[1]Revenues X=1'!K83</f>
        <v>3429732.4847275987</v>
      </c>
      <c r="L82">
        <f>0.5*'[1]Revenues X=0'!L82+0.5*'[1]Revenues X=1'!L83</f>
        <v>4132920.265644752</v>
      </c>
      <c r="M82">
        <f>0.5*'[1]Revenues X=0'!M82+0.5*'[1]Revenues X=1'!M83</f>
        <v>4980354.3484716117</v>
      </c>
      <c r="N82">
        <f>0.5*'[1]Revenues X=0'!N82+0.5*'[1]Revenues X=1'!N83</f>
        <v>6001635.690499872</v>
      </c>
      <c r="O82">
        <f>0.5*'[1]Revenues X=0'!O82+0.5*'[1]Revenues X=1'!O83</f>
        <v>7232434.2328225933</v>
      </c>
      <c r="P82">
        <f>0.5*'[1]Revenues X=0'!P82+0.5*'[1]Revenues X=1'!P83</f>
        <v>8715745.803435456</v>
      </c>
      <c r="Q82">
        <f>0.5*'[1]Revenues X=0'!Q82+0.5*'[1]Revenues X=1'!Q83</f>
        <v>10503381.168114629</v>
      </c>
      <c r="R82">
        <f>0.5*'[1]Revenues X=0'!R82+0.5*'[1]Revenues X=1'!R83</f>
        <v>12657790.877076661</v>
      </c>
      <c r="S82">
        <f>0.5*'[1]Revenues X=0'!S82+0.5*'[1]Revenues X=1'!S83</f>
        <v>15254228.121949937</v>
      </c>
      <c r="T82">
        <f>0.5*'[1]Revenues X=0'!T82+0.5*'[1]Revenues X=1'!T83</f>
        <v>18383397.96749106</v>
      </c>
      <c r="U82">
        <f>0.5*'[1]Revenues X=0'!U82+0.5*'[1]Revenues X=1'!U83</f>
        <v>22154598.62595325</v>
      </c>
      <c r="V82">
        <f>0.5*'[1]Revenues X=0'!V82+0.5*'[1]Revenues X=1'!V83</f>
        <v>26699564.343862452</v>
      </c>
      <c r="W82" s="20">
        <f t="shared" si="14"/>
        <v>7321648.9028281998</v>
      </c>
      <c r="X82" s="20">
        <f t="shared" si="15"/>
        <v>148941178.71257854</v>
      </c>
      <c r="Y82" t="s">
        <v>387</v>
      </c>
      <c r="Z82">
        <f t="shared" si="16"/>
        <v>0</v>
      </c>
      <c r="AA82">
        <f t="shared" si="17"/>
        <v>0</v>
      </c>
      <c r="AB82">
        <f t="shared" si="18"/>
        <v>1</v>
      </c>
      <c r="AC82">
        <f t="shared" si="19"/>
        <v>0</v>
      </c>
      <c r="AD82">
        <f t="shared" si="20"/>
        <v>0</v>
      </c>
    </row>
    <row r="83" spans="1:30" x14ac:dyDescent="0.25">
      <c r="A83" t="s">
        <v>206</v>
      </c>
      <c r="B83">
        <f>0.5*'[1]Revenues X=0'!B83+0.5*'[1]Revenues X=1'!B84</f>
        <v>152142.02020593896</v>
      </c>
      <c r="C83">
        <f>0.5*'[1]Revenues X=0'!C83+0.5*'[1]Revenues X=1'!C84</f>
        <v>181648.14538148959</v>
      </c>
      <c r="D83">
        <f>0.5*'[1]Revenues X=0'!D83+0.5*'[1]Revenues X=1'!D84</f>
        <v>216868.25764533947</v>
      </c>
      <c r="E83">
        <f>0.5*'[1]Revenues X=0'!E83+0.5*'[1]Revenues X=1'!E84</f>
        <v>258912.01007391766</v>
      </c>
      <c r="F83">
        <f>0.5*'[1]Revenues X=0'!F83+0.5*'[1]Revenues X=1'!F84</f>
        <v>309100.82272508135</v>
      </c>
      <c r="G83">
        <f>0.5*'[1]Revenues X=0'!G83+0.5*'[1]Revenues X=1'!G84</f>
        <v>369009.90680504788</v>
      </c>
      <c r="H83">
        <f>0.5*'[1]Revenues X=0'!H83+0.5*'[1]Revenues X=1'!H84</f>
        <v>440522.56475909555</v>
      </c>
      <c r="I83">
        <f>0.5*'[1]Revenues X=0'!I83+0.5*'[1]Revenues X=1'!I84</f>
        <v>525881.86773534038</v>
      </c>
      <c r="J83">
        <f>0.5*'[1]Revenues X=0'!J83+0.5*'[1]Revenues X=1'!J84</f>
        <v>627769.73806616676</v>
      </c>
      <c r="K83">
        <f>0.5*'[1]Revenues X=0'!K83+0.5*'[1]Revenues X=1'!K84</f>
        <v>749380.63338121772</v>
      </c>
      <c r="L83">
        <f>0.5*'[1]Revenues X=0'!L83+0.5*'[1]Revenues X=1'!L84</f>
        <v>894533.43466107489</v>
      </c>
      <c r="M83">
        <f>0.5*'[1]Revenues X=0'!M83+0.5*'[1]Revenues X=1'!M84</f>
        <v>1067777.1044777585</v>
      </c>
      <c r="N83">
        <f>0.5*'[1]Revenues X=0'!N83+0.5*'[1]Revenues X=1'!N84</f>
        <v>1274549.0232459789</v>
      </c>
      <c r="O83">
        <f>0.5*'[1]Revenues X=0'!O83+0.5*'[1]Revenues X=1'!O84</f>
        <v>1521326.412880895</v>
      </c>
      <c r="P83">
        <f>0.5*'[1]Revenues X=0'!P83+0.5*'[1]Revenues X=1'!P84</f>
        <v>1815850.4483600094</v>
      </c>
      <c r="Q83">
        <f>0.5*'[1]Revenues X=0'!Q83+0.5*'[1]Revenues X=1'!Q84</f>
        <v>2167343.1575465575</v>
      </c>
      <c r="R83">
        <f>0.5*'[1]Revenues X=0'!R83+0.5*'[1]Revenues X=1'!R84</f>
        <v>2586824.6917300569</v>
      </c>
      <c r="S83">
        <f>0.5*'[1]Revenues X=0'!S83+0.5*'[1]Revenues X=1'!S84</f>
        <v>3087423.8623200944</v>
      </c>
      <c r="T83">
        <f>0.5*'[1]Revenues X=0'!T83+0.5*'[1]Revenues X=1'!T84</f>
        <v>3684827.3735815128</v>
      </c>
      <c r="U83">
        <f>0.5*'[1]Revenues X=0'!U83+0.5*'[1]Revenues X=1'!U84</f>
        <v>4397724.2154912427</v>
      </c>
      <c r="V83">
        <f>0.5*'[1]Revenues X=0'!V83+0.5*'[1]Revenues X=1'!V84</f>
        <v>5248437.1706065182</v>
      </c>
      <c r="W83" s="20">
        <f t="shared" si="14"/>
        <v>1503707.2791276351</v>
      </c>
      <c r="X83" s="20">
        <f t="shared" si="15"/>
        <v>30459181.60564857</v>
      </c>
      <c r="Y83" t="s">
        <v>527</v>
      </c>
      <c r="Z83">
        <f t="shared" si="16"/>
        <v>0</v>
      </c>
      <c r="AA83">
        <f t="shared" si="17"/>
        <v>0</v>
      </c>
      <c r="AB83">
        <f t="shared" si="18"/>
        <v>0</v>
      </c>
      <c r="AC83">
        <f t="shared" si="19"/>
        <v>1</v>
      </c>
      <c r="AD83">
        <f t="shared" si="20"/>
        <v>0</v>
      </c>
    </row>
    <row r="84" spans="1:30" x14ac:dyDescent="0.25">
      <c r="A84" t="s">
        <v>210</v>
      </c>
      <c r="B84">
        <f>0.5*'[1]Revenues X=0'!B84+0.5*'[1]Revenues X=1'!B85</f>
        <v>263811.17313412507</v>
      </c>
      <c r="C84">
        <f>0.5*'[1]Revenues X=0'!C84+0.5*'[1]Revenues X=1'!C85</f>
        <v>315367.12549331225</v>
      </c>
      <c r="D84">
        <f>0.5*'[1]Revenues X=0'!D84+0.5*'[1]Revenues X=1'!D85</f>
        <v>376987.05919496383</v>
      </c>
      <c r="E84">
        <f>0.5*'[1]Revenues X=0'!E84+0.5*'[1]Revenues X=1'!E85</f>
        <v>450638.28992642718</v>
      </c>
      <c r="F84">
        <f>0.5*'[1]Revenues X=0'!F84+0.5*'[1]Revenues X=1'!F85</f>
        <v>538668.19218321948</v>
      </c>
      <c r="G84">
        <f>0.5*'[1]Revenues X=0'!G84+0.5*'[1]Revenues X=1'!G85</f>
        <v>643881.38342642982</v>
      </c>
      <c r="H84">
        <f>0.5*'[1]Revenues X=0'!H84+0.5*'[1]Revenues X=1'!H85</f>
        <v>769629.78997147444</v>
      </c>
      <c r="I84">
        <f>0.5*'[1]Revenues X=0'!I84+0.5*'[1]Revenues X=1'!I85</f>
        <v>919917.69788031618</v>
      </c>
      <c r="J84">
        <f>0.5*'[1]Revenues X=0'!J84+0.5*'[1]Revenues X=1'!J85</f>
        <v>1099530.6664686361</v>
      </c>
      <c r="K84">
        <f>0.5*'[1]Revenues X=0'!K84+0.5*'[1]Revenues X=1'!K85</f>
        <v>1314185.3820088557</v>
      </c>
      <c r="L84">
        <f>0.5*'[1]Revenues X=0'!L84+0.5*'[1]Revenues X=1'!L85</f>
        <v>1570713.5524102659</v>
      </c>
      <c r="M84">
        <f>0.5*'[1]Revenues X=0'!M84+0.5*'[1]Revenues X=1'!M85</f>
        <v>1877275.7676234972</v>
      </c>
      <c r="N84">
        <f>0.5*'[1]Revenues X=0'!N84+0.5*'[1]Revenues X=1'!N85</f>
        <v>2243623.7995956223</v>
      </c>
      <c r="O84">
        <f>0.5*'[1]Revenues X=0'!O84+0.5*'[1]Revenues X=1'!O85</f>
        <v>2681405.7730975617</v>
      </c>
      <c r="P84">
        <f>0.5*'[1]Revenues X=0'!P84+0.5*'[1]Revenues X=1'!P85</f>
        <v>3204540.263272543</v>
      </c>
      <c r="Q84">
        <f>0.5*'[1]Revenues X=0'!Q84+0.5*'[1]Revenues X=1'!Q85</f>
        <v>3829651.7122640265</v>
      </c>
      <c r="R84">
        <f>0.5*'[1]Revenues X=0'!R84+0.5*'[1]Revenues X=1'!R85</f>
        <v>4576603.9218514003</v>
      </c>
      <c r="S84">
        <f>0.5*'[1]Revenues X=0'!S84+0.5*'[1]Revenues X=1'!S85</f>
        <v>5469121.2313999422</v>
      </c>
      <c r="T84">
        <f>0.5*'[1]Revenues X=0'!T84+0.5*'[1]Revenues X=1'!T85</f>
        <v>6535549.2438992737</v>
      </c>
      <c r="U84">
        <f>0.5*'[1]Revenues X=0'!U84+0.5*'[1]Revenues X=1'!U85</f>
        <v>7809740.9117471296</v>
      </c>
      <c r="V84">
        <f>0.5*'[1]Revenues X=0'!V84+0.5*'[1]Revenues X=1'!V85</f>
        <v>9332139.9353266917</v>
      </c>
      <c r="W84" s="20">
        <f t="shared" si="14"/>
        <v>2658237.2796274149</v>
      </c>
      <c r="X84" s="20">
        <f t="shared" si="15"/>
        <v>53877511.032243669</v>
      </c>
      <c r="Y84" t="s">
        <v>387</v>
      </c>
      <c r="Z84">
        <f t="shared" si="16"/>
        <v>0</v>
      </c>
      <c r="AA84">
        <f t="shared" si="17"/>
        <v>0</v>
      </c>
      <c r="AB84">
        <f t="shared" si="18"/>
        <v>1</v>
      </c>
      <c r="AC84">
        <f t="shared" si="19"/>
        <v>0</v>
      </c>
      <c r="AD84">
        <f t="shared" si="20"/>
        <v>0</v>
      </c>
    </row>
    <row r="85" spans="1:30" x14ac:dyDescent="0.25">
      <c r="A85" t="s">
        <v>212</v>
      </c>
      <c r="B85">
        <f>0.5*'[1]Revenues X=0'!B85+0.5*'[1]Revenues X=1'!B86</f>
        <v>1707363.2827261128</v>
      </c>
      <c r="C85">
        <f>0.5*'[1]Revenues X=0'!C85+0.5*'[1]Revenues X=1'!C86</f>
        <v>2032213.2731211036</v>
      </c>
      <c r="D85">
        <f>0.5*'[1]Revenues X=0'!D85+0.5*'[1]Revenues X=1'!D86</f>
        <v>2418848.6689277897</v>
      </c>
      <c r="E85">
        <f>0.5*'[1]Revenues X=0'!E85+0.5*'[1]Revenues X=1'!E86</f>
        <v>2879028.1023015874</v>
      </c>
      <c r="F85">
        <f>0.5*'[1]Revenues X=0'!F85+0.5*'[1]Revenues X=1'!F86</f>
        <v>3426739.3019371843</v>
      </c>
      <c r="G85">
        <f>0.5*'[1]Revenues X=0'!G85+0.5*'[1]Revenues X=1'!G86</f>
        <v>4078627.3179225917</v>
      </c>
      <c r="H85">
        <f>0.5*'[1]Revenues X=0'!H85+0.5*'[1]Revenues X=1'!H86</f>
        <v>4854507.6056505246</v>
      </c>
      <c r="I85">
        <f>0.5*'[1]Revenues X=0'!I85+0.5*'[1]Revenues X=1'!I86</f>
        <v>5777957.2804622073</v>
      </c>
      <c r="J85">
        <f>0.5*'[1]Revenues X=0'!J85+0.5*'[1]Revenues X=1'!J86</f>
        <v>6877044.5784657151</v>
      </c>
      <c r="K85">
        <f>0.5*'[1]Revenues X=0'!K85+0.5*'[1]Revenues X=1'!K86</f>
        <v>8185166.5021140762</v>
      </c>
      <c r="L85">
        <f>0.5*'[1]Revenues X=0'!L85+0.5*'[1]Revenues X=1'!L86</f>
        <v>9742081.1644671597</v>
      </c>
      <c r="M85">
        <f>0.5*'[1]Revenues X=0'!M85+0.5*'[1]Revenues X=1'!M86</f>
        <v>11595095.415375493</v>
      </c>
      <c r="N85">
        <f>0.5*'[1]Revenues X=0'!N85+0.5*'[1]Revenues X=1'!N86</f>
        <v>13800525.91682817</v>
      </c>
      <c r="O85">
        <f>0.5*'[1]Revenues X=0'!O85+0.5*'[1]Revenues X=1'!O86</f>
        <v>16425382.918862194</v>
      </c>
      <c r="P85">
        <f>0.5*'[1]Revenues X=0'!P85+0.5*'[1]Revenues X=1'!P86</f>
        <v>19549438.23903713</v>
      </c>
      <c r="Q85">
        <f>0.5*'[1]Revenues X=0'!Q85+0.5*'[1]Revenues X=1'!Q86</f>
        <v>23267612.392639522</v>
      </c>
      <c r="R85">
        <f>0.5*'[1]Revenues X=0'!R85+0.5*'[1]Revenues X=1'!R86</f>
        <v>27692901.746295758</v>
      </c>
      <c r="S85">
        <f>0.5*'[1]Revenues X=0'!S85+0.5*'[1]Revenues X=1'!S86</f>
        <v>32959762.728692316</v>
      </c>
      <c r="T85">
        <f>0.5*'[1]Revenues X=0'!T85+0.5*'[1]Revenues X=1'!T86</f>
        <v>39228255.362493634</v>
      </c>
      <c r="U85">
        <f>0.5*'[1]Revenues X=0'!U85+0.5*'[1]Revenues X=1'!U86</f>
        <v>46688840.933578186</v>
      </c>
      <c r="V85">
        <f>0.5*'[1]Revenues X=0'!V85+0.5*'[1]Revenues X=1'!V86</f>
        <v>55568240.875156894</v>
      </c>
      <c r="W85" s="20">
        <f t="shared" si="14"/>
        <v>16131220.647955015</v>
      </c>
      <c r="X85" s="20">
        <f t="shared" si="15"/>
        <v>326291440.97804153</v>
      </c>
      <c r="Y85" t="s">
        <v>527</v>
      </c>
      <c r="Z85">
        <f t="shared" si="16"/>
        <v>0</v>
      </c>
      <c r="AA85">
        <f t="shared" si="17"/>
        <v>0</v>
      </c>
      <c r="AB85">
        <f t="shared" si="18"/>
        <v>0</v>
      </c>
      <c r="AC85">
        <f t="shared" si="19"/>
        <v>1</v>
      </c>
      <c r="AD85">
        <f t="shared" si="20"/>
        <v>0</v>
      </c>
    </row>
    <row r="86" spans="1:30" x14ac:dyDescent="0.25">
      <c r="A86" t="s">
        <v>214</v>
      </c>
      <c r="B86">
        <f>0.5*'[1]Revenues X=0'!B86+0.5*'[1]Revenues X=1'!B87</f>
        <v>48663.091352654781</v>
      </c>
      <c r="C86">
        <f>0.5*'[1]Revenues X=0'!C86+0.5*'[1]Revenues X=1'!C87</f>
        <v>57953.757533162447</v>
      </c>
      <c r="D86">
        <f>0.5*'[1]Revenues X=0'!D86+0.5*'[1]Revenues X=1'!D87</f>
        <v>69012.132273116542</v>
      </c>
      <c r="E86">
        <f>0.5*'[1]Revenues X=0'!E86+0.5*'[1]Revenues X=1'!E87</f>
        <v>82177.90982088825</v>
      </c>
      <c r="F86">
        <f>0.5*'[1]Revenues X=0'!F86+0.5*'[1]Revenues X=1'!F87</f>
        <v>97852.181000972487</v>
      </c>
      <c r="G86">
        <f>0.5*'[1]Revenues X=0'!G86+0.5*'[1]Revenues X=1'!G87</f>
        <v>116512.27906902324</v>
      </c>
      <c r="H86">
        <f>0.5*'[1]Revenues X=0'!H86+0.5*'[1]Revenues X=1'!H87</f>
        <v>138726.24059624923</v>
      </c>
      <c r="I86">
        <f>0.5*'[1]Revenues X=0'!I86+0.5*'[1]Revenues X=1'!I87</f>
        <v>165170.04164687736</v>
      </c>
      <c r="J86">
        <f>0.5*'[1]Revenues X=0'!J86+0.5*'[1]Revenues X=1'!J87</f>
        <v>196648.04699764383</v>
      </c>
      <c r="K86">
        <f>0.5*'[1]Revenues X=0'!K86+0.5*'[1]Revenues X=1'!K87</f>
        <v>234117.41329718067</v>
      </c>
      <c r="L86">
        <f>0.5*'[1]Revenues X=0'!L86+0.5*'[1]Revenues X=1'!L87</f>
        <v>278717.00571876066</v>
      </c>
      <c r="M86">
        <f>0.5*'[1]Revenues X=0'!M86+0.5*'[1]Revenues X=1'!M87</f>
        <v>331801.94252279366</v>
      </c>
      <c r="N86">
        <f>0.5*'[1]Revenues X=0'!N86+0.5*'[1]Revenues X=1'!N87</f>
        <v>394984.48077894398</v>
      </c>
      <c r="O86">
        <f>0.5*'[1]Revenues X=0'!O86+0.5*'[1]Revenues X=1'!O87</f>
        <v>470182.90964073932</v>
      </c>
      <c r="P86">
        <f>0.5*'[1]Revenues X=0'!P86+0.5*'[1]Revenues X=1'!P87</f>
        <v>559679.35298941005</v>
      </c>
      <c r="Q86">
        <f>0.5*'[1]Revenues X=0'!Q86+0.5*'[1]Revenues X=1'!Q87</f>
        <v>666188.96136061149</v>
      </c>
      <c r="R86">
        <f>0.5*'[1]Revenues X=0'!R86+0.5*'[1]Revenues X=1'!R87</f>
        <v>792941.62213260564</v>
      </c>
      <c r="S86">
        <f>0.5*'[1]Revenues X=0'!S86+0.5*'[1]Revenues X=1'!S87</f>
        <v>943779.86336426507</v>
      </c>
      <c r="T86">
        <f>0.5*'[1]Revenues X=0'!T86+0.5*'[1]Revenues X=1'!T87</f>
        <v>1123274.3472540106</v>
      </c>
      <c r="U86">
        <f>0.5*'[1]Revenues X=0'!U86+0.5*'[1]Revenues X=1'!U87</f>
        <v>1336862.38079093</v>
      </c>
      <c r="V86">
        <f>0.5*'[1]Revenues X=0'!V86+0.5*'[1]Revenues X=1'!V87</f>
        <v>1591011.2225003268</v>
      </c>
      <c r="W86" s="20">
        <f t="shared" si="14"/>
        <v>461726.53250672226</v>
      </c>
      <c r="X86" s="20">
        <f t="shared" si="15"/>
        <v>9340598.1106603723</v>
      </c>
      <c r="Y86" t="s">
        <v>525</v>
      </c>
      <c r="Z86">
        <f t="shared" si="16"/>
        <v>0</v>
      </c>
      <c r="AA86">
        <f t="shared" si="17"/>
        <v>1</v>
      </c>
      <c r="AB86">
        <f t="shared" si="18"/>
        <v>0</v>
      </c>
      <c r="AC86">
        <f t="shared" si="19"/>
        <v>0</v>
      </c>
      <c r="AD86">
        <f t="shared" si="20"/>
        <v>0</v>
      </c>
    </row>
    <row r="87" spans="1:30" x14ac:dyDescent="0.25">
      <c r="A87" t="s">
        <v>216</v>
      </c>
      <c r="B87">
        <f>0.5*'[1]Revenues X=0'!B87+0.5*'[1]Revenues X=1'!B88</f>
        <v>4384116.2892876985</v>
      </c>
      <c r="C87">
        <f>0.5*'[1]Revenues X=0'!C87+0.5*'[1]Revenues X=1'!C88</f>
        <v>5215849.5700108735</v>
      </c>
      <c r="D87">
        <f>0.5*'[1]Revenues X=0'!D87+0.5*'[1]Revenues X=1'!D88</f>
        <v>6205442.5776604535</v>
      </c>
      <c r="E87">
        <f>0.5*'[1]Revenues X=0'!E87+0.5*'[1]Revenues X=1'!E88</f>
        <v>7382889.0511792293</v>
      </c>
      <c r="F87">
        <f>0.5*'[1]Revenues X=0'!F87+0.5*'[1]Revenues X=1'!F88</f>
        <v>8783870.7610010467</v>
      </c>
      <c r="G87">
        <f>0.5*'[1]Revenues X=0'!G87+0.5*'[1]Revenues X=1'!G88</f>
        <v>10450847.476304738</v>
      </c>
      <c r="H87">
        <f>0.5*'[1]Revenues X=0'!H87+0.5*'[1]Revenues X=1'!H88</f>
        <v>12434356.807855479</v>
      </c>
      <c r="I87">
        <f>0.5*'[1]Revenues X=0'!I87+0.5*'[1]Revenues X=1'!I88</f>
        <v>14794534.700453527</v>
      </c>
      <c r="J87">
        <f>0.5*'[1]Revenues X=0'!J87+0.5*'[1]Revenues X=1'!J88</f>
        <v>17602960.849747222</v>
      </c>
      <c r="K87">
        <f>0.5*'[1]Revenues X=0'!K87+0.5*'[1]Revenues X=1'!K88</f>
        <v>20944813.481519118</v>
      </c>
      <c r="L87">
        <f>0.5*'[1]Revenues X=0'!L87+0.5*'[1]Revenues X=1'!L88</f>
        <v>24921482.970962703</v>
      </c>
      <c r="M87">
        <f>0.5*'[1]Revenues X=0'!M87+0.5*'[1]Revenues X=1'!M88</f>
        <v>29653626.993296683</v>
      </c>
      <c r="N87">
        <f>0.5*'[1]Revenues X=0'!N87+0.5*'[1]Revenues X=1'!N88</f>
        <v>35284872.54684633</v>
      </c>
      <c r="O87">
        <f>0.5*'[1]Revenues X=0'!O87+0.5*'[1]Revenues X=1'!O88</f>
        <v>41986147.929265171</v>
      </c>
      <c r="P87">
        <f>0.5*'[1]Revenues X=0'!P87+0.5*'[1]Revenues X=1'!P88</f>
        <v>49960927.005276337</v>
      </c>
      <c r="Q87">
        <f>0.5*'[1]Revenues X=0'!Q87+0.5*'[1]Revenues X=1'!Q88</f>
        <v>59451371.980415881</v>
      </c>
      <c r="R87">
        <f>0.5*'[1]Revenues X=0'!R87+0.5*'[1]Revenues X=1'!R88</f>
        <v>70745763.242407367</v>
      </c>
      <c r="S87">
        <f>0.5*'[1]Revenues X=0'!S87+0.5*'[1]Revenues X=1'!S88</f>
        <v>84187210.387886882</v>
      </c>
      <c r="T87">
        <f>0.5*'[1]Revenues X=0'!T87+0.5*'[1]Revenues X=1'!T88</f>
        <v>100184179.67310472</v>
      </c>
      <c r="U87">
        <f>0.5*'[1]Revenues X=0'!U87+0.5*'[1]Revenues X=1'!U88</f>
        <v>119222847.85034764</v>
      </c>
      <c r="V87">
        <f>0.5*'[1]Revenues X=0'!V87+0.5*'[1]Revenues X=1'!V88</f>
        <v>141882011.20214799</v>
      </c>
      <c r="W87" s="20">
        <f t="shared" si="14"/>
        <v>41222863.01652272</v>
      </c>
      <c r="X87" s="20">
        <f t="shared" si="15"/>
        <v>833707955.09783781</v>
      </c>
      <c r="Y87" t="s">
        <v>527</v>
      </c>
      <c r="Z87">
        <f t="shared" si="16"/>
        <v>0</v>
      </c>
      <c r="AA87">
        <f t="shared" si="17"/>
        <v>0</v>
      </c>
      <c r="AB87">
        <f t="shared" si="18"/>
        <v>0</v>
      </c>
      <c r="AC87">
        <f t="shared" si="19"/>
        <v>1</v>
      </c>
      <c r="AD87">
        <f t="shared" si="20"/>
        <v>0</v>
      </c>
    </row>
    <row r="88" spans="1:30" x14ac:dyDescent="0.25">
      <c r="A88" t="s">
        <v>218</v>
      </c>
      <c r="B88">
        <f>0.5*'[1]Revenues X=0'!B88+0.5*'[1]Revenues X=1'!B89</f>
        <v>121185.83702750935</v>
      </c>
      <c r="C88">
        <f>0.5*'[1]Revenues X=0'!C88+0.5*'[1]Revenues X=1'!C89</f>
        <v>145789.99426758545</v>
      </c>
      <c r="D88">
        <f>0.5*'[1]Revenues X=0'!D88+0.5*'[1]Revenues X=1'!D89</f>
        <v>175385.6828270414</v>
      </c>
      <c r="E88">
        <f>0.5*'[1]Revenues X=0'!E88+0.5*'[1]Revenues X=1'!E89</f>
        <v>210989.63651131277</v>
      </c>
      <c r="F88">
        <f>0.5*'[1]Revenues X=0'!F88+0.5*'[1]Revenues X=1'!F89</f>
        <v>253821.51654224587</v>
      </c>
      <c r="G88">
        <f>0.5*'[1]Revenues X=0'!G88+0.5*'[1]Revenues X=1'!G89</f>
        <v>305348.15026424901</v>
      </c>
      <c r="H88">
        <f>0.5*'[1]Revenues X=0'!H88+0.5*'[1]Revenues X=1'!H89</f>
        <v>367334.61098006862</v>
      </c>
      <c r="I88">
        <f>0.5*'[1]Revenues X=0'!I88+0.5*'[1]Revenues X=1'!I89</f>
        <v>441903.25647300103</v>
      </c>
      <c r="J88">
        <f>0.5*'[1]Revenues X=0'!J88+0.5*'[1]Revenues X=1'!J89</f>
        <v>531607.96793305327</v>
      </c>
      <c r="K88">
        <f>0.5*'[1]Revenues X=0'!K88+0.5*'[1]Revenues X=1'!K89</f>
        <v>639519.50669502071</v>
      </c>
      <c r="L88">
        <f>0.5*'[1]Revenues X=0'!L88+0.5*'[1]Revenues X=1'!L89</f>
        <v>769332.82387280103</v>
      </c>
      <c r="M88">
        <f>0.5*'[1]Revenues X=0'!M88+0.5*'[1]Revenues X=1'!M89</f>
        <v>925490.56702487962</v>
      </c>
      <c r="N88">
        <f>0.5*'[1]Revenues X=0'!N88+0.5*'[1]Revenues X=1'!N89</f>
        <v>1113338.1772657172</v>
      </c>
      <c r="O88">
        <f>0.5*'[1]Revenues X=0'!O88+0.5*'[1]Revenues X=1'!O89</f>
        <v>1339302.5728458571</v>
      </c>
      <c r="P88">
        <f>0.5*'[1]Revenues X=0'!P88+0.5*'[1]Revenues X=1'!P89</f>
        <v>1611116.2911726595</v>
      </c>
      <c r="Q88">
        <f>0.5*'[1]Revenues X=0'!Q88+0.5*'[1]Revenues X=1'!Q89</f>
        <v>1938075.9632280599</v>
      </c>
      <c r="R88">
        <f>0.5*'[1]Revenues X=0'!R88+0.5*'[1]Revenues X=1'!R89</f>
        <v>2331366.2009845302</v>
      </c>
      <c r="S88">
        <f>0.5*'[1]Revenues X=0'!S88+0.5*'[1]Revenues X=1'!S89</f>
        <v>2804433.4377625515</v>
      </c>
      <c r="T88">
        <f>0.5*'[1]Revenues X=0'!T88+0.5*'[1]Revenues X=1'!T89</f>
        <v>3373453.8925573318</v>
      </c>
      <c r="U88">
        <f>0.5*'[1]Revenues X=0'!U88+0.5*'[1]Revenues X=1'!U89</f>
        <v>4057874.1843578848</v>
      </c>
      <c r="V88">
        <f>0.5*'[1]Revenues X=0'!V88+0.5*'[1]Revenues X=1'!V89</f>
        <v>4881086.1515300367</v>
      </c>
      <c r="W88" s="20">
        <f t="shared" si="14"/>
        <v>1349416.9724820664</v>
      </c>
      <c r="X88" s="20">
        <f t="shared" si="15"/>
        <v>27430583.7549477</v>
      </c>
      <c r="Y88" t="s">
        <v>387</v>
      </c>
      <c r="Z88">
        <f t="shared" si="16"/>
        <v>0</v>
      </c>
      <c r="AA88">
        <f t="shared" si="17"/>
        <v>0</v>
      </c>
      <c r="AB88">
        <f t="shared" si="18"/>
        <v>1</v>
      </c>
      <c r="AC88">
        <f t="shared" si="19"/>
        <v>0</v>
      </c>
      <c r="AD88">
        <f t="shared" si="20"/>
        <v>0</v>
      </c>
    </row>
    <row r="89" spans="1:30" x14ac:dyDescent="0.25">
      <c r="A89" t="s">
        <v>220</v>
      </c>
      <c r="B89">
        <f>0.5*'[1]Revenues X=0'!B89+0.5*'[1]Revenues X=1'!B90</f>
        <v>808450.8951118968</v>
      </c>
      <c r="C89">
        <f>0.5*'[1]Revenues X=0'!C89+0.5*'[1]Revenues X=1'!C90</f>
        <v>965060.64135178062</v>
      </c>
      <c r="D89">
        <f>0.5*'[1]Revenues X=0'!D89+0.5*'[1]Revenues X=1'!D90</f>
        <v>1151988.9114536862</v>
      </c>
      <c r="E89">
        <f>0.5*'[1]Revenues X=0'!E89+0.5*'[1]Revenues X=1'!E90</f>
        <v>1375107.4850379301</v>
      </c>
      <c r="F89">
        <f>0.5*'[1]Revenues X=0'!F89+0.5*'[1]Revenues X=1'!F90</f>
        <v>1641420.1090056256</v>
      </c>
      <c r="G89">
        <f>0.5*'[1]Revenues X=0'!G89+0.5*'[1]Revenues X=1'!G90</f>
        <v>1959283.5922090316</v>
      </c>
      <c r="H89">
        <f>0.5*'[1]Revenues X=0'!H89+0.5*'[1]Revenues X=1'!H90</f>
        <v>2338674.1348500308</v>
      </c>
      <c r="I89">
        <f>0.5*'[1]Revenues X=0'!I89+0.5*'[1]Revenues X=1'!I90</f>
        <v>2791493.2785953255</v>
      </c>
      <c r="J89">
        <f>0.5*'[1]Revenues X=0'!J89+0.5*'[1]Revenues X=1'!J90</f>
        <v>3331948.7921586251</v>
      </c>
      <c r="K89">
        <f>0.5*'[1]Revenues X=0'!K89+0.5*'[1]Revenues X=1'!K90</f>
        <v>3976990.2930606082</v>
      </c>
      <c r="L89">
        <f>0.5*'[1]Revenues X=0'!L89+0.5*'[1]Revenues X=1'!L90</f>
        <v>4746851.0489108115</v>
      </c>
      <c r="M89">
        <f>0.5*'[1]Revenues X=0'!M89+0.5*'[1]Revenues X=1'!M90</f>
        <v>5665668.7557736449</v>
      </c>
      <c r="N89">
        <f>0.5*'[1]Revenues X=0'!N89+0.5*'[1]Revenues X=1'!N90</f>
        <v>6762256.2342747375</v>
      </c>
      <c r="O89">
        <f>0.5*'[1]Revenues X=0'!O89+0.5*'[1]Revenues X=1'!O90</f>
        <v>8070985.9874992622</v>
      </c>
      <c r="P89">
        <f>0.5*'[1]Revenues X=0'!P89+0.5*'[1]Revenues X=1'!P90</f>
        <v>9632886.4860919937</v>
      </c>
      <c r="Q89">
        <f>0.5*'[1]Revenues X=0'!Q89+0.5*'[1]Revenues X=1'!Q90</f>
        <v>11496902.485367939</v>
      </c>
      <c r="R89">
        <f>0.5*'[1]Revenues X=0'!R89+0.5*'[1]Revenues X=1'!R90</f>
        <v>13721454.436674958</v>
      </c>
      <c r="S89">
        <f>0.5*'[1]Revenues X=0'!S89+0.5*'[1]Revenues X=1'!S90</f>
        <v>16376234.041320359</v>
      </c>
      <c r="T89">
        <f>0.5*'[1]Revenues X=0'!T89+0.5*'[1]Revenues X=1'!T90</f>
        <v>19544422.418373089</v>
      </c>
      <c r="U89">
        <f>0.5*'[1]Revenues X=0'!U89+0.5*'[1]Revenues X=1'!U90</f>
        <v>23325248.003050886</v>
      </c>
      <c r="V89">
        <f>0.5*'[1]Revenues X=0'!V89+0.5*'[1]Revenues X=1'!V90</f>
        <v>27837137.09242231</v>
      </c>
      <c r="W89" s="20">
        <f t="shared" si="14"/>
        <v>7977165.0058378354</v>
      </c>
      <c r="X89" s="20">
        <f t="shared" si="15"/>
        <v>161578437.08063361</v>
      </c>
      <c r="Y89" t="s">
        <v>526</v>
      </c>
      <c r="Z89">
        <f t="shared" si="16"/>
        <v>0</v>
      </c>
      <c r="AA89">
        <f t="shared" si="17"/>
        <v>0</v>
      </c>
      <c r="AB89">
        <f t="shared" si="18"/>
        <v>0</v>
      </c>
      <c r="AC89">
        <f t="shared" si="19"/>
        <v>0</v>
      </c>
      <c r="AD89">
        <f t="shared" si="20"/>
        <v>1</v>
      </c>
    </row>
    <row r="90" spans="1:30" x14ac:dyDescent="0.25">
      <c r="A90" t="s">
        <v>222</v>
      </c>
      <c r="B90">
        <f>0.5*'[1]Revenues X=0'!B90+0.5*'[1]Revenues X=1'!B91</f>
        <v>498843.38171950926</v>
      </c>
      <c r="C90">
        <f>0.5*'[1]Revenues X=0'!C90+0.5*'[1]Revenues X=1'!C91</f>
        <v>604142.90751731989</v>
      </c>
      <c r="D90">
        <f>0.5*'[1]Revenues X=0'!D90+0.5*'[1]Revenues X=1'!D91</f>
        <v>731629.56377102807</v>
      </c>
      <c r="E90">
        <f>0.5*'[1]Revenues X=0'!E90+0.5*'[1]Revenues X=1'!E91</f>
        <v>885978.33672398003</v>
      </c>
      <c r="F90">
        <f>0.5*'[1]Revenues X=0'!F90+0.5*'[1]Revenues X=1'!F91</f>
        <v>1072840.1913202729</v>
      </c>
      <c r="G90">
        <f>0.5*'[1]Revenues X=0'!G90+0.5*'[1]Revenues X=1'!G91</f>
        <v>1299051.7956327009</v>
      </c>
      <c r="H90">
        <f>0.5*'[1]Revenues X=0'!H90+0.5*'[1]Revenues X=1'!H91</f>
        <v>1572886.7392977052</v>
      </c>
      <c r="I90">
        <f>0.5*'[1]Revenues X=0'!I90+0.5*'[1]Revenues X=1'!I91</f>
        <v>1904352.4691953808</v>
      </c>
      <c r="J90">
        <f>0.5*'[1]Revenues X=0'!J90+0.5*'[1]Revenues X=1'!J91</f>
        <v>2305558.5328007466</v>
      </c>
      <c r="K90">
        <f>0.5*'[1]Revenues X=0'!K90+0.5*'[1]Revenues X=1'!K91</f>
        <v>2791150.6098334701</v>
      </c>
      <c r="L90">
        <f>0.5*'[1]Revenues X=0'!L90+0.5*'[1]Revenues X=1'!L91</f>
        <v>3378848.47949111</v>
      </c>
      <c r="M90">
        <f>0.5*'[1]Revenues X=0'!M90+0.5*'[1]Revenues X=1'!M91</f>
        <v>4090080.5975400428</v>
      </c>
      <c r="N90">
        <f>0.5*'[1]Revenues X=0'!N90+0.5*'[1]Revenues X=1'!N91</f>
        <v>4950769.8172035711</v>
      </c>
      <c r="O90">
        <f>0.5*'[1]Revenues X=0'!O90+0.5*'[1]Revenues X=1'!O91</f>
        <v>5992260.9011605643</v>
      </c>
      <c r="P90">
        <f>0.5*'[1]Revenues X=0'!P90+0.5*'[1]Revenues X=1'!P91</f>
        <v>7252467.8021426341</v>
      </c>
      <c r="Q90">
        <f>0.5*'[1]Revenues X=0'!Q90+0.5*'[1]Revenues X=1'!Q91</f>
        <v>8777228.9304252192</v>
      </c>
      <c r="R90">
        <f>0.5*'[1]Revenues X=0'!R90+0.5*'[1]Revenues X=1'!R91</f>
        <v>10621981.931748347</v>
      </c>
      <c r="S90">
        <f>0.5*'[1]Revenues X=0'!S90+0.5*'[1]Revenues X=1'!S91</f>
        <v>12853743.38568824</v>
      </c>
      <c r="T90">
        <f>0.5*'[1]Revenues X=0'!T90+0.5*'[1]Revenues X=1'!T91</f>
        <v>15553552.958880628</v>
      </c>
      <c r="U90">
        <f>0.5*'[1]Revenues X=0'!U90+0.5*'[1]Revenues X=1'!U91</f>
        <v>18819364.349423885</v>
      </c>
      <c r="V90">
        <f>0.5*'[1]Revenues X=0'!V90+0.5*'[1]Revenues X=1'!V91</f>
        <v>22769607.847063888</v>
      </c>
      <c r="W90" s="20">
        <f t="shared" si="14"/>
        <v>6129825.7870752495</v>
      </c>
      <c r="X90" s="20">
        <f t="shared" si="15"/>
        <v>124932907.14752813</v>
      </c>
      <c r="Y90" t="s">
        <v>387</v>
      </c>
      <c r="Z90">
        <f t="shared" si="16"/>
        <v>0</v>
      </c>
      <c r="AA90">
        <f t="shared" si="17"/>
        <v>0</v>
      </c>
      <c r="AB90">
        <f t="shared" si="18"/>
        <v>1</v>
      </c>
      <c r="AC90">
        <f t="shared" si="19"/>
        <v>0</v>
      </c>
      <c r="AD90">
        <f t="shared" si="20"/>
        <v>0</v>
      </c>
    </row>
    <row r="91" spans="1:30" x14ac:dyDescent="0.25">
      <c r="A91" t="s">
        <v>226</v>
      </c>
      <c r="B91">
        <f>0.5*'[1]Revenues X=0'!B91+0.5*'[1]Revenues X=1'!B92</f>
        <v>459209.93479580438</v>
      </c>
      <c r="C91">
        <f>0.5*'[1]Revenues X=0'!C91+0.5*'[1]Revenues X=1'!C92</f>
        <v>546828.52780409565</v>
      </c>
      <c r="D91">
        <f>0.5*'[1]Revenues X=0'!D91+0.5*'[1]Revenues X=1'!D92</f>
        <v>651139.30558438716</v>
      </c>
      <c r="E91">
        <f>0.5*'[1]Revenues X=0'!E91+0.5*'[1]Revenues X=1'!E92</f>
        <v>775324.28558613034</v>
      </c>
      <c r="F91">
        <f>0.5*'[1]Revenues X=0'!F91+0.5*'[1]Revenues X=1'!F92</f>
        <v>923165.71745994024</v>
      </c>
      <c r="G91">
        <f>0.5*'[1]Revenues X=0'!G91+0.5*'[1]Revenues X=1'!G92</f>
        <v>1099163.9779799022</v>
      </c>
      <c r="H91">
        <f>0.5*'[1]Revenues X=0'!H91+0.5*'[1]Revenues X=1'!H92</f>
        <v>1308676.135135418</v>
      </c>
      <c r="I91">
        <f>0.5*'[1]Revenues X=0'!I91+0.5*'[1]Revenues X=1'!I92</f>
        <v>1558075.1893351967</v>
      </c>
      <c r="J91">
        <f>0.5*'[1]Revenues X=0'!J91+0.5*'[1]Revenues X=1'!J92</f>
        <v>1854947.0084325611</v>
      </c>
      <c r="K91">
        <f>0.5*'[1]Revenues X=0'!K91+0.5*'[1]Revenues X=1'!K92</f>
        <v>2208315.5886609345</v>
      </c>
      <c r="L91">
        <f>0.5*'[1]Revenues X=0'!L91+0.5*'[1]Revenues X=1'!L92</f>
        <v>2628921.5834719529</v>
      </c>
      <c r="M91">
        <f>0.5*'[1]Revenues X=0'!M91+0.5*'[1]Revenues X=1'!M92</f>
        <v>3129541.1770806895</v>
      </c>
      <c r="N91">
        <f>0.5*'[1]Revenues X=0'!N91+0.5*'[1]Revenues X=1'!N92</f>
        <v>3725379.9759502169</v>
      </c>
      <c r="O91">
        <f>0.5*'[1]Revenues X=0'!O91+0.5*'[1]Revenues X=1'!O92</f>
        <v>4434524.3351323139</v>
      </c>
      <c r="P91">
        <f>0.5*'[1]Revenues X=0'!P91+0.5*'[1]Revenues X=1'!P92</f>
        <v>5278498.3418273572</v>
      </c>
      <c r="Q91">
        <f>0.5*'[1]Revenues X=0'!Q91+0.5*'[1]Revenues X=1'!Q92</f>
        <v>6282902.525274788</v>
      </c>
      <c r="R91">
        <f>0.5*'[1]Revenues X=0'!R91+0.5*'[1]Revenues X=1'!R92</f>
        <v>7478201.3879204486</v>
      </c>
      <c r="S91">
        <f>0.5*'[1]Revenues X=0'!S91+0.5*'[1]Revenues X=1'!S92</f>
        <v>8900627.1768219136</v>
      </c>
      <c r="T91">
        <f>0.5*'[1]Revenues X=0'!T91+0.5*'[1]Revenues X=1'!T92</f>
        <v>10593293.288305426</v>
      </c>
      <c r="U91">
        <f>0.5*'[1]Revenues X=0'!U91+0.5*'[1]Revenues X=1'!U92</f>
        <v>12607472.933074351</v>
      </c>
      <c r="V91">
        <f>0.5*'[1]Revenues X=0'!V91+0.5*'[1]Revenues X=1'!V92</f>
        <v>15004170.661020942</v>
      </c>
      <c r="W91" s="20">
        <f t="shared" si="14"/>
        <v>4354684.7169835614</v>
      </c>
      <c r="X91" s="20">
        <f t="shared" si="15"/>
        <v>88092711.285424411</v>
      </c>
      <c r="Y91" t="s">
        <v>524</v>
      </c>
      <c r="Z91">
        <f t="shared" si="16"/>
        <v>1</v>
      </c>
      <c r="AA91">
        <f t="shared" si="17"/>
        <v>0</v>
      </c>
      <c r="AB91">
        <f t="shared" si="18"/>
        <v>0</v>
      </c>
      <c r="AC91">
        <f t="shared" si="19"/>
        <v>0</v>
      </c>
      <c r="AD91">
        <f t="shared" si="20"/>
        <v>0</v>
      </c>
    </row>
    <row r="92" spans="1:30" x14ac:dyDescent="0.25">
      <c r="A92" t="s">
        <v>228</v>
      </c>
      <c r="B92">
        <f>0.5*'[1]Revenues X=0'!B92+0.5*'[1]Revenues X=1'!B93</f>
        <v>1983899.2206845516</v>
      </c>
      <c r="C92">
        <f>0.5*'[1]Revenues X=0'!C92+0.5*'[1]Revenues X=1'!C93</f>
        <v>2365319.71766089</v>
      </c>
      <c r="D92">
        <f>0.5*'[1]Revenues X=0'!D92+0.5*'[1]Revenues X=1'!D93</f>
        <v>2820041.1175721143</v>
      </c>
      <c r="E92">
        <f>0.5*'[1]Revenues X=0'!E92+0.5*'[1]Revenues X=1'!E93</f>
        <v>3362154.5340697635</v>
      </c>
      <c r="F92">
        <f>0.5*'[1]Revenues X=0'!F92+0.5*'[1]Revenues X=1'!F93</f>
        <v>4008451.3759435294</v>
      </c>
      <c r="G92">
        <f>0.5*'[1]Revenues X=0'!G92+0.5*'[1]Revenues X=1'!G93</f>
        <v>4778947.3341149827</v>
      </c>
      <c r="H92">
        <f>0.5*'[1]Revenues X=0'!H92+0.5*'[1]Revenues X=1'!H93</f>
        <v>5697504.9655372379</v>
      </c>
      <c r="I92">
        <f>0.5*'[1]Revenues X=0'!I92+0.5*'[1]Revenues X=1'!I93</f>
        <v>6792567.3951449906</v>
      </c>
      <c r="J92">
        <f>0.5*'[1]Revenues X=0'!J92+0.5*'[1]Revenues X=1'!J93</f>
        <v>8098044.159891678</v>
      </c>
      <c r="K92">
        <f>0.5*'[1]Revenues X=0'!K92+0.5*'[1]Revenues X=1'!K93</f>
        <v>9654353.6859049834</v>
      </c>
      <c r="L92">
        <f>0.5*'[1]Revenues X=0'!L92+0.5*'[1]Revenues X=1'!L93</f>
        <v>11509681.661096338</v>
      </c>
      <c r="M92">
        <f>0.5*'[1]Revenues X=0'!M92+0.5*'[1]Revenues X=1'!M93</f>
        <v>13721462.606538601</v>
      </c>
      <c r="N92">
        <f>0.5*'[1]Revenues X=0'!N92+0.5*'[1]Revenues X=1'!N93</f>
        <v>16358167.439824181</v>
      </c>
      <c r="O92">
        <f>0.5*'[1]Revenues X=0'!O92+0.5*'[1]Revenues X=1'!O93</f>
        <v>19501409.039872047</v>
      </c>
      <c r="P92">
        <f>0.5*'[1]Revenues X=0'!P92+0.5*'[1]Revenues X=1'!P93</f>
        <v>23248481.548138633</v>
      </c>
      <c r="Q92">
        <f>0.5*'[1]Revenues X=0'!Q92+0.5*'[1]Revenues X=1'!Q93</f>
        <v>27715352.672053579</v>
      </c>
      <c r="R92">
        <f>0.5*'[1]Revenues X=0'!R92+0.5*'[1]Revenues X=1'!R93</f>
        <v>33040270.866656981</v>
      </c>
      <c r="S92">
        <f>0.5*'[1]Revenues X=0'!S92+0.5*'[1]Revenues X=1'!S93</f>
        <v>39388017.739598446</v>
      </c>
      <c r="T92">
        <f>0.5*'[1]Revenues X=0'!T92+0.5*'[1]Revenues X=1'!T93</f>
        <v>46955032.218192831</v>
      </c>
      <c r="U92">
        <f>0.5*'[1]Revenues X=0'!U92+0.5*'[1]Revenues X=1'!U93</f>
        <v>55975453.604729176</v>
      </c>
      <c r="V92">
        <f>0.5*'[1]Revenues X=0'!V92+0.5*'[1]Revenues X=1'!V93</f>
        <v>66728397.28318122</v>
      </c>
      <c r="W92" s="20">
        <f t="shared" si="14"/>
        <v>19223952.866019368</v>
      </c>
      <c r="X92" s="20">
        <f t="shared" si="15"/>
        <v>389163144.22047591</v>
      </c>
      <c r="Y92" t="s">
        <v>524</v>
      </c>
      <c r="Z92">
        <f t="shared" si="16"/>
        <v>1</v>
      </c>
      <c r="AA92">
        <f t="shared" si="17"/>
        <v>0</v>
      </c>
      <c r="AB92">
        <f t="shared" si="18"/>
        <v>0</v>
      </c>
      <c r="AC92">
        <f t="shared" si="19"/>
        <v>0</v>
      </c>
      <c r="AD92">
        <f t="shared" si="20"/>
        <v>0</v>
      </c>
    </row>
    <row r="93" spans="1:30" x14ac:dyDescent="0.25">
      <c r="A93" t="s">
        <v>233</v>
      </c>
      <c r="B93">
        <f>0.5*'[1]Revenues X=0'!B93+0.5*'[1]Revenues X=1'!B94</f>
        <v>268445.90764092898</v>
      </c>
      <c r="C93">
        <f>0.5*'[1]Revenues X=0'!C93+0.5*'[1]Revenues X=1'!C94</f>
        <v>321270.64215563837</v>
      </c>
      <c r="D93">
        <f>0.5*'[1]Revenues X=0'!D93+0.5*'[1]Revenues X=1'!D94</f>
        <v>384492.36948257376</v>
      </c>
      <c r="E93">
        <f>0.5*'[1]Revenues X=0'!E93+0.5*'[1]Revenues X=1'!E94</f>
        <v>460162.42779941915</v>
      </c>
      <c r="F93">
        <f>0.5*'[1]Revenues X=0'!F93+0.5*'[1]Revenues X=1'!F94</f>
        <v>550733.29985118925</v>
      </c>
      <c r="G93">
        <f>0.5*'[1]Revenues X=0'!G93+0.5*'[1]Revenues X=1'!G94</f>
        <v>659140.60053177644</v>
      </c>
      <c r="H93">
        <f>0.5*'[1]Revenues X=0'!H93+0.5*'[1]Revenues X=1'!H94</f>
        <v>788899.14995728456</v>
      </c>
      <c r="I93">
        <f>0.5*'[1]Revenues X=0'!I93+0.5*'[1]Revenues X=1'!I94</f>
        <v>944215.98885260429</v>
      </c>
      <c r="J93">
        <f>0.5*'[1]Revenues X=0'!J93+0.5*'[1]Revenues X=1'!J94</f>
        <v>1130128.4127072161</v>
      </c>
      <c r="K93">
        <f>0.5*'[1]Revenues X=0'!K93+0.5*'[1]Revenues X=1'!K94</f>
        <v>1352665.938233109</v>
      </c>
      <c r="L93">
        <f>0.5*'[1]Revenues X=0'!L93+0.5*'[1]Revenues X=1'!L94</f>
        <v>1619048.157010209</v>
      </c>
      <c r="M93">
        <f>0.5*'[1]Revenues X=0'!M93+0.5*'[1]Revenues X=1'!M94</f>
        <v>1937916.9583838745</v>
      </c>
      <c r="N93">
        <f>0.5*'[1]Revenues X=0'!N93+0.5*'[1]Revenues X=1'!N94</f>
        <v>2319620.1365619684</v>
      </c>
      <c r="O93">
        <f>0.5*'[1]Revenues X=0'!O93+0.5*'[1]Revenues X=1'!O94</f>
        <v>2776544.355508069</v>
      </c>
      <c r="P93">
        <f>0.5*'[1]Revenues X=0'!P93+0.5*'[1]Revenues X=1'!P94</f>
        <v>3323521.6900197486</v>
      </c>
      <c r="Q93">
        <f>0.5*'[1]Revenues X=0'!Q93+0.5*'[1]Revenues X=1'!Q94</f>
        <v>3978307.0494861756</v>
      </c>
      <c r="R93">
        <f>0.5*'[1]Revenues X=0'!R93+0.5*'[1]Revenues X=1'!R94</f>
        <v>4762160.9580826294</v>
      </c>
      <c r="S93">
        <f>0.5*'[1]Revenues X=0'!S93+0.5*'[1]Revenues X=1'!S94</f>
        <v>5700534.1288635796</v>
      </c>
      <c r="T93">
        <f>0.5*'[1]Revenues X=0'!T93+0.5*'[1]Revenues X=1'!T94</f>
        <v>6823902.9067180147</v>
      </c>
      <c r="U93">
        <f>0.5*'[1]Revenues X=0'!U93+0.5*'[1]Revenues X=1'!U94</f>
        <v>8168750.8950944506</v>
      </c>
      <c r="V93">
        <f>0.5*'[1]Revenues X=0'!V93+0.5*'[1]Revenues X=1'!V94</f>
        <v>9778765.5804501735</v>
      </c>
      <c r="W93" s="20">
        <f t="shared" si="14"/>
        <v>2764248.9311138401</v>
      </c>
      <c r="X93" s="20">
        <f t="shared" si="15"/>
        <v>56064122.906460881</v>
      </c>
      <c r="Y93" t="s">
        <v>387</v>
      </c>
      <c r="Z93">
        <f t="shared" si="16"/>
        <v>0</v>
      </c>
      <c r="AA93">
        <f t="shared" si="17"/>
        <v>0</v>
      </c>
      <c r="AB93">
        <f t="shared" si="18"/>
        <v>1</v>
      </c>
      <c r="AC93">
        <f t="shared" si="19"/>
        <v>0</v>
      </c>
      <c r="AD93">
        <f t="shared" si="20"/>
        <v>0</v>
      </c>
    </row>
    <row r="94" spans="1:30" x14ac:dyDescent="0.25">
      <c r="A94" t="s">
        <v>235</v>
      </c>
      <c r="B94">
        <f>0.5*'[1]Revenues X=0'!B94+0.5*'[1]Revenues X=1'!B95</f>
        <v>78291.106343643434</v>
      </c>
      <c r="C94">
        <f>0.5*'[1]Revenues X=0'!C94+0.5*'[1]Revenues X=1'!C95</f>
        <v>93682.587143147161</v>
      </c>
      <c r="D94">
        <f>0.5*'[1]Revenues X=0'!D94+0.5*'[1]Revenues X=1'!D95</f>
        <v>112090.49872212591</v>
      </c>
      <c r="E94">
        <f>0.5*'[1]Revenues X=0'!E94+0.5*'[1]Revenues X=1'!E95</f>
        <v>134108.98443874277</v>
      </c>
      <c r="F94">
        <f>0.5*'[1]Revenues X=0'!F94+0.5*'[1]Revenues X=1'!F95</f>
        <v>160445.24942695009</v>
      </c>
      <c r="G94">
        <f>0.5*'[1]Revenues X=0'!G94+0.5*'[1]Revenues X=1'!G95</f>
        <v>191943.21329479254</v>
      </c>
      <c r="H94">
        <f>0.5*'[1]Revenues X=0'!H94+0.5*'[1]Revenues X=1'!H95</f>
        <v>229614.40294418644</v>
      </c>
      <c r="I94">
        <f>0.5*'[1]Revenues X=0'!I94+0.5*'[1]Revenues X=1'!I95</f>
        <v>274664.25224245677</v>
      </c>
      <c r="J94">
        <f>0.5*'[1]Revenues X=0'!J94+0.5*'[1]Revenues X=1'!J95</f>
        <v>328537.67717614927</v>
      </c>
      <c r="K94">
        <f>0.5*'[1]Revenues X=0'!K94+0.5*'[1]Revenues X=1'!K95</f>
        <v>392956.6160039145</v>
      </c>
      <c r="L94">
        <f>0.5*'[1]Revenues X=0'!L94+0.5*'[1]Revenues X=1'!L95</f>
        <v>469984.59626638709</v>
      </c>
      <c r="M94">
        <f>0.5*'[1]Revenues X=0'!M94+0.5*'[1]Revenues X=1'!M95</f>
        <v>562080.79985452711</v>
      </c>
      <c r="N94">
        <f>0.5*'[1]Revenues X=0'!N94+0.5*'[1]Revenues X=1'!N95</f>
        <v>672191.54024550982</v>
      </c>
      <c r="O94">
        <f>0.5*'[1]Revenues X=0'!O94+0.5*'[1]Revenues X=1'!O95</f>
        <v>803828.0635472734</v>
      </c>
      <c r="P94">
        <f>0.5*'[1]Revenues X=0'!P94+0.5*'[1]Revenues X=1'!P95</f>
        <v>961196.1555959119</v>
      </c>
      <c r="Q94">
        <f>0.5*'[1]Revenues X=0'!Q94+0.5*'[1]Revenues X=1'!Q95</f>
        <v>1149308.0129188905</v>
      </c>
      <c r="R94">
        <f>0.5*'[1]Revenues X=0'!R94+0.5*'[1]Revenues X=1'!R95</f>
        <v>1374165.8761303979</v>
      </c>
      <c r="S94">
        <f>0.5*'[1]Revenues X=0'!S94+0.5*'[1]Revenues X=1'!S95</f>
        <v>1642922.7708997251</v>
      </c>
      <c r="T94">
        <f>0.5*'[1]Revenues X=0'!T94+0.5*'[1]Revenues X=1'!T95</f>
        <v>1964142.6889549396</v>
      </c>
      <c r="U94">
        <f>0.5*'[1]Revenues X=0'!U94+0.5*'[1]Revenues X=1'!U95</f>
        <v>2348031.3827684438</v>
      </c>
      <c r="V94">
        <f>0.5*'[1]Revenues X=0'!V94+0.5*'[1]Revenues X=1'!V95</f>
        <v>2806800.8167667836</v>
      </c>
      <c r="W94" s="20">
        <f t="shared" si="14"/>
        <v>797666.06150880479</v>
      </c>
      <c r="X94" s="20">
        <f t="shared" si="15"/>
        <v>16172368.86561029</v>
      </c>
      <c r="Y94" t="s">
        <v>526</v>
      </c>
      <c r="Z94">
        <f t="shared" si="16"/>
        <v>0</v>
      </c>
      <c r="AA94">
        <f t="shared" si="17"/>
        <v>0</v>
      </c>
      <c r="AB94">
        <f t="shared" si="18"/>
        <v>0</v>
      </c>
      <c r="AC94">
        <f t="shared" si="19"/>
        <v>0</v>
      </c>
      <c r="AD94">
        <f t="shared" si="20"/>
        <v>1</v>
      </c>
    </row>
    <row r="95" spans="1:30" x14ac:dyDescent="0.25">
      <c r="A95" t="s">
        <v>237</v>
      </c>
      <c r="B95">
        <f>0.5*'[1]Revenues X=0'!B95+0.5*'[1]Revenues X=1'!B96</f>
        <v>77816.145391561004</v>
      </c>
      <c r="C95">
        <f>0.5*'[1]Revenues X=0'!C95+0.5*'[1]Revenues X=1'!C96</f>
        <v>93527.555512129489</v>
      </c>
      <c r="D95">
        <f>0.5*'[1]Revenues X=0'!D95+0.5*'[1]Revenues X=1'!D96</f>
        <v>112400.79946913508</v>
      </c>
      <c r="E95">
        <f>0.5*'[1]Revenues X=0'!E95+0.5*'[1]Revenues X=1'!E96</f>
        <v>135075.08161892605</v>
      </c>
      <c r="F95">
        <f>0.5*'[1]Revenues X=0'!F95+0.5*'[1]Revenues X=1'!F96</f>
        <v>162314.45622361536</v>
      </c>
      <c r="G95">
        <f>0.5*'[1]Revenues X=0'!G95+0.5*'[1]Revenues X=1'!G96</f>
        <v>195035.71421288015</v>
      </c>
      <c r="H95">
        <f>0.5*'[1]Revenues X=0'!H95+0.5*'[1]Revenues X=1'!H96</f>
        <v>234340.361517101</v>
      </c>
      <c r="I95">
        <f>0.5*'[1]Revenues X=0'!I95+0.5*'[1]Revenues X=1'!I96</f>
        <v>281549.41091257625</v>
      </c>
      <c r="J95">
        <f>0.5*'[1]Revenues X=0'!J95+0.5*'[1]Revenues X=1'!J96</f>
        <v>338249.93122053193</v>
      </c>
      <c r="K95">
        <f>0.5*'[1]Revenues X=0'!K95+0.5*'[1]Revenues X=1'!K96</f>
        <v>406345.05541363184</v>
      </c>
      <c r="L95">
        <f>0.5*'[1]Revenues X=0'!L95+0.5*'[1]Revenues X=1'!L96</f>
        <v>488120.85784034169</v>
      </c>
      <c r="M95">
        <f>0.5*'[1]Revenues X=0'!M95+0.5*'[1]Revenues X=1'!M96</f>
        <v>586318.38006858923</v>
      </c>
      <c r="N95">
        <f>0.5*'[1]Revenues X=0'!N95+0.5*'[1]Revenues X=1'!N96</f>
        <v>704229.69008201757</v>
      </c>
      <c r="O95">
        <f>0.5*'[1]Revenues X=0'!O95+0.5*'[1]Revenues X=1'!O96</f>
        <v>845801.58388271718</v>
      </c>
      <c r="P95">
        <f>0.5*'[1]Revenues X=0'!P95+0.5*'[1]Revenues X=1'!P96</f>
        <v>1015773.5259799493</v>
      </c>
      <c r="Q95">
        <f>0.5*'[1]Revenues X=0'!Q95+0.5*'[1]Revenues X=1'!Q96</f>
        <v>1219826.9050879499</v>
      </c>
      <c r="R95">
        <f>0.5*'[1]Revenues X=0'!R95+0.5*'[1]Revenues X=1'!R96</f>
        <v>1464783.0655626715</v>
      </c>
      <c r="S95">
        <f>0.5*'[1]Revenues X=0'!S95+0.5*'[1]Revenues X=1'!S96</f>
        <v>1758818.0527845433</v>
      </c>
      <c r="T95">
        <f>0.5*'[1]Revenues X=0'!T95+0.5*'[1]Revenues X=1'!T96</f>
        <v>2111746.8390166783</v>
      </c>
      <c r="U95">
        <f>0.5*'[1]Revenues X=0'!U95+0.5*'[1]Revenues X=1'!U96</f>
        <v>2535332.1845757491</v>
      </c>
      <c r="V95">
        <f>0.5*'[1]Revenues X=0'!V95+0.5*'[1]Revenues X=1'!V96</f>
        <v>3043690.7078508325</v>
      </c>
      <c r="W95" s="20">
        <f t="shared" si="14"/>
        <v>848147.44305829168</v>
      </c>
      <c r="X95" s="20">
        <f t="shared" si="15"/>
        <v>17229962.266008761</v>
      </c>
      <c r="Y95" t="s">
        <v>524</v>
      </c>
      <c r="Z95">
        <f t="shared" si="16"/>
        <v>1</v>
      </c>
      <c r="AA95">
        <f t="shared" si="17"/>
        <v>0</v>
      </c>
      <c r="AB95">
        <f t="shared" si="18"/>
        <v>0</v>
      </c>
      <c r="AC95">
        <f t="shared" si="19"/>
        <v>0</v>
      </c>
      <c r="AD95">
        <f t="shared" si="20"/>
        <v>0</v>
      </c>
    </row>
    <row r="96" spans="1:30" x14ac:dyDescent="0.25">
      <c r="A96" t="s">
        <v>239</v>
      </c>
      <c r="B96">
        <f>0.5*'[1]Revenues X=0'!B96+0.5*'[1]Revenues X=1'!B97</f>
        <v>43025.315566517093</v>
      </c>
      <c r="C96">
        <f>0.5*'[1]Revenues X=0'!C96+0.5*'[1]Revenues X=1'!C97</f>
        <v>50954.769832038379</v>
      </c>
      <c r="D96">
        <f>0.5*'[1]Revenues X=0'!D96+0.5*'[1]Revenues X=1'!D97</f>
        <v>60343.52924262845</v>
      </c>
      <c r="E96">
        <f>0.5*'[1]Revenues X=0'!E96+0.5*'[1]Revenues X=1'!E97</f>
        <v>71464.196747595895</v>
      </c>
      <c r="F96">
        <f>0.5*'[1]Revenues X=0'!F96+0.5*'[1]Revenues X=1'!F97</f>
        <v>84636.996675306742</v>
      </c>
      <c r="G96">
        <f>0.5*'[1]Revenues X=0'!G96+0.5*'[1]Revenues X=1'!G97</f>
        <v>100239.98212881573</v>
      </c>
      <c r="H96">
        <f>0.5*'[1]Revenues X=0'!H96+0.5*'[1]Revenues X=1'!H97</f>
        <v>118723.8054867312</v>
      </c>
      <c r="I96">
        <f>0.5*'[1]Revenues X=0'!I96+0.5*'[1]Revenues X=1'!I97</f>
        <v>140619.0790812207</v>
      </c>
      <c r="J96">
        <f>0.5*'[1]Revenues X=0'!J96+0.5*'[1]Revenues X=1'!J97</f>
        <v>166558.64998220111</v>
      </c>
      <c r="K96">
        <f>0.5*'[1]Revenues X=0'!K96+0.5*'[1]Revenues X=1'!K97</f>
        <v>197287.85542052638</v>
      </c>
      <c r="L96">
        <f>0.5*'[1]Revenues X=0'!L96+0.5*'[1]Revenues X=1'!L97</f>
        <v>233695.5430568305</v>
      </c>
      <c r="M96">
        <f>0.5*'[1]Revenues X=0'!M96+0.5*'[1]Revenues X=1'!M97</f>
        <v>276828.83823859866</v>
      </c>
      <c r="N96">
        <f>0.5*'[1]Revenues X=0'!N96+0.5*'[1]Revenues X=1'!N97</f>
        <v>327936.35837510566</v>
      </c>
      <c r="O96">
        <f>0.5*'[1]Revenues X=0'!O96+0.5*'[1]Revenues X=1'!O97</f>
        <v>388489.45686287247</v>
      </c>
      <c r="P96">
        <f>0.5*'[1]Revenues X=0'!P96+0.5*'[1]Revenues X=1'!P97</f>
        <v>460242.44619113393</v>
      </c>
      <c r="Q96">
        <f>0.5*'[1]Revenues X=0'!Q96+0.5*'[1]Revenues X=1'!Q97</f>
        <v>545263.13266183215</v>
      </c>
      <c r="R96">
        <f>0.5*'[1]Revenues X=0'!R96+0.5*'[1]Revenues X=1'!R97</f>
        <v>646016.77241592086</v>
      </c>
      <c r="S96">
        <f>0.5*'[1]Revenues X=0'!S96+0.5*'[1]Revenues X=1'!S97</f>
        <v>765409.92547004879</v>
      </c>
      <c r="T96">
        <f>0.5*'[1]Revenues X=0'!T96+0.5*'[1]Revenues X=1'!T97</f>
        <v>906907.53929226543</v>
      </c>
      <c r="U96">
        <f>0.5*'[1]Revenues X=0'!U96+0.5*'[1]Revenues X=1'!U97</f>
        <v>1074595.8865157096</v>
      </c>
      <c r="V96">
        <f>0.5*'[1]Revenues X=0'!V96+0.5*'[1]Revenues X=1'!V97</f>
        <v>1273341.9189178834</v>
      </c>
      <c r="W96" s="20">
        <f t="shared" si="14"/>
        <v>377741.99991246581</v>
      </c>
      <c r="X96" s="20">
        <f t="shared" si="15"/>
        <v>7622157.1900976961</v>
      </c>
      <c r="Y96" t="s">
        <v>526</v>
      </c>
      <c r="Z96">
        <f t="shared" si="16"/>
        <v>0</v>
      </c>
      <c r="AA96">
        <f t="shared" si="17"/>
        <v>0</v>
      </c>
      <c r="AB96">
        <f t="shared" si="18"/>
        <v>0</v>
      </c>
      <c r="AC96">
        <f t="shared" si="19"/>
        <v>0</v>
      </c>
      <c r="AD96">
        <f t="shared" si="20"/>
        <v>1</v>
      </c>
    </row>
    <row r="97" spans="1:30" x14ac:dyDescent="0.25">
      <c r="A97" t="s">
        <v>241</v>
      </c>
      <c r="B97">
        <f>0.5*'[1]Revenues X=0'!B97+0.5*'[1]Revenues X=1'!B98</f>
        <v>100646.03212147611</v>
      </c>
      <c r="C97">
        <f>0.5*'[1]Revenues X=0'!C97+0.5*'[1]Revenues X=1'!C98</f>
        <v>120185.73803161862</v>
      </c>
      <c r="D97">
        <f>0.5*'[1]Revenues X=0'!D97+0.5*'[1]Revenues X=1'!D98</f>
        <v>143510.69427350652</v>
      </c>
      <c r="E97">
        <f>0.5*'[1]Revenues X=0'!E97+0.5*'[1]Revenues X=1'!E98</f>
        <v>171357.29005404073</v>
      </c>
      <c r="F97">
        <f>0.5*'[1]Revenues X=0'!F97+0.5*'[1]Revenues X=1'!F98</f>
        <v>204601.10202099214</v>
      </c>
      <c r="G97">
        <f>0.5*'[1]Revenues X=0'!G97+0.5*'[1]Revenues X=1'!G98</f>
        <v>244286.74141407001</v>
      </c>
      <c r="H97">
        <f>0.5*'[1]Revenues X=0'!H97+0.5*'[1]Revenues X=1'!H98</f>
        <v>291661.35402599815</v>
      </c>
      <c r="I97">
        <f>0.5*'[1]Revenues X=0'!I97+0.5*'[1]Revenues X=1'!I98</f>
        <v>348212.44091294124</v>
      </c>
      <c r="J97">
        <f>0.5*'[1]Revenues X=0'!J97+0.5*'[1]Revenues X=1'!J98</f>
        <v>415715.86190542532</v>
      </c>
      <c r="K97">
        <f>0.5*'[1]Revenues X=0'!K97+0.5*'[1]Revenues X=1'!K98</f>
        <v>496289.60141840042</v>
      </c>
      <c r="L97">
        <f>0.5*'[1]Revenues X=0'!L97+0.5*'[1]Revenues X=1'!L98</f>
        <v>592462.03884218214</v>
      </c>
      <c r="M97">
        <f>0.5*'[1]Revenues X=0'!M97+0.5*'[1]Revenues X=1'!M98</f>
        <v>707248.47056935891</v>
      </c>
      <c r="N97">
        <f>0.5*'[1]Revenues X=0'!N97+0.5*'[1]Revenues X=1'!N98</f>
        <v>844248.19209816703</v>
      </c>
      <c r="O97">
        <f>0.5*'[1]Revenues X=0'!O97+0.5*'[1]Revenues X=1'!O98</f>
        <v>1007753.3905946261</v>
      </c>
      <c r="P97">
        <f>0.5*'[1]Revenues X=0'!P97+0.5*'[1]Revenues X=1'!P98</f>
        <v>1202887.1810533386</v>
      </c>
      <c r="Q97">
        <f>0.5*'[1]Revenues X=0'!Q97+0.5*'[1]Revenues X=1'!Q98</f>
        <v>1435758.5384773195</v>
      </c>
      <c r="R97">
        <f>0.5*'[1]Revenues X=0'!R97+0.5*'[1]Revenues X=1'!R98</f>
        <v>1713658.5403657861</v>
      </c>
      <c r="S97">
        <f>0.5*'[1]Revenues X=0'!S97+0.5*'[1]Revenues X=1'!S98</f>
        <v>2045280.7694212487</v>
      </c>
      <c r="T97">
        <f>0.5*'[1]Revenues X=0'!T97+0.5*'[1]Revenues X=1'!T98</f>
        <v>2441000.2718661218</v>
      </c>
      <c r="U97">
        <f>0.5*'[1]Revenues X=0'!U97+0.5*'[1]Revenues X=1'!U98</f>
        <v>2913187.0479145916</v>
      </c>
      <c r="V97">
        <f>0.5*'[1]Revenues X=0'!V97+0.5*'[1]Revenues X=1'!V98</f>
        <v>3476601.4769744924</v>
      </c>
      <c r="W97" s="20">
        <f t="shared" si="14"/>
        <v>996026.32258836681</v>
      </c>
      <c r="X97" s="20">
        <f t="shared" si="15"/>
        <v>20176251.917854067</v>
      </c>
      <c r="Y97" t="s">
        <v>387</v>
      </c>
      <c r="Z97">
        <f t="shared" si="16"/>
        <v>0</v>
      </c>
      <c r="AA97">
        <f t="shared" si="17"/>
        <v>0</v>
      </c>
      <c r="AB97">
        <f t="shared" si="18"/>
        <v>1</v>
      </c>
      <c r="AC97">
        <f t="shared" si="19"/>
        <v>0</v>
      </c>
      <c r="AD97">
        <f t="shared" si="20"/>
        <v>0</v>
      </c>
    </row>
    <row r="98" spans="1:30" x14ac:dyDescent="0.25">
      <c r="A98" t="s">
        <v>243</v>
      </c>
      <c r="B98">
        <f>0.5*'[1]Revenues X=0'!B98+0.5*'[1]Revenues X=1'!B99</f>
        <v>23016.773245001008</v>
      </c>
      <c r="C98">
        <f>0.5*'[1]Revenues X=0'!C98+0.5*'[1]Revenues X=1'!C99</f>
        <v>27492.077246844652</v>
      </c>
      <c r="D98">
        <f>0.5*'[1]Revenues X=0'!D98+0.5*'[1]Revenues X=1'!D99</f>
        <v>32831.801520471112</v>
      </c>
      <c r="E98">
        <f>0.5*'[1]Revenues X=0'!E98+0.5*'[1]Revenues X=1'!E99</f>
        <v>39206.256086641988</v>
      </c>
      <c r="F98">
        <f>0.5*'[1]Revenues X=0'!F98+0.5*'[1]Revenues X=1'!F99</f>
        <v>46815.526438096589</v>
      </c>
      <c r="G98">
        <f>0.5*'[1]Revenues X=0'!G98+0.5*'[1]Revenues X=1'!G99</f>
        <v>55898.023098264501</v>
      </c>
      <c r="H98">
        <f>0.5*'[1]Revenues X=0'!H98+0.5*'[1]Revenues X=1'!H99</f>
        <v>66738.593731822766</v>
      </c>
      <c r="I98">
        <f>0.5*'[1]Revenues X=0'!I98+0.5*'[1]Revenues X=1'!I99</f>
        <v>79676.32368866459</v>
      </c>
      <c r="J98">
        <f>0.5*'[1]Revenues X=0'!J98+0.5*'[1]Revenues X=1'!J99</f>
        <v>95116.354542946734</v>
      </c>
      <c r="K98">
        <f>0.5*'[1]Revenues X=0'!K98+0.5*'[1]Revenues X=1'!K99</f>
        <v>113540.9098403883</v>
      </c>
      <c r="L98">
        <f>0.5*'[1]Revenues X=0'!L98+0.5*'[1]Revenues X=1'!L99</f>
        <v>135526.0626941575</v>
      </c>
      <c r="M98">
        <f>0.5*'[1]Revenues X=0'!M98+0.5*'[1]Revenues X=1'!M99</f>
        <v>161757.40106074803</v>
      </c>
      <c r="N98">
        <f>0.5*'[1]Revenues X=0'!N98+0.5*'[1]Revenues X=1'!N99</f>
        <v>193053.81075568107</v>
      </c>
      <c r="O98">
        <f>0.5*'[1]Revenues X=0'!O98+0.5*'[1]Revenues X=1'!O99</f>
        <v>230389.72400251421</v>
      </c>
      <c r="P98">
        <f>0.5*'[1]Revenues X=0'!P98+0.5*'[1]Revenues X=1'!P99</f>
        <v>274928.84428088978</v>
      </c>
      <c r="Q98">
        <f>0.5*'[1]Revenues X=0'!Q98+0.5*'[1]Revenues X=1'!Q99</f>
        <v>328055.73256211553</v>
      </c>
      <c r="R98">
        <f>0.5*'[1]Revenues X=0'!R98+0.5*'[1]Revenues X=1'!R99</f>
        <v>391423.61721764831</v>
      </c>
      <c r="S98">
        <f>0.5*'[1]Revenues X=0'!S98+0.5*'[1]Revenues X=1'!S99</f>
        <v>466999.21954867319</v>
      </c>
      <c r="T98">
        <f>0.5*'[1]Revenues X=0'!T98+0.5*'[1]Revenues X=1'!T99</f>
        <v>557130.51303379668</v>
      </c>
      <c r="U98">
        <f>0.5*'[1]Revenues X=0'!U98+0.5*'[1]Revenues X=1'!U99</f>
        <v>664610.31250146881</v>
      </c>
      <c r="V98">
        <f>0.5*'[1]Revenues X=0'!V98+0.5*'[1]Revenues X=1'!V99</f>
        <v>792771.32320177054</v>
      </c>
      <c r="W98" s="20">
        <f t="shared" ref="W98:W129" si="21">AVERAGE(B98:V98)</f>
        <v>227475.2000142193</v>
      </c>
      <c r="X98" s="20">
        <f t="shared" ref="X98:X129" si="22">SUM(G98:V98)</f>
        <v>4607616.7657615505</v>
      </c>
      <c r="Y98" t="s">
        <v>387</v>
      </c>
      <c r="Z98">
        <f t="shared" ref="Z98:Z129" si="23">IF(Y98="ASIA",1,0)</f>
        <v>0</v>
      </c>
      <c r="AA98">
        <f t="shared" ref="AA98:AA129" si="24">IF(Y98="LAM",1,0)</f>
        <v>0</v>
      </c>
      <c r="AB98">
        <f t="shared" ref="AB98:AB129" si="25">IF(Y98="MAF",1,0)</f>
        <v>1</v>
      </c>
      <c r="AC98">
        <f t="shared" ref="AC98:AC129" si="26">IF(Y98="OECD90",1,0)</f>
        <v>0</v>
      </c>
      <c r="AD98">
        <f t="shared" ref="AD98:AD129" si="27">IF(Y98="REF",1,0)</f>
        <v>0</v>
      </c>
    </row>
    <row r="99" spans="1:30" x14ac:dyDescent="0.25">
      <c r="A99" t="s">
        <v>245</v>
      </c>
      <c r="B99">
        <f>0.5*'[1]Revenues X=0'!B99+0.5*'[1]Revenues X=1'!B100</f>
        <v>47256.010924108778</v>
      </c>
      <c r="C99">
        <f>0.5*'[1]Revenues X=0'!C99+0.5*'[1]Revenues X=1'!C100</f>
        <v>57241.955245806239</v>
      </c>
      <c r="D99">
        <f>0.5*'[1]Revenues X=0'!D99+0.5*'[1]Revenues X=1'!D100</f>
        <v>69330.587222108123</v>
      </c>
      <c r="E99">
        <f>0.5*'[1]Revenues X=0'!E99+0.5*'[1]Revenues X=1'!E100</f>
        <v>83967.919738318931</v>
      </c>
      <c r="F99">
        <f>0.5*'[1]Revenues X=0'!F99+0.5*'[1]Revenues X=1'!F100</f>
        <v>101690.4179575982</v>
      </c>
      <c r="G99">
        <f>0.5*'[1]Revenues X=0'!G99+0.5*'[1]Revenues X=1'!G100</f>
        <v>123146.94298245448</v>
      </c>
      <c r="H99">
        <f>0.5*'[1]Revenues X=0'!H99+0.5*'[1]Revenues X=1'!H100</f>
        <v>149123.16368199163</v>
      </c>
      <c r="I99">
        <f>0.5*'[1]Revenues X=0'!I99+0.5*'[1]Revenues X=1'!I100</f>
        <v>180568.93218890327</v>
      </c>
      <c r="J99">
        <f>0.5*'[1]Revenues X=0'!J99+0.5*'[1]Revenues X=1'!J100</f>
        <v>218634.28322609566</v>
      </c>
      <c r="K99">
        <f>0.5*'[1]Revenues X=0'!K99+0.5*'[1]Revenues X=1'!K100</f>
        <v>264709.43864285981</v>
      </c>
      <c r="L99">
        <f>0.5*'[1]Revenues X=0'!L99+0.5*'[1]Revenues X=1'!L100</f>
        <v>320477.35446990206</v>
      </c>
      <c r="M99">
        <f>0.5*'[1]Revenues X=0'!M99+0.5*'[1]Revenues X=1'!M100</f>
        <v>387972.2655144126</v>
      </c>
      <c r="N99">
        <f>0.5*'[1]Revenues X=0'!N99+0.5*'[1]Revenues X=1'!N100</f>
        <v>469656.36905036739</v>
      </c>
      <c r="O99">
        <f>0.5*'[1]Revenues X=0'!O99+0.5*'[1]Revenues X=1'!O100</f>
        <v>568505.4722939682</v>
      </c>
      <c r="P99">
        <f>0.5*'[1]Revenues X=0'!P99+0.5*'[1]Revenues X=1'!P100</f>
        <v>688120.8731103536</v>
      </c>
      <c r="Q99">
        <f>0.5*'[1]Revenues X=0'!Q99+0.5*'[1]Revenues X=1'!Q100</f>
        <v>832854.61401835049</v>
      </c>
      <c r="R99">
        <f>0.5*'[1]Revenues X=0'!R99+0.5*'[1]Revenues X=1'!R100</f>
        <v>1007972.6753605779</v>
      </c>
      <c r="S99">
        <f>0.5*'[1]Revenues X=0'!S99+0.5*'[1]Revenues X=1'!S100</f>
        <v>1219838.0873984511</v>
      </c>
      <c r="T99">
        <f>0.5*'[1]Revenues X=0'!T99+0.5*'[1]Revenues X=1'!T100</f>
        <v>1476148.910280236</v>
      </c>
      <c r="U99">
        <f>0.5*'[1]Revenues X=0'!U99+0.5*'[1]Revenues X=1'!U100</f>
        <v>1786205.8363313265</v>
      </c>
      <c r="V99">
        <f>0.5*'[1]Revenues X=0'!V99+0.5*'[1]Revenues X=1'!V100</f>
        <v>2161258.0291647962</v>
      </c>
      <c r="W99" s="20">
        <f t="shared" si="21"/>
        <v>581651.43518109468</v>
      </c>
      <c r="X99" s="20">
        <f t="shared" si="22"/>
        <v>11855193.247715047</v>
      </c>
      <c r="Y99" t="s">
        <v>387</v>
      </c>
      <c r="Z99">
        <f t="shared" si="23"/>
        <v>0</v>
      </c>
      <c r="AA99">
        <f t="shared" si="24"/>
        <v>0</v>
      </c>
      <c r="AB99">
        <f t="shared" si="25"/>
        <v>1</v>
      </c>
      <c r="AC99">
        <f t="shared" si="26"/>
        <v>0</v>
      </c>
      <c r="AD99">
        <f t="shared" si="27"/>
        <v>0</v>
      </c>
    </row>
    <row r="100" spans="1:30" x14ac:dyDescent="0.25">
      <c r="A100" t="s">
        <v>247</v>
      </c>
      <c r="B100">
        <f>0.5*'[1]Revenues X=0'!B100+0.5*'[1]Revenues X=1'!B101</f>
        <v>216658.7456330859</v>
      </c>
      <c r="C100">
        <f>0.5*'[1]Revenues X=0'!C100+0.5*'[1]Revenues X=1'!C101</f>
        <v>258899.20494928653</v>
      </c>
      <c r="D100">
        <f>0.5*'[1]Revenues X=0'!D100+0.5*'[1]Revenues X=1'!D101</f>
        <v>309364.93888870237</v>
      </c>
      <c r="E100">
        <f>0.5*'[1]Revenues X=0'!E100+0.5*'[1]Revenues X=1'!E101</f>
        <v>369660.52602734882</v>
      </c>
      <c r="F100">
        <f>0.5*'[1]Revenues X=0'!F100+0.5*'[1]Revenues X=1'!F101</f>
        <v>441699.25924342906</v>
      </c>
      <c r="G100">
        <f>0.5*'[1]Revenues X=0'!G100+0.5*'[1]Revenues X=1'!G101</f>
        <v>527766.1995507041</v>
      </c>
      <c r="H100">
        <f>0.5*'[1]Revenues X=0'!H100+0.5*'[1]Revenues X=1'!H101</f>
        <v>630591.34867634904</v>
      </c>
      <c r="I100">
        <f>0.5*'[1]Revenues X=0'!I100+0.5*'[1]Revenues X=1'!I101</f>
        <v>753434.67957678519</v>
      </c>
      <c r="J100">
        <f>0.5*'[1]Revenues X=0'!J100+0.5*'[1]Revenues X=1'!J101</f>
        <v>900190.83828180563</v>
      </c>
      <c r="K100">
        <f>0.5*'[1]Revenues X=0'!K100+0.5*'[1]Revenues X=1'!K101</f>
        <v>1075510.3405913382</v>
      </c>
      <c r="L100">
        <f>0.5*'[1]Revenues X=0'!L100+0.5*'[1]Revenues X=1'!L101</f>
        <v>1284948.8179675753</v>
      </c>
      <c r="M100">
        <f>0.5*'[1]Revenues X=0'!M100+0.5*'[1]Revenues X=1'!M101</f>
        <v>1535139.8556142962</v>
      </c>
      <c r="N100">
        <f>0.5*'[1]Revenues X=0'!N100+0.5*'[1]Revenues X=1'!N101</f>
        <v>1834007.7144306665</v>
      </c>
      <c r="O100">
        <f>0.5*'[1]Revenues X=0'!O100+0.5*'[1]Revenues X=1'!O101</f>
        <v>2191013.7880020994</v>
      </c>
      <c r="P100">
        <f>0.5*'[1]Revenues X=0'!P100+0.5*'[1]Revenues X=1'!P101</f>
        <v>2617459.7707870235</v>
      </c>
      <c r="Q100">
        <f>0.5*'[1]Revenues X=0'!Q100+0.5*'[1]Revenues X=1'!Q101</f>
        <v>3126839.0532991542</v>
      </c>
      <c r="R100">
        <f>0.5*'[1]Revenues X=0'!R100+0.5*'[1]Revenues X=1'!R101</f>
        <v>3735268.754073278</v>
      </c>
      <c r="S100">
        <f>0.5*'[1]Revenues X=0'!S100+0.5*'[1]Revenues X=1'!S101</f>
        <v>4461990.6799897561</v>
      </c>
      <c r="T100">
        <f>0.5*'[1]Revenues X=0'!T100+0.5*'[1]Revenues X=1'!T101</f>
        <v>5329986.9405418998</v>
      </c>
      <c r="U100">
        <f>0.5*'[1]Revenues X=0'!U100+0.5*'[1]Revenues X=1'!U101</f>
        <v>6366694.0554651842</v>
      </c>
      <c r="V100">
        <f>0.5*'[1]Revenues X=0'!V100+0.5*'[1]Revenues X=1'!V101</f>
        <v>7604878.9273574362</v>
      </c>
      <c r="W100" s="20">
        <f t="shared" si="21"/>
        <v>2170095.4494736763</v>
      </c>
      <c r="X100" s="20">
        <f t="shared" si="22"/>
        <v>43975721.764205351</v>
      </c>
      <c r="Y100" t="s">
        <v>387</v>
      </c>
      <c r="Z100">
        <f t="shared" si="23"/>
        <v>0</v>
      </c>
      <c r="AA100">
        <f t="shared" si="24"/>
        <v>0</v>
      </c>
      <c r="AB100">
        <f t="shared" si="25"/>
        <v>1</v>
      </c>
      <c r="AC100">
        <f t="shared" si="26"/>
        <v>0</v>
      </c>
      <c r="AD100">
        <f t="shared" si="27"/>
        <v>0</v>
      </c>
    </row>
    <row r="101" spans="1:30" x14ac:dyDescent="0.25">
      <c r="A101" t="s">
        <v>251</v>
      </c>
      <c r="B101">
        <f>0.5*'[1]Revenues X=0'!B101+0.5*'[1]Revenues X=1'!B102</f>
        <v>69317.175901572642</v>
      </c>
      <c r="C101">
        <f>0.5*'[1]Revenues X=0'!C101+0.5*'[1]Revenues X=1'!C102</f>
        <v>82207.375359715516</v>
      </c>
      <c r="D101">
        <f>0.5*'[1]Revenues X=0'!D101+0.5*'[1]Revenues X=1'!D102</f>
        <v>97492.795690214945</v>
      </c>
      <c r="E101">
        <f>0.5*'[1]Revenues X=0'!E101+0.5*'[1]Revenues X=1'!E102</f>
        <v>115622.7272913999</v>
      </c>
      <c r="F101">
        <f>0.5*'[1]Revenues X=0'!F101+0.5*'[1]Revenues X=1'!F102</f>
        <v>137127.35711318039</v>
      </c>
      <c r="G101">
        <f>0.5*'[1]Revenues X=0'!G101+0.5*'[1]Revenues X=1'!G102</f>
        <v>162634.31708005024</v>
      </c>
      <c r="H101">
        <f>0.5*'[1]Revenues X=0'!H101+0.5*'[1]Revenues X=1'!H102</f>
        <v>192890.97985332191</v>
      </c>
      <c r="I101">
        <f>0.5*'[1]Revenues X=0'!I101+0.5*'[1]Revenues X=1'!I102</f>
        <v>228780.65469315677</v>
      </c>
      <c r="J101">
        <f>0.5*'[1]Revenues X=0'!J101+0.5*'[1]Revenues X=1'!J102</f>
        <v>271355.51464440965</v>
      </c>
      <c r="K101">
        <f>0.5*'[1]Revenues X=0'!K101+0.5*'[1]Revenues X=1'!K102</f>
        <v>321859.34236145427</v>
      </c>
      <c r="L101">
        <f>0.5*'[1]Revenues X=0'!L101+0.5*'[1]Revenues X=1'!L102</f>
        <v>381773.60290344839</v>
      </c>
      <c r="M101">
        <f>0.5*'[1]Revenues X=0'!M101+0.5*'[1]Revenues X=1'!M102</f>
        <v>452849.87506982894</v>
      </c>
      <c r="N101">
        <f>0.5*'[1]Revenues X=0'!N101+0.5*'[1]Revenues X=1'!N102</f>
        <v>537174.33780281583</v>
      </c>
      <c r="O101">
        <f>0.5*'[1]Revenues X=0'!O101+0.5*'[1]Revenues X=1'!O102</f>
        <v>637213.99598593346</v>
      </c>
      <c r="P101">
        <f>0.5*'[1]Revenues X=0'!P101+0.5*'[1]Revenues X=1'!P102</f>
        <v>755906.96757237415</v>
      </c>
      <c r="Q101">
        <f>0.5*'[1]Revenues X=0'!Q101+0.5*'[1]Revenues X=1'!Q102</f>
        <v>896728.35131180612</v>
      </c>
      <c r="R101">
        <f>0.5*'[1]Revenues X=0'!R101+0.5*'[1]Revenues X=1'!R102</f>
        <v>1063816.6765340783</v>
      </c>
      <c r="S101">
        <f>0.5*'[1]Revenues X=0'!S101+0.5*'[1]Revenues X=1'!S102</f>
        <v>1262067.733002766</v>
      </c>
      <c r="T101">
        <f>0.5*'[1]Revenues X=0'!T101+0.5*'[1]Revenues X=1'!T102</f>
        <v>1497311.7226254875</v>
      </c>
      <c r="U101">
        <f>0.5*'[1]Revenues X=0'!U101+0.5*'[1]Revenues X=1'!U102</f>
        <v>1776446.8883084776</v>
      </c>
      <c r="V101">
        <f>0.5*'[1]Revenues X=0'!V101+0.5*'[1]Revenues X=1'!V102</f>
        <v>2107683.7497553052</v>
      </c>
      <c r="W101" s="20">
        <f t="shared" si="21"/>
        <v>621345.81623146648</v>
      </c>
      <c r="X101" s="20">
        <f t="shared" si="22"/>
        <v>12546494.709504712</v>
      </c>
      <c r="Y101" t="s">
        <v>526</v>
      </c>
      <c r="Z101">
        <f t="shared" si="23"/>
        <v>0</v>
      </c>
      <c r="AA101">
        <f t="shared" si="24"/>
        <v>0</v>
      </c>
      <c r="AB101">
        <f t="shared" si="25"/>
        <v>0</v>
      </c>
      <c r="AC101">
        <f t="shared" si="26"/>
        <v>0</v>
      </c>
      <c r="AD101">
        <f t="shared" si="27"/>
        <v>1</v>
      </c>
    </row>
    <row r="102" spans="1:30" x14ac:dyDescent="0.25">
      <c r="A102" t="s">
        <v>253</v>
      </c>
      <c r="B102">
        <f>0.5*'[1]Revenues X=0'!B102+0.5*'[1]Revenues X=1'!B103</f>
        <v>32868.363553202435</v>
      </c>
      <c r="C102">
        <f>0.5*'[1]Revenues X=0'!C102+0.5*'[1]Revenues X=1'!C103</f>
        <v>39278.959485548614</v>
      </c>
      <c r="D102">
        <f>0.5*'[1]Revenues X=0'!D102+0.5*'[1]Revenues X=1'!D103</f>
        <v>46935.774705764459</v>
      </c>
      <c r="E102">
        <f>0.5*'[1]Revenues X=0'!E102+0.5*'[1]Revenues X=1'!E103</f>
        <v>56084.589320620682</v>
      </c>
      <c r="F102">
        <f>0.5*'[1]Revenues X=0'!F102+0.5*'[1]Revenues X=1'!F103</f>
        <v>67016.429590386993</v>
      </c>
      <c r="G102">
        <f>0.5*'[1]Revenues X=0'!G102+0.5*'[1]Revenues X=1'!G103</f>
        <v>80077.231017226688</v>
      </c>
      <c r="H102">
        <f>0.5*'[1]Revenues X=0'!H102+0.5*'[1]Revenues X=1'!H103</f>
        <v>95683.585211380967</v>
      </c>
      <c r="I102">
        <f>0.5*'[1]Revenues X=0'!I102+0.5*'[1]Revenues X=1'!I103</f>
        <v>114328.90760610299</v>
      </c>
      <c r="J102">
        <f>0.5*'[1]Revenues X=0'!J102+0.5*'[1]Revenues X=1'!J103</f>
        <v>136607.60965474363</v>
      </c>
      <c r="K102">
        <f>0.5*'[1]Revenues X=0'!K102+0.5*'[1]Revenues X=1'!K103</f>
        <v>163224.04589189193</v>
      </c>
      <c r="L102">
        <f>0.5*'[1]Revenues X=0'!L102+0.5*'[1]Revenues X=1'!L103</f>
        <v>195026.31765298347</v>
      </c>
      <c r="M102">
        <f>0.5*'[1]Revenues X=0'!M102+0.5*'[1]Revenues X=1'!M103</f>
        <v>233019.83065282885</v>
      </c>
      <c r="N102">
        <f>0.5*'[1]Revenues X=0'!N102+0.5*'[1]Revenues X=1'!N103</f>
        <v>278414.60209417623</v>
      </c>
      <c r="O102">
        <f>0.5*'[1]Revenues X=0'!O102+0.5*'[1]Revenues X=1'!O103</f>
        <v>332645.66815148777</v>
      </c>
      <c r="P102">
        <f>0.5*'[1]Revenues X=0'!P102+0.5*'[1]Revenues X=1'!P103</f>
        <v>397439.33525458514</v>
      </c>
      <c r="Q102">
        <f>0.5*'[1]Revenues X=0'!Q102+0.5*'[1]Revenues X=1'!Q103</f>
        <v>474843.7254042938</v>
      </c>
      <c r="R102">
        <f>0.5*'[1]Revenues X=0'!R102+0.5*'[1]Revenues X=1'!R103</f>
        <v>567321.62155218853</v>
      </c>
      <c r="S102">
        <f>0.5*'[1]Revenues X=0'!S102+0.5*'[1]Revenues X=1'!S103</f>
        <v>677795.96622852259</v>
      </c>
      <c r="T102">
        <f>0.5*'[1]Revenues X=0'!T102+0.5*'[1]Revenues X=1'!T103</f>
        <v>809780.0631275312</v>
      </c>
      <c r="U102">
        <f>0.5*'[1]Revenues X=0'!U102+0.5*'[1]Revenues X=1'!U103</f>
        <v>967445.06615001312</v>
      </c>
      <c r="V102">
        <f>0.5*'[1]Revenues X=0'!V102+0.5*'[1]Revenues X=1'!V103</f>
        <v>1155798.1894499373</v>
      </c>
      <c r="W102" s="20">
        <f t="shared" si="21"/>
        <v>329601.70865501993</v>
      </c>
      <c r="X102" s="20">
        <f t="shared" si="22"/>
        <v>6679451.7650998952</v>
      </c>
      <c r="Y102" t="s">
        <v>527</v>
      </c>
      <c r="Z102">
        <f t="shared" si="23"/>
        <v>0</v>
      </c>
      <c r="AA102">
        <f t="shared" si="24"/>
        <v>0</v>
      </c>
      <c r="AB102">
        <f t="shared" si="25"/>
        <v>0</v>
      </c>
      <c r="AC102">
        <f t="shared" si="26"/>
        <v>1</v>
      </c>
      <c r="AD102">
        <f t="shared" si="27"/>
        <v>0</v>
      </c>
    </row>
    <row r="103" spans="1:30" x14ac:dyDescent="0.25">
      <c r="A103" t="s">
        <v>255</v>
      </c>
      <c r="B103">
        <f>0.5*'[1]Revenues X=0'!B103+0.5*'[1]Revenues X=1'!B104</f>
        <v>8689.2294877570639</v>
      </c>
      <c r="C103">
        <f>0.5*'[1]Revenues X=0'!C103+0.5*'[1]Revenues X=1'!C104</f>
        <v>10412.61242873353</v>
      </c>
      <c r="D103">
        <f>0.5*'[1]Revenues X=0'!D103+0.5*'[1]Revenues X=1'!D104</f>
        <v>12473.674003099513</v>
      </c>
      <c r="E103">
        <f>0.5*'[1]Revenues X=0'!E103+0.5*'[1]Revenues X=1'!E104</f>
        <v>14942.105684134505</v>
      </c>
      <c r="F103">
        <f>0.5*'[1]Revenues X=0'!F103+0.5*'[1]Revenues X=1'!F104</f>
        <v>17898.391407262396</v>
      </c>
      <c r="G103">
        <f>0.5*'[1]Revenues X=0'!G103+0.5*'[1]Revenues X=1'!G104</f>
        <v>21438.481406053827</v>
      </c>
      <c r="H103">
        <f>0.5*'[1]Revenues X=0'!H103+0.5*'[1]Revenues X=1'!H104</f>
        <v>25677.96688142616</v>
      </c>
      <c r="I103">
        <f>0.5*'[1]Revenues X=0'!I103+0.5*'[1]Revenues X=1'!I104</f>
        <v>30754.222401536881</v>
      </c>
      <c r="J103">
        <f>0.5*'[1]Revenues X=0'!J103+0.5*'[1]Revenues X=1'!J104</f>
        <v>36832.821206521869</v>
      </c>
      <c r="K103">
        <f>0.5*'[1]Revenues X=0'!K103+0.5*'[1]Revenues X=1'!K104</f>
        <v>44110.542311677375</v>
      </c>
      <c r="L103">
        <f>0.5*'[1]Revenues X=0'!L103+0.5*'[1]Revenues X=1'!L104</f>
        <v>52824.506582196671</v>
      </c>
      <c r="M103">
        <f>0.5*'[1]Revenues X=0'!M103+0.5*'[1]Revenues X=1'!M104</f>
        <v>63256.528439922738</v>
      </c>
      <c r="N103">
        <f>0.5*'[1]Revenues X=0'!N103+0.5*'[1]Revenues X=1'!N104</f>
        <v>75746.125269140422</v>
      </c>
      <c r="O103">
        <f>0.5*'[1]Revenues X=0'!O103+0.5*'[1]Revenues X=1'!O104</f>
        <v>90696.810547315443</v>
      </c>
      <c r="P103">
        <f>0.5*'[1]Revenues X=0'!P103+0.5*'[1]Revenues X=1'!P104</f>
        <v>108594.61672510215</v>
      </c>
      <c r="Q103">
        <f>0.5*'[1]Revenues X=0'!Q103+0.5*'[1]Revenues X=1'!Q104</f>
        <v>130017.18970515268</v>
      </c>
      <c r="R103">
        <f>0.5*'[1]Revenues X=0'!R103+0.5*'[1]Revenues X=1'!R104</f>
        <v>155660.1588707614</v>
      </c>
      <c r="S103">
        <f>0.5*'[1]Revenues X=0'!S103+0.5*'[1]Revenues X=1'!S104</f>
        <v>186350.27118492467</v>
      </c>
      <c r="T103">
        <f>0.5*'[1]Revenues X=0'!T103+0.5*'[1]Revenues X=1'!T104</f>
        <v>223082.92836277216</v>
      </c>
      <c r="U103">
        <f>0.5*'[1]Revenues X=0'!U103+0.5*'[1]Revenues X=1'!U104</f>
        <v>267041.14262726885</v>
      </c>
      <c r="V103">
        <f>0.5*'[1]Revenues X=0'!V103+0.5*'[1]Revenues X=1'!V104</f>
        <v>319647.51922526071</v>
      </c>
      <c r="W103" s="20">
        <f t="shared" si="21"/>
        <v>90292.754512286716</v>
      </c>
      <c r="X103" s="20">
        <f t="shared" si="22"/>
        <v>1831731.8317470339</v>
      </c>
      <c r="Y103" t="s">
        <v>524</v>
      </c>
      <c r="Z103">
        <f t="shared" si="23"/>
        <v>1</v>
      </c>
      <c r="AA103">
        <f t="shared" si="24"/>
        <v>0</v>
      </c>
      <c r="AB103">
        <f t="shared" si="25"/>
        <v>0</v>
      </c>
      <c r="AC103">
        <f t="shared" si="26"/>
        <v>0</v>
      </c>
      <c r="AD103">
        <f t="shared" si="27"/>
        <v>0</v>
      </c>
    </row>
    <row r="104" spans="1:30" x14ac:dyDescent="0.25">
      <c r="A104" t="s">
        <v>257</v>
      </c>
      <c r="B104">
        <f>0.5*'[1]Revenues X=0'!B104+0.5*'[1]Revenues X=1'!B105</f>
        <v>51219.351605289878</v>
      </c>
      <c r="C104">
        <f>0.5*'[1]Revenues X=0'!C104+0.5*'[1]Revenues X=1'!C105</f>
        <v>60892.723707650926</v>
      </c>
      <c r="D104">
        <f>0.5*'[1]Revenues X=0'!D104+0.5*'[1]Revenues X=1'!D105</f>
        <v>72389.170825774869</v>
      </c>
      <c r="E104">
        <f>0.5*'[1]Revenues X=0'!E104+0.5*'[1]Revenues X=1'!E105</f>
        <v>86055.999420747481</v>
      </c>
      <c r="F104">
        <f>0.5*'[1]Revenues X=0'!F104+0.5*'[1]Revenues X=1'!F105</f>
        <v>102303.2870206729</v>
      </c>
      <c r="G104">
        <f>0.5*'[1]Revenues X=0'!G104+0.5*'[1]Revenues X=1'!G105</f>
        <v>121617.12994121459</v>
      </c>
      <c r="H104">
        <f>0.5*'[1]Revenues X=0'!H104+0.5*'[1]Revenues X=1'!H105</f>
        <v>144578.06204494531</v>
      </c>
      <c r="I104">
        <f>0.5*'[1]Revenues X=0'!I104+0.5*'[1]Revenues X=1'!I105</f>
        <v>171872.78265383025</v>
      </c>
      <c r="J104">
        <f>0.5*'[1]Revenues X=0'!J104+0.5*'[1]Revenues X=1'!J105</f>
        <v>204321.67491949257</v>
      </c>
      <c r="K104">
        <f>0.5*'[1]Revenues X=0'!K104+0.5*'[1]Revenues X=1'!K105</f>
        <v>242895.33187570926</v>
      </c>
      <c r="L104">
        <f>0.5*'[1]Revenues X=0'!L104+0.5*'[1]Revenues X=1'!L105</f>
        <v>288753.10643392149</v>
      </c>
      <c r="M104">
        <f>0.5*'[1]Revenues X=0'!M104+0.5*'[1]Revenues X=1'!M105</f>
        <v>343266.87609217624</v>
      </c>
      <c r="N104">
        <f>0.5*'[1]Revenues X=0'!N104+0.5*'[1]Revenues X=1'!N105</f>
        <v>408075.06173835439</v>
      </c>
      <c r="O104">
        <f>0.5*'[1]Revenues X=0'!O104+0.5*'[1]Revenues X=1'!O105</f>
        <v>485116.77302401303</v>
      </c>
      <c r="P104">
        <f>0.5*'[1]Revenues X=0'!P104+0.5*'[1]Revenues X=1'!P105</f>
        <v>576707.52370157908</v>
      </c>
      <c r="Q104">
        <f>0.5*'[1]Revenues X=0'!Q104+0.5*'[1]Revenues X=1'!Q105</f>
        <v>685588.25397852156</v>
      </c>
      <c r="R104">
        <f>0.5*'[1]Revenues X=0'!R104+0.5*'[1]Revenues X=1'!R105</f>
        <v>815031.48549066205</v>
      </c>
      <c r="S104">
        <f>0.5*'[1]Revenues X=0'!S104+0.5*'[1]Revenues X=1'!S105</f>
        <v>968911.65185455047</v>
      </c>
      <c r="T104">
        <f>0.5*'[1]Revenues X=0'!T104+0.5*'[1]Revenues X=1'!T105</f>
        <v>1151853.9709180663</v>
      </c>
      <c r="U104">
        <f>0.5*'[1]Revenues X=0'!U104+0.5*'[1]Revenues X=1'!U105</f>
        <v>1369335.2780919229</v>
      </c>
      <c r="V104">
        <f>0.5*'[1]Revenues X=0'!V104+0.5*'[1]Revenues X=1'!V105</f>
        <v>1627888.8654945567</v>
      </c>
      <c r="W104" s="20">
        <f t="shared" si="21"/>
        <v>475174.96956350724</v>
      </c>
      <c r="X104" s="20">
        <f t="shared" si="22"/>
        <v>9605813.8282535151</v>
      </c>
      <c r="Y104" t="s">
        <v>526</v>
      </c>
      <c r="Z104">
        <f t="shared" si="23"/>
        <v>0</v>
      </c>
      <c r="AA104">
        <f t="shared" si="24"/>
        <v>0</v>
      </c>
      <c r="AB104">
        <f t="shared" si="25"/>
        <v>0</v>
      </c>
      <c r="AC104">
        <f t="shared" si="26"/>
        <v>0</v>
      </c>
      <c r="AD104">
        <f t="shared" si="27"/>
        <v>1</v>
      </c>
    </row>
    <row r="105" spans="1:30" x14ac:dyDescent="0.25">
      <c r="A105" t="s">
        <v>259</v>
      </c>
      <c r="B105">
        <f>0.5*'[1]Revenues X=0'!B105+0.5*'[1]Revenues X=1'!B106</f>
        <v>246066.1166469712</v>
      </c>
      <c r="C105">
        <f>0.5*'[1]Revenues X=0'!C105+0.5*'[1]Revenues X=1'!C106</f>
        <v>298955.50161171547</v>
      </c>
      <c r="D105">
        <f>0.5*'[1]Revenues X=0'!D105+0.5*'[1]Revenues X=1'!D106</f>
        <v>363187.71203023032</v>
      </c>
      <c r="E105">
        <f>0.5*'[1]Revenues X=0'!E105+0.5*'[1]Revenues X=1'!E106</f>
        <v>441196.63950350473</v>
      </c>
      <c r="F105">
        <f>0.5*'[1]Revenues X=0'!F105+0.5*'[1]Revenues X=1'!F106</f>
        <v>535931.84541664913</v>
      </c>
      <c r="G105">
        <f>0.5*'[1]Revenues X=0'!G105+0.5*'[1]Revenues X=1'!G106</f>
        <v>650972.52550855034</v>
      </c>
      <c r="H105">
        <f>0.5*'[1]Revenues X=0'!H105+0.5*'[1]Revenues X=1'!H106</f>
        <v>790663.49033056421</v>
      </c>
      <c r="I105">
        <f>0.5*'[1]Revenues X=0'!I105+0.5*'[1]Revenues X=1'!I106</f>
        <v>960275.72559166874</v>
      </c>
      <c r="J105">
        <f>0.5*'[1]Revenues X=0'!J105+0.5*'[1]Revenues X=1'!J106</f>
        <v>1166206.9890325821</v>
      </c>
      <c r="K105">
        <f>0.5*'[1]Revenues X=0'!K105+0.5*'[1]Revenues X=1'!K106</f>
        <v>1416217.9030293941</v>
      </c>
      <c r="L105">
        <f>0.5*'[1]Revenues X=0'!L105+0.5*'[1]Revenues X=1'!L106</f>
        <v>1719726.7176331517</v>
      </c>
      <c r="M105">
        <f>0.5*'[1]Revenues X=0'!M105+0.5*'[1]Revenues X=1'!M106</f>
        <v>2088156.5732045786</v>
      </c>
      <c r="N105">
        <f>0.5*'[1]Revenues X=0'!N105+0.5*'[1]Revenues X=1'!N106</f>
        <v>2535368.5191507251</v>
      </c>
      <c r="O105">
        <f>0.5*'[1]Revenues X=0'!O105+0.5*'[1]Revenues X=1'!O106</f>
        <v>3078172.1302412716</v>
      </c>
      <c r="P105">
        <f>0.5*'[1]Revenues X=0'!P105+0.5*'[1]Revenues X=1'!P106</f>
        <v>3736961.4560994115</v>
      </c>
      <c r="Q105">
        <f>0.5*'[1]Revenues X=0'!Q105+0.5*'[1]Revenues X=1'!Q106</f>
        <v>4536465.5906341858</v>
      </c>
      <c r="R105">
        <f>0.5*'[1]Revenues X=0'!R105+0.5*'[1]Revenues X=1'!R106</f>
        <v>5506682.395665844</v>
      </c>
      <c r="S105">
        <f>0.5*'[1]Revenues X=0'!S105+0.5*'[1]Revenues X=1'!S106</f>
        <v>6683981.4239221439</v>
      </c>
      <c r="T105">
        <f>0.5*'[1]Revenues X=0'!T105+0.5*'[1]Revenues X=1'!T106</f>
        <v>8112474.4580911333</v>
      </c>
      <c r="U105">
        <f>0.5*'[1]Revenues X=0'!U105+0.5*'[1]Revenues X=1'!U106</f>
        <v>9845635.6645083744</v>
      </c>
      <c r="V105">
        <f>0.5*'[1]Revenues X=0'!V105+0.5*'[1]Revenues X=1'!V106</f>
        <v>11948310.460427189</v>
      </c>
      <c r="W105" s="20">
        <f t="shared" si="21"/>
        <v>3174362.3732514209</v>
      </c>
      <c r="X105" s="20">
        <f t="shared" si="22"/>
        <v>64776272.02307076</v>
      </c>
      <c r="Y105" t="s">
        <v>387</v>
      </c>
      <c r="Z105">
        <f t="shared" si="23"/>
        <v>0</v>
      </c>
      <c r="AA105">
        <f t="shared" si="24"/>
        <v>0</v>
      </c>
      <c r="AB105">
        <f t="shared" si="25"/>
        <v>1</v>
      </c>
      <c r="AC105">
        <f t="shared" si="26"/>
        <v>0</v>
      </c>
      <c r="AD105">
        <f t="shared" si="27"/>
        <v>0</v>
      </c>
    </row>
    <row r="106" spans="1:30" x14ac:dyDescent="0.25">
      <c r="A106" t="s">
        <v>261</v>
      </c>
      <c r="B106">
        <f>0.5*'[1]Revenues X=0'!B106+0.5*'[1]Revenues X=1'!B107</f>
        <v>174772.1652138248</v>
      </c>
      <c r="C106">
        <f>0.5*'[1]Revenues X=0'!C106+0.5*'[1]Revenues X=1'!C107</f>
        <v>212477.35505395493</v>
      </c>
      <c r="D106">
        <f>0.5*'[1]Revenues X=0'!D106+0.5*'[1]Revenues X=1'!D107</f>
        <v>258297.88421304597</v>
      </c>
      <c r="E106">
        <f>0.5*'[1]Revenues X=0'!E106+0.5*'[1]Revenues X=1'!E107</f>
        <v>313982.36757808074</v>
      </c>
      <c r="F106">
        <f>0.5*'[1]Revenues X=0'!F106+0.5*'[1]Revenues X=1'!F107</f>
        <v>381650.44333491015</v>
      </c>
      <c r="G106">
        <f>0.5*'[1]Revenues X=0'!G106+0.5*'[1]Revenues X=1'!G107</f>
        <v>463875.82761951943</v>
      </c>
      <c r="H106">
        <f>0.5*'[1]Revenues X=0'!H106+0.5*'[1]Revenues X=1'!H107</f>
        <v>563784.91125623812</v>
      </c>
      <c r="I106">
        <f>0.5*'[1]Revenues X=0'!I106+0.5*'[1]Revenues X=1'!I107</f>
        <v>685172.83253644011</v>
      </c>
      <c r="J106">
        <f>0.5*'[1]Revenues X=0'!J106+0.5*'[1]Revenues X=1'!J107</f>
        <v>832649.17191317037</v>
      </c>
      <c r="K106">
        <f>0.5*'[1]Revenues X=0'!K106+0.5*'[1]Revenues X=1'!K107</f>
        <v>1011808.8497883475</v>
      </c>
      <c r="L106">
        <f>0.5*'[1]Revenues X=0'!L106+0.5*'[1]Revenues X=1'!L107</f>
        <v>1229446.473511263</v>
      </c>
      <c r="M106">
        <f>0.5*'[1]Revenues X=0'!M106+0.5*'[1]Revenues X=1'!M107</f>
        <v>1493808.0519315104</v>
      </c>
      <c r="N106">
        <f>0.5*'[1]Revenues X=0'!N106+0.5*'[1]Revenues X=1'!N107</f>
        <v>1814906.2612874256</v>
      </c>
      <c r="O106">
        <f>0.5*'[1]Revenues X=0'!O106+0.5*'[1]Revenues X=1'!O107</f>
        <v>2204891.0737809977</v>
      </c>
      <c r="P106">
        <f>0.5*'[1]Revenues X=0'!P106+0.5*'[1]Revenues X=1'!P107</f>
        <v>2678513.3324454166</v>
      </c>
      <c r="Q106">
        <f>0.5*'[1]Revenues X=0'!Q106+0.5*'[1]Revenues X=1'!Q107</f>
        <v>3253670.2914825012</v>
      </c>
      <c r="R106">
        <f>0.5*'[1]Revenues X=0'!R106+0.5*'[1]Revenues X=1'!R107</f>
        <v>3952087.0812775935</v>
      </c>
      <c r="S106">
        <f>0.5*'[1]Revenues X=0'!S106+0.5*'[1]Revenues X=1'!S107</f>
        <v>4800119.4410247179</v>
      </c>
      <c r="T106">
        <f>0.5*'[1]Revenues X=0'!T106+0.5*'[1]Revenues X=1'!T107</f>
        <v>5829755.2062213356</v>
      </c>
      <c r="U106">
        <f>0.5*'[1]Revenues X=0'!U106+0.5*'[1]Revenues X=1'!U107</f>
        <v>7079795.0906201303</v>
      </c>
      <c r="V106">
        <f>0.5*'[1]Revenues X=0'!V106+0.5*'[1]Revenues X=1'!V107</f>
        <v>8597322.1910105292</v>
      </c>
      <c r="W106" s="20">
        <f t="shared" si="21"/>
        <v>2277751.7287190929</v>
      </c>
      <c r="X106" s="20">
        <f t="shared" si="22"/>
        <v>46491606.087707132</v>
      </c>
      <c r="Y106" t="s">
        <v>387</v>
      </c>
      <c r="Z106">
        <f t="shared" si="23"/>
        <v>0</v>
      </c>
      <c r="AA106">
        <f t="shared" si="24"/>
        <v>0</v>
      </c>
      <c r="AB106">
        <f t="shared" si="25"/>
        <v>1</v>
      </c>
      <c r="AC106">
        <f t="shared" si="26"/>
        <v>0</v>
      </c>
      <c r="AD106">
        <f t="shared" si="27"/>
        <v>0</v>
      </c>
    </row>
    <row r="107" spans="1:30" x14ac:dyDescent="0.25">
      <c r="A107" t="s">
        <v>263</v>
      </c>
      <c r="B107">
        <f>0.5*'[1]Revenues X=0'!B107+0.5*'[1]Revenues X=1'!B108</f>
        <v>865329.13242763304</v>
      </c>
      <c r="C107">
        <f>0.5*'[1]Revenues X=0'!C107+0.5*'[1]Revenues X=1'!C108</f>
        <v>1035127.8428040271</v>
      </c>
      <c r="D107">
        <f>0.5*'[1]Revenues X=0'!D107+0.5*'[1]Revenues X=1'!D108</f>
        <v>1238214.8155444404</v>
      </c>
      <c r="E107">
        <f>0.5*'[1]Revenues X=0'!E107+0.5*'[1]Revenues X=1'!E108</f>
        <v>1481117.0693484307</v>
      </c>
      <c r="F107">
        <f>0.5*'[1]Revenues X=0'!F107+0.5*'[1]Revenues X=1'!F108</f>
        <v>1771634.2851096424</v>
      </c>
      <c r="G107">
        <f>0.5*'[1]Revenues X=0'!G107+0.5*'[1]Revenues X=1'!G108</f>
        <v>2119091.8376670573</v>
      </c>
      <c r="H107">
        <f>0.5*'[1]Revenues X=0'!H107+0.5*'[1]Revenues X=1'!H108</f>
        <v>2534641.5770049961</v>
      </c>
      <c r="I107">
        <f>0.5*'[1]Revenues X=0'!I107+0.5*'[1]Revenues X=1'!I108</f>
        <v>3031615.1820635907</v>
      </c>
      <c r="J107">
        <f>0.5*'[1]Revenues X=0'!J107+0.5*'[1]Revenues X=1'!J108</f>
        <v>3625954.8314621141</v>
      </c>
      <c r="K107">
        <f>0.5*'[1]Revenues X=0'!K107+0.5*'[1]Revenues X=1'!K108</f>
        <v>4336717.9627798516</v>
      </c>
      <c r="L107">
        <f>0.5*'[1]Revenues X=0'!L107+0.5*'[1]Revenues X=1'!L108</f>
        <v>5186692.371027628</v>
      </c>
      <c r="M107">
        <f>0.5*'[1]Revenues X=0'!M107+0.5*'[1]Revenues X=1'!M108</f>
        <v>6203117.4505990203</v>
      </c>
      <c r="N107">
        <f>0.5*'[1]Revenues X=0'!N107+0.5*'[1]Revenues X=1'!N108</f>
        <v>7418562.6019133534</v>
      </c>
      <c r="O107">
        <f>0.5*'[1]Revenues X=0'!O107+0.5*'[1]Revenues X=1'!O108</f>
        <v>8871957.6657010559</v>
      </c>
      <c r="P107">
        <f>0.5*'[1]Revenues X=0'!P107+0.5*'[1]Revenues X=1'!P108</f>
        <v>10609847.210585324</v>
      </c>
      <c r="Q107">
        <f>0.5*'[1]Revenues X=0'!Q107+0.5*'[1]Revenues X=1'!Q108</f>
        <v>12687862.511746032</v>
      </c>
      <c r="R107">
        <f>0.5*'[1]Revenues X=0'!R107+0.5*'[1]Revenues X=1'!R108</f>
        <v>15172512.355091453</v>
      </c>
      <c r="S107">
        <f>0.5*'[1]Revenues X=0'!S107+0.5*'[1]Revenues X=1'!S108</f>
        <v>18143285.478590522</v>
      </c>
      <c r="T107">
        <f>0.5*'[1]Revenues X=0'!T107+0.5*'[1]Revenues X=1'!T108</f>
        <v>21695207.082239494</v>
      </c>
      <c r="U107">
        <f>0.5*'[1]Revenues X=0'!U107+0.5*'[1]Revenues X=1'!U108</f>
        <v>25941841.35353525</v>
      </c>
      <c r="V107">
        <f>0.5*'[1]Revenues X=0'!V107+0.5*'[1]Revenues X=1'!V108</f>
        <v>31018937.793353207</v>
      </c>
      <c r="W107" s="20">
        <f t="shared" si="21"/>
        <v>8809012.7814568616</v>
      </c>
      <c r="X107" s="20">
        <f t="shared" si="22"/>
        <v>178597845.26535994</v>
      </c>
      <c r="Y107" t="s">
        <v>524</v>
      </c>
      <c r="Z107">
        <f t="shared" si="23"/>
        <v>1</v>
      </c>
      <c r="AA107">
        <f t="shared" si="24"/>
        <v>0</v>
      </c>
      <c r="AB107">
        <f t="shared" si="25"/>
        <v>0</v>
      </c>
      <c r="AC107">
        <f t="shared" si="26"/>
        <v>0</v>
      </c>
      <c r="AD107">
        <f t="shared" si="27"/>
        <v>0</v>
      </c>
    </row>
    <row r="108" spans="1:30" x14ac:dyDescent="0.25">
      <c r="A108" t="s">
        <v>265</v>
      </c>
      <c r="B108">
        <f>0.5*'[1]Revenues X=0'!B108+0.5*'[1]Revenues X=1'!B109</f>
        <v>6410.2139625748641</v>
      </c>
      <c r="C108">
        <f>0.5*'[1]Revenues X=0'!C108+0.5*'[1]Revenues X=1'!C109</f>
        <v>7682.9189730713588</v>
      </c>
      <c r="D108">
        <f>0.5*'[1]Revenues X=0'!D108+0.5*'[1]Revenues X=1'!D109</f>
        <v>9204.4223699294089</v>
      </c>
      <c r="E108">
        <f>0.5*'[1]Revenues X=0'!E108+0.5*'[1]Revenues X=1'!E109</f>
        <v>11026.913321155327</v>
      </c>
      <c r="F108">
        <f>0.5*'[1]Revenues X=0'!F108+0.5*'[1]Revenues X=1'!F109</f>
        <v>13209.917339353286</v>
      </c>
      <c r="G108">
        <f>0.5*'[1]Revenues X=0'!G108+0.5*'[1]Revenues X=1'!G109</f>
        <v>15824.477608275063</v>
      </c>
      <c r="H108">
        <f>0.5*'[1]Revenues X=0'!H108+0.5*'[1]Revenues X=1'!H109</f>
        <v>18956.088746888367</v>
      </c>
      <c r="I108">
        <f>0.5*'[1]Revenues X=0'!I108+0.5*'[1]Revenues X=1'!I109</f>
        <v>22706.534640501319</v>
      </c>
      <c r="J108">
        <f>0.5*'[1]Revenues X=0'!J108+0.5*'[1]Revenues X=1'!J109</f>
        <v>27198.35214182685</v>
      </c>
      <c r="K108">
        <f>0.5*'[1]Revenues X=0'!K108+0.5*'[1]Revenues X=1'!K109</f>
        <v>32577.423268578692</v>
      </c>
      <c r="L108">
        <f>0.5*'[1]Revenues X=0'!L108+0.5*'[1]Revenues X=1'!L109</f>
        <v>39019.348508446667</v>
      </c>
      <c r="M108">
        <f>0.5*'[1]Revenues X=0'!M108+0.5*'[1]Revenues X=1'!M109</f>
        <v>46733.179675688836</v>
      </c>
      <c r="N108">
        <f>0.5*'[1]Revenues X=0'!N108+0.5*'[1]Revenues X=1'!N109</f>
        <v>55970.518774606055</v>
      </c>
      <c r="O108">
        <f>0.5*'[1]Revenues X=0'!O108+0.5*'[1]Revenues X=1'!O109</f>
        <v>67030.891377898661</v>
      </c>
      <c r="P108">
        <f>0.5*'[1]Revenues X=0'!P108+0.5*'[1]Revenues X=1'!P109</f>
        <v>80274.73517457374</v>
      </c>
      <c r="Q108">
        <f>0.5*'[1]Revenues X=0'!Q108+0.5*'[1]Revenues X=1'!Q109</f>
        <v>96131.131888958917</v>
      </c>
      <c r="R108">
        <f>0.5*'[1]Revenues X=0'!R108+0.5*'[1]Revenues X=1'!R109</f>
        <v>115116.34614976699</v>
      </c>
      <c r="S108">
        <f>0.5*'[1]Revenues X=0'!S108+0.5*'[1]Revenues X=1'!S109</f>
        <v>137844.94694728445</v>
      </c>
      <c r="T108">
        <f>0.5*'[1]Revenues X=0'!T108+0.5*'[1]Revenues X=1'!T109</f>
        <v>165056.26540522289</v>
      </c>
      <c r="U108">
        <f>0.5*'[1]Revenues X=0'!U108+0.5*'[1]Revenues X=1'!U109</f>
        <v>197630.38562184671</v>
      </c>
      <c r="V108">
        <f>0.5*'[1]Revenues X=0'!V108+0.5*'[1]Revenues X=1'!V109</f>
        <v>236625.01881504757</v>
      </c>
      <c r="W108" s="20">
        <f t="shared" si="21"/>
        <v>66772.858605309346</v>
      </c>
      <c r="X108" s="20">
        <f t="shared" si="22"/>
        <v>1354695.6447454118</v>
      </c>
      <c r="Y108" t="s">
        <v>387</v>
      </c>
      <c r="Z108">
        <f t="shared" si="23"/>
        <v>0</v>
      </c>
      <c r="AA108">
        <f t="shared" si="24"/>
        <v>0</v>
      </c>
      <c r="AB108">
        <f t="shared" si="25"/>
        <v>1</v>
      </c>
      <c r="AC108">
        <f t="shared" si="26"/>
        <v>0</v>
      </c>
      <c r="AD108">
        <f t="shared" si="27"/>
        <v>0</v>
      </c>
    </row>
    <row r="109" spans="1:30" x14ac:dyDescent="0.25">
      <c r="A109" t="s">
        <v>267</v>
      </c>
      <c r="B109">
        <f>0.5*'[1]Revenues X=0'!B109+0.5*'[1]Revenues X=1'!B110</f>
        <v>161480.44876755483</v>
      </c>
      <c r="C109">
        <f>0.5*'[1]Revenues X=0'!C109+0.5*'[1]Revenues X=1'!C110</f>
        <v>197065.17881588615</v>
      </c>
      <c r="D109">
        <f>0.5*'[1]Revenues X=0'!D109+0.5*'[1]Revenues X=1'!D110</f>
        <v>240473.05719775378</v>
      </c>
      <c r="E109">
        <f>0.5*'[1]Revenues X=0'!E109+0.5*'[1]Revenues X=1'!E110</f>
        <v>293425.92838836514</v>
      </c>
      <c r="F109">
        <f>0.5*'[1]Revenues X=0'!F109+0.5*'[1]Revenues X=1'!F110</f>
        <v>358018.91991017986</v>
      </c>
      <c r="G109">
        <f>0.5*'[1]Revenues X=0'!G109+0.5*'[1]Revenues X=1'!G110</f>
        <v>436805.65318460215</v>
      </c>
      <c r="H109">
        <f>0.5*'[1]Revenues X=0'!H109+0.5*'[1]Revenues X=1'!H110</f>
        <v>532899.85905165644</v>
      </c>
      <c r="I109">
        <f>0.5*'[1]Revenues X=0'!I109+0.5*'[1]Revenues X=1'!I110</f>
        <v>650095.67811364669</v>
      </c>
      <c r="J109">
        <f>0.5*'[1]Revenues X=0'!J109+0.5*'[1]Revenues X=1'!J110</f>
        <v>793018.91717109154</v>
      </c>
      <c r="K109">
        <f>0.5*'[1]Revenues X=0'!K109+0.5*'[1]Revenues X=1'!K110</f>
        <v>967305.53003173647</v>
      </c>
      <c r="L109">
        <f>0.5*'[1]Revenues X=0'!L109+0.5*'[1]Revenues X=1'!L110</f>
        <v>1179825.8359024874</v>
      </c>
      <c r="M109">
        <f>0.5*'[1]Revenues X=0'!M109+0.5*'[1]Revenues X=1'!M110</f>
        <v>1438949.4052878288</v>
      </c>
      <c r="N109">
        <f>0.5*'[1]Revenues X=0'!N109+0.5*'[1]Revenues X=1'!N110</f>
        <v>1754877.3477471867</v>
      </c>
      <c r="O109">
        <f>0.5*'[1]Revenues X=0'!O109+0.5*'[1]Revenues X=1'!O110</f>
        <v>2140035.3027267819</v>
      </c>
      <c r="P109">
        <f>0.5*'[1]Revenues X=0'!P109+0.5*'[1]Revenues X=1'!P110</f>
        <v>2609565.7517076437</v>
      </c>
      <c r="Q109">
        <f>0.5*'[1]Revenues X=0'!Q109+0.5*'[1]Revenues X=1'!Q110</f>
        <v>3181910.8740102965</v>
      </c>
      <c r="R109">
        <f>0.5*'[1]Revenues X=0'!R109+0.5*'[1]Revenues X=1'!R110</f>
        <v>3879541.7478440171</v>
      </c>
      <c r="S109">
        <f>0.5*'[1]Revenues X=0'!S109+0.5*'[1]Revenues X=1'!S110</f>
        <v>4729822.5095709004</v>
      </c>
      <c r="T109">
        <f>0.5*'[1]Revenues X=0'!T109+0.5*'[1]Revenues X=1'!T110</f>
        <v>5766090.1255617216</v>
      </c>
      <c r="U109">
        <f>0.5*'[1]Revenues X=0'!U109+0.5*'[1]Revenues X=1'!U110</f>
        <v>7028935.1859924337</v>
      </c>
      <c r="V109">
        <f>0.5*'[1]Revenues X=0'!V109+0.5*'[1]Revenues X=1'!V110</f>
        <v>8567798.4567382354</v>
      </c>
      <c r="W109" s="20">
        <f t="shared" si="21"/>
        <v>2233711.5101772384</v>
      </c>
      <c r="X109" s="20">
        <f t="shared" si="22"/>
        <v>45657478.180642262</v>
      </c>
      <c r="Y109" t="s">
        <v>387</v>
      </c>
      <c r="Z109">
        <f t="shared" si="23"/>
        <v>0</v>
      </c>
      <c r="AA109">
        <f t="shared" si="24"/>
        <v>0</v>
      </c>
      <c r="AB109">
        <f t="shared" si="25"/>
        <v>1</v>
      </c>
      <c r="AC109">
        <f t="shared" si="26"/>
        <v>0</v>
      </c>
      <c r="AD109">
        <f t="shared" si="27"/>
        <v>0</v>
      </c>
    </row>
    <row r="110" spans="1:30" x14ac:dyDescent="0.25">
      <c r="A110" t="s">
        <v>269</v>
      </c>
      <c r="B110">
        <f>0.5*'[1]Revenues X=0'!B110+0.5*'[1]Revenues X=1'!B111</f>
        <v>11211.931987690845</v>
      </c>
      <c r="C110">
        <f>0.5*'[1]Revenues X=0'!C110+0.5*'[1]Revenues X=1'!C111</f>
        <v>13357.29103669948</v>
      </c>
      <c r="D110">
        <f>0.5*'[1]Revenues X=0'!D110+0.5*'[1]Revenues X=1'!D111</f>
        <v>15909.351182620107</v>
      </c>
      <c r="E110">
        <f>0.5*'[1]Revenues X=0'!E110+0.5*'[1]Revenues X=1'!E111</f>
        <v>18948.752264286624</v>
      </c>
      <c r="F110">
        <f>0.5*'[1]Revenues X=0'!F110+0.5*'[1]Revenues X=1'!F111</f>
        <v>22568.927058967576</v>
      </c>
      <c r="G110">
        <f>0.5*'[1]Revenues X=0'!G110+0.5*'[1]Revenues X=1'!G111</f>
        <v>26879.385132142263</v>
      </c>
      <c r="H110">
        <f>0.5*'[1]Revenues X=0'!H110+0.5*'[1]Revenues X=1'!H111</f>
        <v>32013.82845272393</v>
      </c>
      <c r="I110">
        <f>0.5*'[1]Revenues X=0'!I110+0.5*'[1]Revenues X=1'!I111</f>
        <v>38127.2033363148</v>
      </c>
      <c r="J110">
        <f>0.5*'[1]Revenues X=0'!J110+0.5*'[1]Revenues X=1'!J111</f>
        <v>45408.95066250606</v>
      </c>
      <c r="K110">
        <f>0.5*'[1]Revenues X=0'!K110+0.5*'[1]Revenues X=1'!K111</f>
        <v>54078.910138088475</v>
      </c>
      <c r="L110">
        <f>0.5*'[1]Revenues X=0'!L110+0.5*'[1]Revenues X=1'!L111</f>
        <v>64405.49669385489</v>
      </c>
      <c r="M110">
        <f>0.5*'[1]Revenues X=0'!M110+0.5*'[1]Revenues X=1'!M111</f>
        <v>76700.597579278823</v>
      </c>
      <c r="N110">
        <f>0.5*'[1]Revenues X=0'!N110+0.5*'[1]Revenues X=1'!N111</f>
        <v>91344.521834102838</v>
      </c>
      <c r="O110">
        <f>0.5*'[1]Revenues X=0'!O110+0.5*'[1]Revenues X=1'!O111</f>
        <v>108779.71242095306</v>
      </c>
      <c r="P110">
        <f>0.5*'[1]Revenues X=0'!P110+0.5*'[1]Revenues X=1'!P111</f>
        <v>129545.01408477857</v>
      </c>
      <c r="Q110">
        <f>0.5*'[1]Revenues X=0'!Q110+0.5*'[1]Revenues X=1'!Q111</f>
        <v>154268.03230005456</v>
      </c>
      <c r="R110">
        <f>0.5*'[1]Revenues X=0'!R110+0.5*'[1]Revenues X=1'!R111</f>
        <v>183712.22967084619</v>
      </c>
      <c r="S110">
        <f>0.5*'[1]Revenues X=0'!S110+0.5*'[1]Revenues X=1'!S111</f>
        <v>218767.80596926998</v>
      </c>
      <c r="T110">
        <f>0.5*'[1]Revenues X=0'!T110+0.5*'[1]Revenues X=1'!T111</f>
        <v>260516.46700650605</v>
      </c>
      <c r="U110">
        <f>0.5*'[1]Revenues X=0'!U110+0.5*'[1]Revenues X=1'!U111</f>
        <v>310220.79921059654</v>
      </c>
      <c r="V110">
        <f>0.5*'[1]Revenues X=0'!V110+0.5*'[1]Revenues X=1'!V111</f>
        <v>369408.91126889945</v>
      </c>
      <c r="W110" s="20">
        <f t="shared" si="21"/>
        <v>106960.6723471991</v>
      </c>
      <c r="X110" s="20">
        <f t="shared" si="22"/>
        <v>2164177.8657609164</v>
      </c>
      <c r="Y110" t="s">
        <v>527</v>
      </c>
      <c r="Z110">
        <f t="shared" si="23"/>
        <v>0</v>
      </c>
      <c r="AA110">
        <f t="shared" si="24"/>
        <v>0</v>
      </c>
      <c r="AB110">
        <f t="shared" si="25"/>
        <v>0</v>
      </c>
      <c r="AC110">
        <f t="shared" si="26"/>
        <v>1</v>
      </c>
      <c r="AD110">
        <f t="shared" si="27"/>
        <v>0</v>
      </c>
    </row>
    <row r="111" spans="1:30" x14ac:dyDescent="0.25">
      <c r="A111" t="s">
        <v>273</v>
      </c>
      <c r="B111">
        <f>0.5*'[1]Revenues X=0'!B111+0.5*'[1]Revenues X=1'!B112</f>
        <v>46808.954652916436</v>
      </c>
      <c r="C111">
        <f>0.5*'[1]Revenues X=0'!C111+0.5*'[1]Revenues X=1'!C112</f>
        <v>56554.900864799551</v>
      </c>
      <c r="D111">
        <f>0.5*'[1]Revenues X=0'!D111+0.5*'[1]Revenues X=1'!D112</f>
        <v>68323.518740397907</v>
      </c>
      <c r="E111">
        <f>0.5*'[1]Revenues X=0'!E111+0.5*'[1]Revenues X=1'!E112</f>
        <v>82537.996481057577</v>
      </c>
      <c r="F111">
        <f>0.5*'[1]Revenues X=0'!F111+0.5*'[1]Revenues X=1'!F112</f>
        <v>99706.000736962349</v>
      </c>
      <c r="G111">
        <f>0.5*'[1]Revenues X=0'!G111+0.5*'[1]Revenues X=1'!G112</f>
        <v>120440.10456860957</v>
      </c>
      <c r="H111">
        <f>0.5*'[1]Revenues X=0'!H111+0.5*'[1]Revenues X=1'!H112</f>
        <v>145480.31791070581</v>
      </c>
      <c r="I111">
        <f>0.5*'[1]Revenues X=0'!I111+0.5*'[1]Revenues X=1'!I112</f>
        <v>175719.17666558197</v>
      </c>
      <c r="J111">
        <f>0.5*'[1]Revenues X=0'!J111+0.5*'[1]Revenues X=1'!J112</f>
        <v>212234.841473771</v>
      </c>
      <c r="K111">
        <f>0.5*'[1]Revenues X=0'!K111+0.5*'[1]Revenues X=1'!K112</f>
        <v>256327.58990782889</v>
      </c>
      <c r="L111">
        <f>0.5*'[1]Revenues X=0'!L111+0.5*'[1]Revenues X=1'!L112</f>
        <v>309567.9186883294</v>
      </c>
      <c r="M111">
        <f>0.5*'[1]Revenues X=0'!M111+0.5*'[1]Revenues X=1'!M112</f>
        <v>373849.7075657302</v>
      </c>
      <c r="N111">
        <f>0.5*'[1]Revenues X=0'!N111+0.5*'[1]Revenues X=1'!N112</f>
        <v>451460.11181318871</v>
      </c>
      <c r="O111">
        <f>0.5*'[1]Revenues X=0'!O111+0.5*'[1]Revenues X=1'!O112</f>
        <v>545156.99084238312</v>
      </c>
      <c r="P111">
        <f>0.5*'[1]Revenues X=0'!P111+0.5*'[1]Revenues X=1'!P112</f>
        <v>658270.44068623916</v>
      </c>
      <c r="Q111">
        <f>0.5*'[1]Revenues X=0'!Q111+0.5*'[1]Revenues X=1'!Q112</f>
        <v>794815.52746783115</v>
      </c>
      <c r="R111">
        <f>0.5*'[1]Revenues X=0'!R111+0.5*'[1]Revenues X=1'!R112</f>
        <v>959639.75118148513</v>
      </c>
      <c r="S111">
        <f>0.5*'[1]Revenues X=0'!S111+0.5*'[1]Revenues X=1'!S112</f>
        <v>1158587.1308370682</v>
      </c>
      <c r="T111">
        <f>0.5*'[1]Revenues X=0'!T111+0.5*'[1]Revenues X=1'!T112</f>
        <v>1398712.3300222303</v>
      </c>
      <c r="U111">
        <f>0.5*'[1]Revenues X=0'!U111+0.5*'[1]Revenues X=1'!U112</f>
        <v>1688519.4100570451</v>
      </c>
      <c r="V111">
        <f>0.5*'[1]Revenues X=0'!V111+0.5*'[1]Revenues X=1'!V112</f>
        <v>2038271.598209077</v>
      </c>
      <c r="W111" s="20">
        <f t="shared" si="21"/>
        <v>554332.58663682092</v>
      </c>
      <c r="X111" s="20">
        <f t="shared" si="22"/>
        <v>11287052.947897105</v>
      </c>
      <c r="Y111" t="s">
        <v>387</v>
      </c>
      <c r="Z111">
        <f t="shared" si="23"/>
        <v>0</v>
      </c>
      <c r="AA111">
        <f t="shared" si="24"/>
        <v>0</v>
      </c>
      <c r="AB111">
        <f t="shared" si="25"/>
        <v>1</v>
      </c>
      <c r="AC111">
        <f t="shared" si="26"/>
        <v>0</v>
      </c>
      <c r="AD111">
        <f t="shared" si="27"/>
        <v>0</v>
      </c>
    </row>
    <row r="112" spans="1:30" x14ac:dyDescent="0.25">
      <c r="A112" t="s">
        <v>275</v>
      </c>
      <c r="B112">
        <f>0.5*'[1]Revenues X=0'!B112+0.5*'[1]Revenues X=1'!B113</f>
        <v>24941.782433272474</v>
      </c>
      <c r="C112">
        <f>0.5*'[1]Revenues X=0'!C112+0.5*'[1]Revenues X=1'!C113</f>
        <v>29636.537312245808</v>
      </c>
      <c r="D112">
        <f>0.5*'[1]Revenues X=0'!D112+0.5*'[1]Revenues X=1'!D113</f>
        <v>35210.81333235302</v>
      </c>
      <c r="E112">
        <f>0.5*'[1]Revenues X=0'!E112+0.5*'[1]Revenues X=1'!E113</f>
        <v>41832.936112939788</v>
      </c>
      <c r="F112">
        <f>0.5*'[1]Revenues X=0'!F112+0.5*'[1]Revenues X=1'!F113</f>
        <v>49699.832520998927</v>
      </c>
      <c r="G112">
        <f>0.5*'[1]Revenues X=0'!G112+0.5*'[1]Revenues X=1'!G113</f>
        <v>59045.167981535866</v>
      </c>
      <c r="H112">
        <f>0.5*'[1]Revenues X=0'!H112+0.5*'[1]Revenues X=1'!H113</f>
        <v>70146.947325661327</v>
      </c>
      <c r="I112">
        <f>0.5*'[1]Revenues X=0'!I112+0.5*'[1]Revenues X=1'!I113</f>
        <v>83334.769230108926</v>
      </c>
      <c r="J112">
        <f>0.5*'[1]Revenues X=0'!J112+0.5*'[1]Revenues X=1'!J113</f>
        <v>99000.837050013419</v>
      </c>
      <c r="K112">
        <f>0.5*'[1]Revenues X=0'!K112+0.5*'[1]Revenues X=1'!K113</f>
        <v>117610.13306497067</v>
      </c>
      <c r="L112">
        <f>0.5*'[1]Revenues X=0'!L112+0.5*'[1]Revenues X=1'!L113</f>
        <v>139715.94960771338</v>
      </c>
      <c r="M112">
        <f>0.5*'[1]Revenues X=0'!M112+0.5*'[1]Revenues X=1'!M113</f>
        <v>165974.23875722138</v>
      </c>
      <c r="N112">
        <f>0.5*'[1]Revenues X=0'!N112+0.5*'[1]Revenues X=1'!N113</f>
        <v>197165.51968621946</v>
      </c>
      <c r="O112">
        <f>0.5*'[1]Revenues X=0'!O112+0.5*'[1]Revenues X=1'!O113</f>
        <v>234215.11637828016</v>
      </c>
      <c r="P112">
        <f>0.5*'[1]Revenues X=0'!P112+0.5*'[1]Revenues X=1'!P113</f>
        <v>278224.05925628915</v>
      </c>
      <c r="Q112">
        <f>0.5*'[1]Revenues X=0'!Q112+0.5*'[1]Revenues X=1'!Q113</f>
        <v>330497.62567041564</v>
      </c>
      <c r="R112">
        <f>0.5*'[1]Revenues X=0'!R112+0.5*'[1]Revenues X=1'!R113</f>
        <v>392588.92907481187</v>
      </c>
      <c r="S112">
        <f>0.5*'[1]Revenues X=0'!S112+0.5*'[1]Revenues X=1'!S113</f>
        <v>466339.1670643487</v>
      </c>
      <c r="T112">
        <f>0.5*'[1]Revenues X=0'!T112+0.5*'[1]Revenues X=1'!T113</f>
        <v>553939.10829090106</v>
      </c>
      <c r="U112">
        <f>0.5*'[1]Revenues X=0'!U112+0.5*'[1]Revenues X=1'!U113</f>
        <v>657985.84874591464</v>
      </c>
      <c r="V112">
        <f>0.5*'[1]Revenues X=0'!V112+0.5*'[1]Revenues X=1'!V113</f>
        <v>781568.63339098508</v>
      </c>
      <c r="W112" s="20">
        <f t="shared" si="21"/>
        <v>228984.47391843813</v>
      </c>
      <c r="X112" s="20">
        <f t="shared" si="22"/>
        <v>4627352.0505753905</v>
      </c>
      <c r="Y112" t="s">
        <v>387</v>
      </c>
      <c r="Z112">
        <f t="shared" si="23"/>
        <v>0</v>
      </c>
      <c r="AA112">
        <f t="shared" si="24"/>
        <v>0</v>
      </c>
      <c r="AB112">
        <f t="shared" si="25"/>
        <v>1</v>
      </c>
      <c r="AC112">
        <f t="shared" si="26"/>
        <v>0</v>
      </c>
      <c r="AD112">
        <f t="shared" si="27"/>
        <v>0</v>
      </c>
    </row>
    <row r="113" spans="1:30" x14ac:dyDescent="0.25">
      <c r="A113" t="s">
        <v>277</v>
      </c>
      <c r="B113">
        <f>0.5*'[1]Revenues X=0'!B113+0.5*'[1]Revenues X=1'!B114</f>
        <v>2457152.8874511849</v>
      </c>
      <c r="C113">
        <f>0.5*'[1]Revenues X=0'!C113+0.5*'[1]Revenues X=1'!C114</f>
        <v>2935822.5350913294</v>
      </c>
      <c r="D113">
        <f>0.5*'[1]Revenues X=0'!D113+0.5*'[1]Revenues X=1'!D114</f>
        <v>3507608.8906884314</v>
      </c>
      <c r="E113">
        <f>0.5*'[1]Revenues X=0'!E113+0.5*'[1]Revenues X=1'!E114</f>
        <v>4190616.9112863922</v>
      </c>
      <c r="F113">
        <f>0.5*'[1]Revenues X=0'!F113+0.5*'[1]Revenues X=1'!F114</f>
        <v>5006452.8281200454</v>
      </c>
      <c r="G113">
        <f>0.5*'[1]Revenues X=0'!G113+0.5*'[1]Revenues X=1'!G114</f>
        <v>5980912.3921871912</v>
      </c>
      <c r="H113">
        <f>0.5*'[1]Revenues X=0'!H113+0.5*'[1]Revenues X=1'!H114</f>
        <v>7144797.8508977229</v>
      </c>
      <c r="I113">
        <f>0.5*'[1]Revenues X=0'!I113+0.5*'[1]Revenues X=1'!I114</f>
        <v>8534879.3687868062</v>
      </c>
      <c r="J113">
        <f>0.5*'[1]Revenues X=0'!J113+0.5*'[1]Revenues X=1'!J114</f>
        <v>10195060.490988864</v>
      </c>
      <c r="K113">
        <f>0.5*'[1]Revenues X=0'!K113+0.5*'[1]Revenues X=1'!K114</f>
        <v>12177747.281403292</v>
      </c>
      <c r="L113">
        <f>0.5*'[1]Revenues X=0'!L113+0.5*'[1]Revenues X=1'!L114</f>
        <v>14545507.352059519</v>
      </c>
      <c r="M113">
        <f>0.5*'[1]Revenues X=0'!M113+0.5*'[1]Revenues X=1'!M114</f>
        <v>17373019.93550821</v>
      </c>
      <c r="N113">
        <f>0.5*'[1]Revenues X=0'!N113+0.5*'[1]Revenues X=1'!N114</f>
        <v>20749437.148272224</v>
      </c>
      <c r="O113">
        <f>0.5*'[1]Revenues X=0'!O113+0.5*'[1]Revenues X=1'!O114</f>
        <v>24781160.989668783</v>
      </c>
      <c r="P113">
        <f>0.5*'[1]Revenues X=0'!P113+0.5*'[1]Revenues X=1'!P114</f>
        <v>29595203.57124687</v>
      </c>
      <c r="Q113">
        <f>0.5*'[1]Revenues X=0'!Q113+0.5*'[1]Revenues X=1'!Q114</f>
        <v>35343140.983114555</v>
      </c>
      <c r="R113">
        <f>0.5*'[1]Revenues X=0'!R113+0.5*'[1]Revenues X=1'!R114</f>
        <v>42205894.381999537</v>
      </c>
      <c r="S113">
        <f>0.5*'[1]Revenues X=0'!S113+0.5*'[1]Revenues X=1'!S114</f>
        <v>50399358.449422039</v>
      </c>
      <c r="T113">
        <f>0.5*'[1]Revenues X=0'!T113+0.5*'[1]Revenues X=1'!T114</f>
        <v>60181203.086564586</v>
      </c>
      <c r="U113">
        <f>0.5*'[1]Revenues X=0'!U113+0.5*'[1]Revenues X=1'!U114</f>
        <v>71858884.252418131</v>
      </c>
      <c r="V113">
        <f>0.5*'[1]Revenues X=0'!V113+0.5*'[1]Revenues X=1'!V114</f>
        <v>85799313.331252337</v>
      </c>
      <c r="W113" s="20">
        <f t="shared" si="21"/>
        <v>24522055.948496573</v>
      </c>
      <c r="X113" s="20">
        <f t="shared" si="22"/>
        <v>496865520.86579072</v>
      </c>
      <c r="Y113" t="s">
        <v>525</v>
      </c>
      <c r="Z113">
        <f t="shared" si="23"/>
        <v>0</v>
      </c>
      <c r="AA113">
        <f t="shared" si="24"/>
        <v>1</v>
      </c>
      <c r="AB113">
        <f t="shared" si="25"/>
        <v>0</v>
      </c>
      <c r="AC113">
        <f t="shared" si="26"/>
        <v>0</v>
      </c>
      <c r="AD113">
        <f t="shared" si="27"/>
        <v>0</v>
      </c>
    </row>
    <row r="114" spans="1:30" x14ac:dyDescent="0.25">
      <c r="A114" t="s">
        <v>281</v>
      </c>
      <c r="B114">
        <f>0.5*'[1]Revenues X=0'!B114+0.5*'[1]Revenues X=1'!B115</f>
        <v>52867.846899889104</v>
      </c>
      <c r="C114">
        <f>0.5*'[1]Revenues X=0'!C114+0.5*'[1]Revenues X=1'!C115</f>
        <v>62336.496591521543</v>
      </c>
      <c r="D114">
        <f>0.5*'[1]Revenues X=0'!D114+0.5*'[1]Revenues X=1'!D115</f>
        <v>73497.563950665121</v>
      </c>
      <c r="E114">
        <f>0.5*'[1]Revenues X=0'!E114+0.5*'[1]Revenues X=1'!E115</f>
        <v>86657.476738507146</v>
      </c>
      <c r="F114">
        <f>0.5*'[1]Revenues X=0'!F114+0.5*'[1]Revenues X=1'!F115</f>
        <v>102174.71478307186</v>
      </c>
      <c r="G114">
        <f>0.5*'[1]Revenues X=0'!G114+0.5*'[1]Revenues X=1'!G115</f>
        <v>120470.60936251917</v>
      </c>
      <c r="H114">
        <f>0.5*'[1]Revenues X=0'!H114+0.5*'[1]Revenues X=1'!H115</f>
        <v>142044.73550853709</v>
      </c>
      <c r="I114">
        <f>0.5*'[1]Revenues X=0'!I114+0.5*'[1]Revenues X=1'!I115</f>
        <v>167482.78404741007</v>
      </c>
      <c r="J114">
        <f>0.5*'[1]Revenues X=0'!J114+0.5*'[1]Revenues X=1'!J115</f>
        <v>197479.57038428279</v>
      </c>
      <c r="K114">
        <f>0.5*'[1]Revenues X=0'!K114+0.5*'[1]Revenues X=1'!K115</f>
        <v>232849.82129146587</v>
      </c>
      <c r="L114">
        <f>0.5*'[1]Revenues X=0'!L114+0.5*'[1]Revenues X=1'!L115</f>
        <v>274559.99265681283</v>
      </c>
      <c r="M114">
        <f>0.5*'[1]Revenues X=0'!M114+0.5*'[1]Revenues X=1'!M115</f>
        <v>323743.52908667736</v>
      </c>
      <c r="N114">
        <f>0.5*'[1]Revenues X=0'!N114+0.5*'[1]Revenues X=1'!N115</f>
        <v>381744.87292737333</v>
      </c>
      <c r="O114">
        <f>0.5*'[1]Revenues X=0'!O114+0.5*'[1]Revenues X=1'!O115</f>
        <v>450141.04386573145</v>
      </c>
      <c r="P114">
        <f>0.5*'[1]Revenues X=0'!P114+0.5*'[1]Revenues X=1'!P115</f>
        <v>530802.52440096345</v>
      </c>
      <c r="Q114">
        <f>0.5*'[1]Revenues X=0'!Q114+0.5*'[1]Revenues X=1'!Q115</f>
        <v>625923.76755400072</v>
      </c>
      <c r="R114">
        <f>0.5*'[1]Revenues X=0'!R114+0.5*'[1]Revenues X=1'!R115</f>
        <v>738107.45050600148</v>
      </c>
      <c r="S114">
        <f>0.5*'[1]Revenues X=0'!S114+0.5*'[1]Revenues X=1'!S115</f>
        <v>870407.59252160997</v>
      </c>
      <c r="T114">
        <f>0.5*'[1]Revenues X=0'!T114+0.5*'[1]Revenues X=1'!T115</f>
        <v>1026446.1741702</v>
      </c>
      <c r="U114">
        <f>0.5*'[1]Revenues X=0'!U114+0.5*'[1]Revenues X=1'!U115</f>
        <v>1210474.0634088232</v>
      </c>
      <c r="V114">
        <f>0.5*'[1]Revenues X=0'!V114+0.5*'[1]Revenues X=1'!V115</f>
        <v>1427528.4397469033</v>
      </c>
      <c r="W114" s="20">
        <f t="shared" si="21"/>
        <v>433225.76525728416</v>
      </c>
      <c r="X114" s="20">
        <f t="shared" si="22"/>
        <v>8720206.9714393113</v>
      </c>
      <c r="Y114" t="s">
        <v>526</v>
      </c>
      <c r="Z114">
        <f t="shared" si="23"/>
        <v>0</v>
      </c>
      <c r="AA114">
        <f t="shared" si="24"/>
        <v>0</v>
      </c>
      <c r="AB114">
        <f t="shared" si="25"/>
        <v>0</v>
      </c>
      <c r="AC114">
        <f t="shared" si="26"/>
        <v>0</v>
      </c>
      <c r="AD114">
        <f t="shared" si="27"/>
        <v>1</v>
      </c>
    </row>
    <row r="115" spans="1:30" x14ac:dyDescent="0.25">
      <c r="A115" t="s">
        <v>285</v>
      </c>
      <c r="B115">
        <f>0.5*'[1]Revenues X=0'!B115+0.5*'[1]Revenues X=1'!B116</f>
        <v>59795.488706477285</v>
      </c>
      <c r="C115">
        <f>0.5*'[1]Revenues X=0'!C115+0.5*'[1]Revenues X=1'!C116</f>
        <v>71491.402029168938</v>
      </c>
      <c r="D115">
        <f>0.5*'[1]Revenues X=0'!D115+0.5*'[1]Revenues X=1'!D116</f>
        <v>85468.552078617562</v>
      </c>
      <c r="E115">
        <f>0.5*'[1]Revenues X=0'!E115+0.5*'[1]Revenues X=1'!E116</f>
        <v>102175.1616997532</v>
      </c>
      <c r="F115">
        <f>0.5*'[1]Revenues X=0'!F115+0.5*'[1]Revenues X=1'!F116</f>
        <v>122143.68256186877</v>
      </c>
      <c r="G115">
        <f>0.5*'[1]Revenues X=0'!G115+0.5*'[1]Revenues X=1'!G116</f>
        <v>146009.85406847892</v>
      </c>
      <c r="H115">
        <f>0.5*'[1]Revenues X=0'!H115+0.5*'[1]Revenues X=1'!H116</f>
        <v>174534.02978443337</v>
      </c>
      <c r="I115">
        <f>0.5*'[1]Revenues X=0'!I115+0.5*'[1]Revenues X=1'!I116</f>
        <v>208623.53871245423</v>
      </c>
      <c r="J115">
        <f>0.5*'[1]Revenues X=0'!J115+0.5*'[1]Revenues X=1'!J116</f>
        <v>249363.58300791989</v>
      </c>
      <c r="K115">
        <f>0.5*'[1]Revenues X=0'!K115+0.5*'[1]Revenues X=1'!K116</f>
        <v>298049.05956739915</v>
      </c>
      <c r="L115">
        <f>0.5*'[1]Revenues X=0'!L115+0.5*'[1]Revenues X=1'!L116</f>
        <v>356228.57438203052</v>
      </c>
      <c r="M115">
        <f>0.5*'[1]Revenues X=0'!M115+0.5*'[1]Revenues X=1'!M116</f>
        <v>425749.86432945437</v>
      </c>
      <c r="N115">
        <f>0.5*'[1]Revenues X=0'!N115+0.5*'[1]Revenues X=1'!N116</f>
        <v>508822.48810392019</v>
      </c>
      <c r="O115">
        <f>0.5*'[1]Revenues X=0'!O115+0.5*'[1]Revenues X=1'!O116</f>
        <v>608082.64788966998</v>
      </c>
      <c r="P115">
        <f>0.5*'[1]Revenues X=0'!P115+0.5*'[1]Revenues X=1'!P116</f>
        <v>726682.46981889778</v>
      </c>
      <c r="Q115">
        <f>0.5*'[1]Revenues X=0'!Q115+0.5*'[1]Revenues X=1'!Q116</f>
        <v>868382.49285968149</v>
      </c>
      <c r="R115">
        <f>0.5*'[1]Revenues X=0'!R115+0.5*'[1]Revenues X=1'!R116</f>
        <v>1037678.7989050468</v>
      </c>
      <c r="S115">
        <f>0.5*'[1]Revenues X=0'!S115+0.5*'[1]Revenues X=1'!S116</f>
        <v>1239934.9514180962</v>
      </c>
      <c r="T115">
        <f>0.5*'[1]Revenues X=0'!T115+0.5*'[1]Revenues X=1'!T116</f>
        <v>1481562.9958293578</v>
      </c>
      <c r="U115">
        <f>0.5*'[1]Revenues X=0'!U115+0.5*'[1]Revenues X=1'!U116</f>
        <v>1770211.6369300468</v>
      </c>
      <c r="V115">
        <f>0.5*'[1]Revenues X=0'!V115+0.5*'[1]Revenues X=1'!V116</f>
        <v>2115022.351600626</v>
      </c>
      <c r="W115" s="20">
        <f t="shared" si="21"/>
        <v>602667.31544206664</v>
      </c>
      <c r="X115" s="20">
        <f t="shared" si="22"/>
        <v>12214939.337207513</v>
      </c>
      <c r="Y115" t="s">
        <v>524</v>
      </c>
      <c r="Z115">
        <f t="shared" si="23"/>
        <v>1</v>
      </c>
      <c r="AA115">
        <f t="shared" si="24"/>
        <v>0</v>
      </c>
      <c r="AB115">
        <f t="shared" si="25"/>
        <v>0</v>
      </c>
      <c r="AC115">
        <f t="shared" si="26"/>
        <v>0</v>
      </c>
      <c r="AD115">
        <f t="shared" si="27"/>
        <v>0</v>
      </c>
    </row>
    <row r="116" spans="1:30" x14ac:dyDescent="0.25">
      <c r="A116" t="s">
        <v>287</v>
      </c>
      <c r="B116">
        <f>0.5*'[1]Revenues X=0'!B116+0.5*'[1]Revenues X=1'!B117</f>
        <v>13544.179843412825</v>
      </c>
      <c r="C116">
        <f>0.5*'[1]Revenues X=0'!C116+0.5*'[1]Revenues X=1'!C117</f>
        <v>16093.641852187393</v>
      </c>
      <c r="D116">
        <f>0.5*'[1]Revenues X=0'!D116+0.5*'[1]Revenues X=1'!D117</f>
        <v>19119.336331507919</v>
      </c>
      <c r="E116">
        <f>0.5*'[1]Revenues X=0'!E116+0.5*'[1]Revenues X=1'!E117</f>
        <v>22713.79619658662</v>
      </c>
      <c r="F116">
        <f>0.5*'[1]Revenues X=0'!F116+0.5*'[1]Revenues X=1'!F117</f>
        <v>26984.258967917343</v>
      </c>
      <c r="G116">
        <f>0.5*'[1]Revenues X=0'!G116+0.5*'[1]Revenues X=1'!G117</f>
        <v>32056.737672925676</v>
      </c>
      <c r="H116">
        <f>0.5*'[1]Revenues X=0'!H116+0.5*'[1]Revenues X=1'!H117</f>
        <v>38083.546504858292</v>
      </c>
      <c r="I116">
        <f>0.5*'[1]Revenues X=0'!I116+0.5*'[1]Revenues X=1'!I117</f>
        <v>45242.241424526779</v>
      </c>
      <c r="J116">
        <f>0.5*'[1]Revenues X=0'!J116+0.5*'[1]Revenues X=1'!J117</f>
        <v>53747.71127975743</v>
      </c>
      <c r="K116">
        <f>0.5*'[1]Revenues X=0'!K116+0.5*'[1]Revenues X=1'!K117</f>
        <v>63850.618850341707</v>
      </c>
      <c r="L116">
        <f>0.5*'[1]Revenues X=0'!L116+0.5*'[1]Revenues X=1'!L117</f>
        <v>75854.142204385309</v>
      </c>
      <c r="M116">
        <f>0.5*'[1]Revenues X=0'!M116+0.5*'[1]Revenues X=1'!M117</f>
        <v>90112.153308969282</v>
      </c>
      <c r="N116">
        <f>0.5*'[1]Revenues X=0'!N116+0.5*'[1]Revenues X=1'!N117</f>
        <v>107052.40536709368</v>
      </c>
      <c r="O116">
        <f>0.5*'[1]Revenues X=0'!O116+0.5*'[1]Revenues X=1'!O117</f>
        <v>127174.47915704876</v>
      </c>
      <c r="P116">
        <f>0.5*'[1]Revenues X=0'!P116+0.5*'[1]Revenues X=1'!P117</f>
        <v>151081.90844233212</v>
      </c>
      <c r="Q116">
        <f>0.5*'[1]Revenues X=0'!Q116+0.5*'[1]Revenues X=1'!Q117</f>
        <v>179479.98707641452</v>
      </c>
      <c r="R116">
        <f>0.5*'[1]Revenues X=0'!R116+0.5*'[1]Revenues X=1'!R117</f>
        <v>213220.2921157848</v>
      </c>
      <c r="S116">
        <f>0.5*'[1]Revenues X=0'!S116+0.5*'[1]Revenues X=1'!S117</f>
        <v>253298.55195870117</v>
      </c>
      <c r="T116">
        <f>0.5*'[1]Revenues X=0'!T116+0.5*'[1]Revenues X=1'!T117</f>
        <v>300916.37159702636</v>
      </c>
      <c r="U116">
        <f>0.5*'[1]Revenues X=0'!U116+0.5*'[1]Revenues X=1'!U117</f>
        <v>357479.53869911865</v>
      </c>
      <c r="V116">
        <f>0.5*'[1]Revenues X=0'!V116+0.5*'[1]Revenues X=1'!V117</f>
        <v>424679.68597845692</v>
      </c>
      <c r="W116" s="20">
        <f t="shared" si="21"/>
        <v>124370.7421347311</v>
      </c>
      <c r="X116" s="20">
        <f t="shared" si="22"/>
        <v>2513330.3716377416</v>
      </c>
      <c r="Y116" t="s">
        <v>526</v>
      </c>
      <c r="Z116">
        <f t="shared" si="23"/>
        <v>0</v>
      </c>
      <c r="AA116">
        <f t="shared" si="24"/>
        <v>0</v>
      </c>
      <c r="AB116">
        <f t="shared" si="25"/>
        <v>0</v>
      </c>
      <c r="AC116">
        <f t="shared" si="26"/>
        <v>0</v>
      </c>
      <c r="AD116">
        <f t="shared" si="27"/>
        <v>1</v>
      </c>
    </row>
    <row r="117" spans="1:30" x14ac:dyDescent="0.25">
      <c r="A117" t="s">
        <v>289</v>
      </c>
      <c r="B117">
        <f>0.5*'[1]Revenues X=0'!B117+0.5*'[1]Revenues X=1'!B118</f>
        <v>488334.10783946083</v>
      </c>
      <c r="C117">
        <f>0.5*'[1]Revenues X=0'!C117+0.5*'[1]Revenues X=1'!C118</f>
        <v>583861.43214329379</v>
      </c>
      <c r="D117">
        <f>0.5*'[1]Revenues X=0'!D117+0.5*'[1]Revenues X=1'!D118</f>
        <v>698037.93689005147</v>
      </c>
      <c r="E117">
        <f>0.5*'[1]Revenues X=0'!E117+0.5*'[1]Revenues X=1'!E118</f>
        <v>834504.49222697155</v>
      </c>
      <c r="F117">
        <f>0.5*'[1]Revenues X=0'!F117+0.5*'[1]Revenues X=1'!F118</f>
        <v>997605.11835980241</v>
      </c>
      <c r="G117">
        <f>0.5*'[1]Revenues X=0'!G117+0.5*'[1]Revenues X=1'!G118</f>
        <v>1192528.071387399</v>
      </c>
      <c r="H117">
        <f>0.5*'[1]Revenues X=0'!H117+0.5*'[1]Revenues X=1'!H118</f>
        <v>1425471.8839489673</v>
      </c>
      <c r="I117">
        <f>0.5*'[1]Revenues X=0'!I117+0.5*'[1]Revenues X=1'!I118</f>
        <v>1703838.1915591294</v>
      </c>
      <c r="J117">
        <f>0.5*'[1]Revenues X=0'!J117+0.5*'[1]Revenues X=1'!J118</f>
        <v>2036469.1263164883</v>
      </c>
      <c r="K117">
        <f>0.5*'[1]Revenues X=0'!K117+0.5*'[1]Revenues X=1'!K118</f>
        <v>2433921.9969782028</v>
      </c>
      <c r="L117">
        <f>0.5*'[1]Revenues X=0'!L117+0.5*'[1]Revenues X=1'!L118</f>
        <v>2908807.3296400886</v>
      </c>
      <c r="M117">
        <f>0.5*'[1]Revenues X=0'!M117+0.5*'[1]Revenues X=1'!M118</f>
        <v>3476180.3090311643</v>
      </c>
      <c r="N117">
        <f>0.5*'[1]Revenues X=0'!N117+0.5*'[1]Revenues X=1'!N118</f>
        <v>4154022.0367464386</v>
      </c>
      <c r="O117">
        <f>0.5*'[1]Revenues X=0'!O117+0.5*'[1]Revenues X=1'!O118</f>
        <v>4963797.2260226607</v>
      </c>
      <c r="P117">
        <f>0.5*'[1]Revenues X=0'!P117+0.5*'[1]Revenues X=1'!P118</f>
        <v>5931139.2091911882</v>
      </c>
      <c r="Q117">
        <f>0.5*'[1]Revenues X=0'!Q117+0.5*'[1]Revenues X=1'!Q118</f>
        <v>7086644.2957750317</v>
      </c>
      <c r="R117">
        <f>0.5*'[1]Revenues X=0'!R117+0.5*'[1]Revenues X=1'!R118</f>
        <v>8466846.5800070204</v>
      </c>
      <c r="S117">
        <f>0.5*'[1]Revenues X=0'!S117+0.5*'[1]Revenues X=1'!S118</f>
        <v>10115349.104012432</v>
      </c>
      <c r="T117">
        <f>0.5*'[1]Revenues X=0'!T117+0.5*'[1]Revenues X=1'!T118</f>
        <v>12084210.76524568</v>
      </c>
      <c r="U117">
        <f>0.5*'[1]Revenues X=0'!U117+0.5*'[1]Revenues X=1'!U118</f>
        <v>14435556.675718525</v>
      </c>
      <c r="V117">
        <f>0.5*'[1]Revenues X=0'!V117+0.5*'[1]Revenues X=1'!V118</f>
        <v>17243548.563925251</v>
      </c>
      <c r="W117" s="20">
        <f t="shared" si="21"/>
        <v>4917174.9739507269</v>
      </c>
      <c r="X117" s="20">
        <f t="shared" si="22"/>
        <v>99658331.365505666</v>
      </c>
      <c r="Y117" t="s">
        <v>387</v>
      </c>
      <c r="Z117">
        <f t="shared" si="23"/>
        <v>0</v>
      </c>
      <c r="AA117">
        <f t="shared" si="24"/>
        <v>0</v>
      </c>
      <c r="AB117">
        <f t="shared" si="25"/>
        <v>1</v>
      </c>
      <c r="AC117">
        <f t="shared" si="26"/>
        <v>0</v>
      </c>
      <c r="AD117">
        <f t="shared" si="27"/>
        <v>0</v>
      </c>
    </row>
    <row r="118" spans="1:30" x14ac:dyDescent="0.25">
      <c r="A118" t="s">
        <v>291</v>
      </c>
      <c r="B118">
        <f>0.5*'[1]Revenues X=0'!B118+0.5*'[1]Revenues X=1'!B119</f>
        <v>281258.49445879983</v>
      </c>
      <c r="C118">
        <f>0.5*'[1]Revenues X=0'!C118+0.5*'[1]Revenues X=1'!C119</f>
        <v>340824.32632662007</v>
      </c>
      <c r="D118">
        <f>0.5*'[1]Revenues X=0'!D118+0.5*'[1]Revenues X=1'!D119</f>
        <v>412976.97481299</v>
      </c>
      <c r="E118">
        <f>0.5*'[1]Revenues X=0'!E118+0.5*'[1]Revenues X=1'!E119</f>
        <v>500377.12170981755</v>
      </c>
      <c r="F118">
        <f>0.5*'[1]Revenues X=0'!F118+0.5*'[1]Revenues X=1'!F119</f>
        <v>606240.95456919738</v>
      </c>
      <c r="G118">
        <f>0.5*'[1]Revenues X=0'!G118+0.5*'[1]Revenues X=1'!G119</f>
        <v>734461.02386904869</v>
      </c>
      <c r="H118">
        <f>0.5*'[1]Revenues X=0'!H118+0.5*'[1]Revenues X=1'!H119</f>
        <v>889750.1719006676</v>
      </c>
      <c r="I118">
        <f>0.5*'[1]Revenues X=0'!I118+0.5*'[1]Revenues X=1'!I119</f>
        <v>1077810.9455774594</v>
      </c>
      <c r="J118">
        <f>0.5*'[1]Revenues X=0'!J118+0.5*'[1]Revenues X=1'!J119</f>
        <v>1305546.8272095632</v>
      </c>
      <c r="K118">
        <f>0.5*'[1]Revenues X=0'!K118+0.5*'[1]Revenues X=1'!K119</f>
        <v>1581310.0315543406</v>
      </c>
      <c r="L118">
        <f>0.5*'[1]Revenues X=0'!L118+0.5*'[1]Revenues X=1'!L119</f>
        <v>1915210.2737284685</v>
      </c>
      <c r="M118">
        <f>0.5*'[1]Revenues X=0'!M118+0.5*'[1]Revenues X=1'!M119</f>
        <v>2319477.3333721911</v>
      </c>
      <c r="N118">
        <f>0.5*'[1]Revenues X=0'!N118+0.5*'[1]Revenues X=1'!N119</f>
        <v>2808912.2777598593</v>
      </c>
      <c r="O118">
        <f>0.5*'[1]Revenues X=0'!O118+0.5*'[1]Revenues X=1'!O119</f>
        <v>3401417.7781764874</v>
      </c>
      <c r="P118">
        <f>0.5*'[1]Revenues X=0'!P118+0.5*'[1]Revenues X=1'!P119</f>
        <v>4118657.3327526879</v>
      </c>
      <c r="Q118">
        <f>0.5*'[1]Revenues X=0'!Q118+0.5*'[1]Revenues X=1'!Q119</f>
        <v>4986830.7011013813</v>
      </c>
      <c r="R118">
        <f>0.5*'[1]Revenues X=0'!R118+0.5*'[1]Revenues X=1'!R119</f>
        <v>6037636.7406027913</v>
      </c>
      <c r="S118">
        <f>0.5*'[1]Revenues X=0'!S118+0.5*'[1]Revenues X=1'!S119</f>
        <v>7309406.8865331924</v>
      </c>
      <c r="T118">
        <f>0.5*'[1]Revenues X=0'!T118+0.5*'[1]Revenues X=1'!T119</f>
        <v>8848511.0362809822</v>
      </c>
      <c r="U118">
        <f>0.5*'[1]Revenues X=0'!U118+0.5*'[1]Revenues X=1'!U119</f>
        <v>10711013.852146171</v>
      </c>
      <c r="V118">
        <f>0.5*'[1]Revenues X=0'!V118+0.5*'[1]Revenues X=1'!V119</f>
        <v>12964724.597623065</v>
      </c>
      <c r="W118" s="20">
        <f t="shared" si="21"/>
        <v>3483445.5086697992</v>
      </c>
      <c r="X118" s="20">
        <f t="shared" si="22"/>
        <v>71010677.810188353</v>
      </c>
      <c r="Y118" t="s">
        <v>387</v>
      </c>
      <c r="Z118">
        <f t="shared" si="23"/>
        <v>0</v>
      </c>
      <c r="AA118">
        <f t="shared" si="24"/>
        <v>0</v>
      </c>
      <c r="AB118">
        <f t="shared" si="25"/>
        <v>1</v>
      </c>
      <c r="AC118">
        <f t="shared" si="26"/>
        <v>0</v>
      </c>
      <c r="AD118">
        <f t="shared" si="27"/>
        <v>0</v>
      </c>
    </row>
    <row r="119" spans="1:30" x14ac:dyDescent="0.25">
      <c r="A119" t="s">
        <v>293</v>
      </c>
      <c r="B119">
        <f>0.5*'[1]Revenues X=0'!B119+0.5*'[1]Revenues X=1'!B120</f>
        <v>616293.69189479423</v>
      </c>
      <c r="C119">
        <f>0.5*'[1]Revenues X=0'!C119+0.5*'[1]Revenues X=1'!C120</f>
        <v>733808.8351676045</v>
      </c>
      <c r="D119">
        <f>0.5*'[1]Revenues X=0'!D119+0.5*'[1]Revenues X=1'!D120</f>
        <v>873672.71315878886</v>
      </c>
      <c r="E119">
        <f>0.5*'[1]Revenues X=0'!E119+0.5*'[1]Revenues X=1'!E120</f>
        <v>1040133.8056484502</v>
      </c>
      <c r="F119">
        <f>0.5*'[1]Revenues X=0'!F119+0.5*'[1]Revenues X=1'!F120</f>
        <v>1238238.1746840051</v>
      </c>
      <c r="G119">
        <f>0.5*'[1]Revenues X=0'!G119+0.5*'[1]Revenues X=1'!G120</f>
        <v>1473985.5640950762</v>
      </c>
      <c r="H119">
        <f>0.5*'[1]Revenues X=0'!H119+0.5*'[1]Revenues X=1'!H120</f>
        <v>1754512.9080423128</v>
      </c>
      <c r="I119">
        <f>0.5*'[1]Revenues X=0'!I119+0.5*'[1]Revenues X=1'!I120</f>
        <v>2088303.5847949854</v>
      </c>
      <c r="J119">
        <f>0.5*'[1]Revenues X=0'!J119+0.5*'[1]Revenues X=1'!J120</f>
        <v>2485447.8075005105</v>
      </c>
      <c r="K119">
        <f>0.5*'[1]Revenues X=0'!K119+0.5*'[1]Revenues X=1'!K120</f>
        <v>2957937.8980318289</v>
      </c>
      <c r="L119">
        <f>0.5*'[1]Revenues X=0'!L119+0.5*'[1]Revenues X=1'!L120</f>
        <v>3520035.5639666007</v>
      </c>
      <c r="M119">
        <f>0.5*'[1]Revenues X=0'!M119+0.5*'[1]Revenues X=1'!M120</f>
        <v>4188688.8380515929</v>
      </c>
      <c r="N119">
        <f>0.5*'[1]Revenues X=0'!N119+0.5*'[1]Revenues X=1'!N120</f>
        <v>4984049.9807945238</v>
      </c>
      <c r="O119">
        <f>0.5*'[1]Revenues X=0'!O119+0.5*'[1]Revenues X=1'!O120</f>
        <v>5930064.0238833362</v>
      </c>
      <c r="P119">
        <f>0.5*'[1]Revenues X=0'!P119+0.5*'[1]Revenues X=1'!P120</f>
        <v>7055198.8773819515</v>
      </c>
      <c r="Q119">
        <f>0.5*'[1]Revenues X=0'!Q119+0.5*'[1]Revenues X=1'!Q120</f>
        <v>8393275.8318308182</v>
      </c>
      <c r="R119">
        <f>0.5*'[1]Revenues X=0'!R119+0.5*'[1]Revenues X=1'!R120</f>
        <v>9984498.5391300749</v>
      </c>
      <c r="S119">
        <f>0.5*'[1]Revenues X=0'!S119+0.5*'[1]Revenues X=1'!S120</f>
        <v>11876624.557362892</v>
      </c>
      <c r="T119">
        <f>0.5*'[1]Revenues X=0'!T119+0.5*'[1]Revenues X=1'!T120</f>
        <v>14126415.150933743</v>
      </c>
      <c r="U119">
        <f>0.5*'[1]Revenues X=0'!U119+0.5*'[1]Revenues X=1'!U120</f>
        <v>16801287.375014499</v>
      </c>
      <c r="V119">
        <f>0.5*'[1]Revenues X=0'!V119+0.5*'[1]Revenues X=1'!V120</f>
        <v>19981352.530346274</v>
      </c>
      <c r="W119" s="20">
        <f t="shared" si="21"/>
        <v>5814467.916748317</v>
      </c>
      <c r="X119" s="20">
        <f t="shared" si="22"/>
        <v>117601679.03116103</v>
      </c>
      <c r="Y119" t="s">
        <v>524</v>
      </c>
      <c r="Z119">
        <f t="shared" si="23"/>
        <v>1</v>
      </c>
      <c r="AA119">
        <f t="shared" si="24"/>
        <v>0</v>
      </c>
      <c r="AB119">
        <f t="shared" si="25"/>
        <v>0</v>
      </c>
      <c r="AC119">
        <f t="shared" si="26"/>
        <v>0</v>
      </c>
      <c r="AD119">
        <f t="shared" si="27"/>
        <v>0</v>
      </c>
    </row>
    <row r="120" spans="1:30" x14ac:dyDescent="0.25">
      <c r="A120" t="s">
        <v>295</v>
      </c>
      <c r="B120">
        <f>0.5*'[1]Revenues X=0'!B120+0.5*'[1]Revenues X=1'!B121</f>
        <v>32854.375685819708</v>
      </c>
      <c r="C120">
        <f>0.5*'[1]Revenues X=0'!C120+0.5*'[1]Revenues X=1'!C121</f>
        <v>39463.931863493941</v>
      </c>
      <c r="D120">
        <f>0.5*'[1]Revenues X=0'!D120+0.5*'[1]Revenues X=1'!D121</f>
        <v>47397.626267607848</v>
      </c>
      <c r="E120">
        <f>0.5*'[1]Revenues X=0'!E120+0.5*'[1]Revenues X=1'!E121</f>
        <v>56924.156623358351</v>
      </c>
      <c r="F120">
        <f>0.5*'[1]Revenues X=0'!F120+0.5*'[1]Revenues X=1'!F121</f>
        <v>68362.907478022797</v>
      </c>
      <c r="G120">
        <f>0.5*'[1]Revenues X=0'!G120+0.5*'[1]Revenues X=1'!G121</f>
        <v>82096.92964028503</v>
      </c>
      <c r="H120">
        <f>0.5*'[1]Revenues X=0'!H120+0.5*'[1]Revenues X=1'!H121</f>
        <v>98586.416170817873</v>
      </c>
      <c r="I120">
        <f>0.5*'[1]Revenues X=0'!I120+0.5*'[1]Revenues X=1'!I121</f>
        <v>118382.96448813847</v>
      </c>
      <c r="J120">
        <f>0.5*'[1]Revenues X=0'!J120+0.5*'[1]Revenues X=1'!J121</f>
        <v>142149.25306381244</v>
      </c>
      <c r="K120">
        <f>0.5*'[1]Revenues X=0'!K120+0.5*'[1]Revenues X=1'!K121</f>
        <v>170679.52145572862</v>
      </c>
      <c r="L120">
        <f>0.5*'[1]Revenues X=0'!L120+0.5*'[1]Revenues X=1'!L121</f>
        <v>204927.83636527942</v>
      </c>
      <c r="M120">
        <f>0.5*'[1]Revenues X=0'!M120+0.5*'[1]Revenues X=1'!M121</f>
        <v>246037.58283691292</v>
      </c>
      <c r="N120">
        <f>0.5*'[1]Revenues X=0'!N120+0.5*'[1]Revenues X=1'!N121</f>
        <v>295382.06140178733</v>
      </c>
      <c r="O120">
        <f>0.5*'[1]Revenues X=0'!O120+0.5*'[1]Revenues X=1'!O121</f>
        <v>354606.94342385296</v>
      </c>
      <c r="P120">
        <f>0.5*'[1]Revenues X=0'!P120+0.5*'[1]Revenues X=1'!P121</f>
        <v>425688.56731676718</v>
      </c>
      <c r="Q120">
        <f>0.5*'[1]Revenues X=0'!Q120+0.5*'[1]Revenues X=1'!Q121</f>
        <v>510995.03965695156</v>
      </c>
      <c r="R120">
        <f>0.5*'[1]Revenues X=0'!R120+0.5*'[1]Revenues X=1'!R121</f>
        <v>613369.92978178954</v>
      </c>
      <c r="S120">
        <f>0.5*'[1]Revenues X=0'!S120+0.5*'[1]Revenues X=1'!S121</f>
        <v>736220.18039334728</v>
      </c>
      <c r="T120">
        <f>0.5*'[1]Revenues X=0'!T120+0.5*'[1]Revenues X=1'!T121</f>
        <v>883636.24107716349</v>
      </c>
      <c r="U120">
        <f>0.5*'[1]Revenues X=0'!U120+0.5*'[1]Revenues X=1'!U121</f>
        <v>1060518.5149798968</v>
      </c>
      <c r="V120">
        <f>0.5*'[1]Revenues X=0'!V120+0.5*'[1]Revenues X=1'!V121</f>
        <v>1272748.7777759838</v>
      </c>
      <c r="W120" s="20">
        <f t="shared" si="21"/>
        <v>355287.131321277</v>
      </c>
      <c r="X120" s="20">
        <f t="shared" si="22"/>
        <v>7216026.7598285154</v>
      </c>
      <c r="Y120" t="s">
        <v>387</v>
      </c>
      <c r="Z120">
        <f t="shared" si="23"/>
        <v>0</v>
      </c>
      <c r="AA120">
        <f t="shared" si="24"/>
        <v>0</v>
      </c>
      <c r="AB120">
        <f t="shared" si="25"/>
        <v>1</v>
      </c>
      <c r="AC120">
        <f t="shared" si="26"/>
        <v>0</v>
      </c>
      <c r="AD120">
        <f t="shared" si="27"/>
        <v>0</v>
      </c>
    </row>
    <row r="121" spans="1:30" x14ac:dyDescent="0.25">
      <c r="A121" t="s">
        <v>297</v>
      </c>
      <c r="B121">
        <f>0.5*'[1]Revenues X=0'!B121+0.5*'[1]Revenues X=1'!B122</f>
        <v>316357.33541099378</v>
      </c>
      <c r="C121">
        <f>0.5*'[1]Revenues X=0'!C121+0.5*'[1]Revenues X=1'!C122</f>
        <v>378127.95990489912</v>
      </c>
      <c r="D121">
        <f>0.5*'[1]Revenues X=0'!D121+0.5*'[1]Revenues X=1'!D122</f>
        <v>451926.96172796562</v>
      </c>
      <c r="E121">
        <f>0.5*'[1]Revenues X=0'!E121+0.5*'[1]Revenues X=1'!E122</f>
        <v>540097.22648688534</v>
      </c>
      <c r="F121">
        <f>0.5*'[1]Revenues X=0'!F121+0.5*'[1]Revenues X=1'!F122</f>
        <v>645431.00972062524</v>
      </c>
      <c r="G121">
        <f>0.5*'[1]Revenues X=0'!G121+0.5*'[1]Revenues X=1'!G122</f>
        <v>771260.90188856132</v>
      </c>
      <c r="H121">
        <f>0.5*'[1]Revenues X=0'!H121+0.5*'[1]Revenues X=1'!H122</f>
        <v>921566.65237070946</v>
      </c>
      <c r="I121">
        <f>0.5*'[1]Revenues X=0'!I121+0.5*'[1]Revenues X=1'!I122</f>
        <v>1101096.6317274715</v>
      </c>
      <c r="J121">
        <f>0.5*'[1]Revenues X=0'!J121+0.5*'[1]Revenues X=1'!J122</f>
        <v>1315520.699340424</v>
      </c>
      <c r="K121">
        <f>0.5*'[1]Revenues X=0'!K121+0.5*'[1]Revenues X=1'!K122</f>
        <v>1571602.8964335634</v>
      </c>
      <c r="L121">
        <f>0.5*'[1]Revenues X=0'!L121+0.5*'[1]Revenues X=1'!L122</f>
        <v>1877418.7135529337</v>
      </c>
      <c r="M121">
        <f>0.5*'[1]Revenues X=0'!M121+0.5*'[1]Revenues X=1'!M122</f>
        <v>2242600.8256285903</v>
      </c>
      <c r="N121">
        <f>0.5*'[1]Revenues X=0'!N121+0.5*'[1]Revenues X=1'!N122</f>
        <v>2678647.8061382677</v>
      </c>
      <c r="O121">
        <f>0.5*'[1]Revenues X=0'!O121+0.5*'[1]Revenues X=1'!O122</f>
        <v>3199273.6806579982</v>
      </c>
      <c r="P121">
        <f>0.5*'[1]Revenues X=0'!P121+0.5*'[1]Revenues X=1'!P122</f>
        <v>3820846.456355053</v>
      </c>
      <c r="Q121">
        <f>0.5*'[1]Revenues X=0'!Q121+0.5*'[1]Revenues X=1'!Q122</f>
        <v>4562885.1874243151</v>
      </c>
      <c r="R121">
        <f>0.5*'[1]Revenues X=0'!R121+0.5*'[1]Revenues X=1'!R122</f>
        <v>5448682.7330357758</v>
      </c>
      <c r="S121">
        <f>0.5*'[1]Revenues X=0'!S121+0.5*'[1]Revenues X=1'!S122</f>
        <v>6506012.3443474937</v>
      </c>
      <c r="T121">
        <f>0.5*'[1]Revenues X=0'!T121+0.5*'[1]Revenues X=1'!T122</f>
        <v>7768011.7938586492</v>
      </c>
      <c r="U121">
        <f>0.5*'[1]Revenues X=0'!U121+0.5*'[1]Revenues X=1'!U122</f>
        <v>9274187.4568441194</v>
      </c>
      <c r="V121">
        <f>0.5*'[1]Revenues X=0'!V121+0.5*'[1]Revenues X=1'!V122</f>
        <v>11071666.454378715</v>
      </c>
      <c r="W121" s="20">
        <f t="shared" si="21"/>
        <v>3164915.320344477</v>
      </c>
      <c r="X121" s="20">
        <f t="shared" si="22"/>
        <v>64131281.233982645</v>
      </c>
      <c r="Y121" t="s">
        <v>524</v>
      </c>
      <c r="Z121">
        <f t="shared" si="23"/>
        <v>1</v>
      </c>
      <c r="AA121">
        <f t="shared" si="24"/>
        <v>0</v>
      </c>
      <c r="AB121">
        <f t="shared" si="25"/>
        <v>0</v>
      </c>
      <c r="AC121">
        <f t="shared" si="26"/>
        <v>0</v>
      </c>
      <c r="AD121">
        <f t="shared" si="27"/>
        <v>0</v>
      </c>
    </row>
    <row r="122" spans="1:30" x14ac:dyDescent="0.25">
      <c r="A122" t="s">
        <v>299</v>
      </c>
      <c r="B122">
        <f>0.5*'[1]Revenues X=0'!B122+0.5*'[1]Revenues X=1'!B123</f>
        <v>645182.00941353734</v>
      </c>
      <c r="C122">
        <f>0.5*'[1]Revenues X=0'!C122+0.5*'[1]Revenues X=1'!C123</f>
        <v>768992.85297890322</v>
      </c>
      <c r="D122">
        <f>0.5*'[1]Revenues X=0'!D122+0.5*'[1]Revenues X=1'!D123</f>
        <v>916552.6557548648</v>
      </c>
      <c r="E122">
        <f>0.5*'[1]Revenues X=0'!E122+0.5*'[1]Revenues X=1'!E123</f>
        <v>1092421.0659734081</v>
      </c>
      <c r="F122">
        <f>0.5*'[1]Revenues X=0'!F122+0.5*'[1]Revenues X=1'!F123</f>
        <v>1302028.4003849458</v>
      </c>
      <c r="G122">
        <f>0.5*'[1]Revenues X=0'!G122+0.5*'[1]Revenues X=1'!G123</f>
        <v>1551844.392888237</v>
      </c>
      <c r="H122">
        <f>0.5*'[1]Revenues X=0'!H122+0.5*'[1]Revenues X=1'!H123</f>
        <v>1849583.2994687587</v>
      </c>
      <c r="I122">
        <f>0.5*'[1]Revenues X=0'!I122+0.5*'[1]Revenues X=1'!I123</f>
        <v>2204433.8708080491</v>
      </c>
      <c r="J122">
        <f>0.5*'[1]Revenues X=0'!J122+0.5*'[1]Revenues X=1'!J123</f>
        <v>2627352.6375073064</v>
      </c>
      <c r="K122">
        <f>0.5*'[1]Revenues X=0'!K122+0.5*'[1]Revenues X=1'!K123</f>
        <v>3131390.6459719846</v>
      </c>
      <c r="L122">
        <f>0.5*'[1]Revenues X=0'!L122+0.5*'[1]Revenues X=1'!L123</f>
        <v>3732109.272393459</v>
      </c>
      <c r="M122">
        <f>0.5*'[1]Revenues X=0'!M122+0.5*'[1]Revenues X=1'!M123</f>
        <v>4448045.1050231494</v>
      </c>
      <c r="N122">
        <f>0.5*'[1]Revenues X=0'!N122+0.5*'[1]Revenues X=1'!N123</f>
        <v>5301299.5288605774</v>
      </c>
      <c r="O122">
        <f>0.5*'[1]Revenues X=0'!O122+0.5*'[1]Revenues X=1'!O123</f>
        <v>6318200.0987184951</v>
      </c>
      <c r="P122">
        <f>0.5*'[1]Revenues X=0'!P122+0.5*'[1]Revenues X=1'!P123</f>
        <v>7530136.5854642838</v>
      </c>
      <c r="Q122">
        <f>0.5*'[1]Revenues X=0'!Q122+0.5*'[1]Revenues X=1'!Q123</f>
        <v>8974501.8046822976</v>
      </c>
      <c r="R122">
        <f>0.5*'[1]Revenues X=0'!R122+0.5*'[1]Revenues X=1'!R123</f>
        <v>10695877.249729477</v>
      </c>
      <c r="S122">
        <f>0.5*'[1]Revenues X=0'!S122+0.5*'[1]Revenues X=1'!S123</f>
        <v>12747371.344407255</v>
      </c>
      <c r="T122">
        <f>0.5*'[1]Revenues X=0'!T122+0.5*'[1]Revenues X=1'!T123</f>
        <v>15192300.975225545</v>
      </c>
      <c r="U122">
        <f>0.5*'[1]Revenues X=0'!U122+0.5*'[1]Revenues X=1'!U123</f>
        <v>18106094.900529802</v>
      </c>
      <c r="V122">
        <f>0.5*'[1]Revenues X=0'!V122+0.5*'[1]Revenues X=1'!V123</f>
        <v>21578673.640725672</v>
      </c>
      <c r="W122" s="20">
        <f t="shared" si="21"/>
        <v>6224494.8731861906</v>
      </c>
      <c r="X122" s="20">
        <f t="shared" si="22"/>
        <v>125989215.35240436</v>
      </c>
      <c r="Y122" t="s">
        <v>527</v>
      </c>
      <c r="Z122">
        <f t="shared" si="23"/>
        <v>0</v>
      </c>
      <c r="AA122">
        <f t="shared" si="24"/>
        <v>0</v>
      </c>
      <c r="AB122">
        <f t="shared" si="25"/>
        <v>0</v>
      </c>
      <c r="AC122">
        <f t="shared" si="26"/>
        <v>1</v>
      </c>
      <c r="AD122">
        <f t="shared" si="27"/>
        <v>0</v>
      </c>
    </row>
    <row r="123" spans="1:30" x14ac:dyDescent="0.25">
      <c r="A123" t="s">
        <v>303</v>
      </c>
      <c r="B123">
        <f>0.5*'[1]Revenues X=0'!B123+0.5*'[1]Revenues X=1'!B124</f>
        <v>128820.62379784245</v>
      </c>
      <c r="C123">
        <f>0.5*'[1]Revenues X=0'!C123+0.5*'[1]Revenues X=1'!C124</f>
        <v>153843.70429131773</v>
      </c>
      <c r="D123">
        <f>0.5*'[1]Revenues X=0'!D123+0.5*'[1]Revenues X=1'!D124</f>
        <v>183719.18596264254</v>
      </c>
      <c r="E123">
        <f>0.5*'[1]Revenues X=0'!E123+0.5*'[1]Revenues X=1'!E124</f>
        <v>219391.138520799</v>
      </c>
      <c r="F123">
        <f>0.5*'[1]Revenues X=0'!F123+0.5*'[1]Revenues X=1'!F124</f>
        <v>261983.5948393447</v>
      </c>
      <c r="G123">
        <f>0.5*'[1]Revenues X=0'!G123+0.5*'[1]Revenues X=1'!G124</f>
        <v>312836.45216437115</v>
      </c>
      <c r="H123">
        <f>0.5*'[1]Revenues X=0'!H123+0.5*'[1]Revenues X=1'!H124</f>
        <v>373552.47563336929</v>
      </c>
      <c r="I123">
        <f>0.5*'[1]Revenues X=0'!I123+0.5*'[1]Revenues X=1'!I124</f>
        <v>446040.29735362343</v>
      </c>
      <c r="J123">
        <f>0.5*'[1]Revenues X=0'!J123+0.5*'[1]Revenues X=1'!J124</f>
        <v>532583.12549058767</v>
      </c>
      <c r="K123">
        <f>0.5*'[1]Revenues X=0'!K123+0.5*'[1]Revenues X=1'!K124</f>
        <v>635900.09268003318</v>
      </c>
      <c r="L123">
        <f>0.5*'[1]Revenues X=0'!L123+0.5*'[1]Revenues X=1'!L124</f>
        <v>759243.40123841295</v>
      </c>
      <c r="M123">
        <f>0.5*'[1]Revenues X=0'!M123+0.5*'[1]Revenues X=1'!M124</f>
        <v>906486.44567562663</v>
      </c>
      <c r="N123">
        <f>0.5*'[1]Revenues X=0'!N123+0.5*'[1]Revenues X=1'!N124</f>
        <v>1082261.1954090088</v>
      </c>
      <c r="O123">
        <f>0.5*'[1]Revenues X=0'!O123+0.5*'[1]Revenues X=1'!O124</f>
        <v>1292084.6900303864</v>
      </c>
      <c r="P123">
        <f>0.5*'[1]Revenues X=0'!P123+0.5*'[1]Revenues X=1'!P124</f>
        <v>1542553.3691034089</v>
      </c>
      <c r="Q123">
        <f>0.5*'[1]Revenues X=0'!Q123+0.5*'[1]Revenues X=1'!Q124</f>
        <v>1841524.5333653912</v>
      </c>
      <c r="R123">
        <f>0.5*'[1]Revenues X=0'!R123+0.5*'[1]Revenues X=1'!R124</f>
        <v>2198391.2839493859</v>
      </c>
      <c r="S123">
        <f>0.5*'[1]Revenues X=0'!S123+0.5*'[1]Revenues X=1'!S124</f>
        <v>2624342.677337002</v>
      </c>
      <c r="T123">
        <f>0.5*'[1]Revenues X=0'!T123+0.5*'[1]Revenues X=1'!T124</f>
        <v>3132752.7863239134</v>
      </c>
      <c r="U123">
        <f>0.5*'[1]Revenues X=0'!U123+0.5*'[1]Revenues X=1'!U124</f>
        <v>3739553.4645296815</v>
      </c>
      <c r="V123">
        <f>0.5*'[1]Revenues X=0'!V123+0.5*'[1]Revenues X=1'!V124</f>
        <v>4463780.3234766722</v>
      </c>
      <c r="W123" s="20">
        <f t="shared" si="21"/>
        <v>1277697.3743415629</v>
      </c>
      <c r="X123" s="20">
        <f t="shared" si="22"/>
        <v>25883886.613760877</v>
      </c>
      <c r="Y123" t="s">
        <v>527</v>
      </c>
      <c r="Z123">
        <f t="shared" si="23"/>
        <v>0</v>
      </c>
      <c r="AA123">
        <f t="shared" si="24"/>
        <v>0</v>
      </c>
      <c r="AB123">
        <f t="shared" si="25"/>
        <v>0</v>
      </c>
      <c r="AC123">
        <f t="shared" si="26"/>
        <v>1</v>
      </c>
      <c r="AD123">
        <f t="shared" si="27"/>
        <v>0</v>
      </c>
    </row>
    <row r="124" spans="1:30" x14ac:dyDescent="0.25">
      <c r="A124" t="s">
        <v>305</v>
      </c>
      <c r="B124">
        <f>0.5*'[1]Revenues X=0'!B124+0.5*'[1]Revenues X=1'!B125</f>
        <v>77941.541795155994</v>
      </c>
      <c r="C124">
        <f>0.5*'[1]Revenues X=0'!C124+0.5*'[1]Revenues X=1'!C125</f>
        <v>93301.727501338231</v>
      </c>
      <c r="D124">
        <f>0.5*'[1]Revenues X=0'!D124+0.5*'[1]Revenues X=1'!D125</f>
        <v>111679.15220398853</v>
      </c>
      <c r="E124">
        <f>0.5*'[1]Revenues X=0'!E124+0.5*'[1]Revenues X=1'!E125</f>
        <v>133669.44009360881</v>
      </c>
      <c r="F124">
        <f>0.5*'[1]Revenues X=0'!F124+0.5*'[1]Revenues X=1'!F125</f>
        <v>159981.43789562516</v>
      </c>
      <c r="G124">
        <f>0.5*'[1]Revenues X=0'!G124+0.5*'[1]Revenues X=1'!G125</f>
        <v>191462.72326511377</v>
      </c>
      <c r="H124">
        <f>0.5*'[1]Revenues X=0'!H124+0.5*'[1]Revenues X=1'!H125</f>
        <v>229126.84607277211</v>
      </c>
      <c r="I124">
        <f>0.5*'[1]Revenues X=0'!I124+0.5*'[1]Revenues X=1'!I125</f>
        <v>274185.52858209331</v>
      </c>
      <c r="J124">
        <f>0.5*'[1]Revenues X=0'!J124+0.5*'[1]Revenues X=1'!J125</f>
        <v>328087.60036784457</v>
      </c>
      <c r="K124">
        <f>0.5*'[1]Revenues X=0'!K124+0.5*'[1]Revenues X=1'!K125</f>
        <v>392564.97349778633</v>
      </c>
      <c r="L124">
        <f>0.5*'[1]Revenues X=0'!L124+0.5*'[1]Revenues X=1'!L125</f>
        <v>469688.18746782426</v>
      </c>
      <c r="M124">
        <f>0.5*'[1]Revenues X=0'!M124+0.5*'[1]Revenues X=1'!M125</f>
        <v>561932.05135983194</v>
      </c>
      <c r="N124">
        <f>0.5*'[1]Revenues X=0'!N124+0.5*'[1]Revenues X=1'!N125</f>
        <v>672254.86527654156</v>
      </c>
      <c r="O124">
        <f>0.5*'[1]Revenues X=0'!O124+0.5*'[1]Revenues X=1'!O125</f>
        <v>804192.11539114965</v>
      </c>
      <c r="P124">
        <f>0.5*'[1]Revenues X=0'!P124+0.5*'[1]Revenues X=1'!P125</f>
        <v>961969.43584989361</v>
      </c>
      <c r="Q124">
        <f>0.5*'[1]Revenues X=0'!Q124+0.5*'[1]Revenues X=1'!Q125</f>
        <v>1150636.3064459986</v>
      </c>
      <c r="R124">
        <f>0.5*'[1]Revenues X=0'!R124+0.5*'[1]Revenues X=1'!R125</f>
        <v>1376227.08395622</v>
      </c>
      <c r="S124">
        <f>0.5*'[1]Revenues X=0'!S124+0.5*'[1]Revenues X=1'!S125</f>
        <v>1645951.725317579</v>
      </c>
      <c r="T124">
        <f>0.5*'[1]Revenues X=0'!T124+0.5*'[1]Revenues X=1'!T125</f>
        <v>1968425.2840907546</v>
      </c>
      <c r="U124">
        <f>0.5*'[1]Revenues X=0'!U124+0.5*'[1]Revenues X=1'!U125</f>
        <v>2353939.9014467262</v>
      </c>
      <c r="V124">
        <f>0.5*'[1]Revenues X=0'!V124+0.5*'[1]Revenues X=1'!V125</f>
        <v>2814791.6982163726</v>
      </c>
      <c r="W124" s="20">
        <f t="shared" si="21"/>
        <v>798667.12505210575</v>
      </c>
      <c r="X124" s="20">
        <f t="shared" si="22"/>
        <v>16195436.326604502</v>
      </c>
      <c r="Y124" t="s">
        <v>525</v>
      </c>
      <c r="Z124">
        <f t="shared" si="23"/>
        <v>0</v>
      </c>
      <c r="AA124">
        <f t="shared" si="24"/>
        <v>1</v>
      </c>
      <c r="AB124">
        <f t="shared" si="25"/>
        <v>0</v>
      </c>
      <c r="AC124">
        <f t="shared" si="26"/>
        <v>0</v>
      </c>
      <c r="AD124">
        <f t="shared" si="27"/>
        <v>0</v>
      </c>
    </row>
    <row r="125" spans="1:30" x14ac:dyDescent="0.25">
      <c r="A125" t="s">
        <v>307</v>
      </c>
      <c r="B125">
        <f>0.5*'[1]Revenues X=0'!B125+0.5*'[1]Revenues X=1'!B126</f>
        <v>185265.96101656277</v>
      </c>
      <c r="C125">
        <f>0.5*'[1]Revenues X=0'!C125+0.5*'[1]Revenues X=1'!C126</f>
        <v>227761.61056465746</v>
      </c>
      <c r="D125">
        <f>0.5*'[1]Revenues X=0'!D125+0.5*'[1]Revenues X=1'!D126</f>
        <v>279987.08217518951</v>
      </c>
      <c r="E125">
        <f>0.5*'[1]Revenues X=0'!E125+0.5*'[1]Revenues X=1'!E126</f>
        <v>344172.3082553561</v>
      </c>
      <c r="F125">
        <f>0.5*'[1]Revenues X=0'!F125+0.5*'[1]Revenues X=1'!F126</f>
        <v>423052.27660902886</v>
      </c>
      <c r="G125">
        <f>0.5*'[1]Revenues X=0'!G125+0.5*'[1]Revenues X=1'!G126</f>
        <v>519985.88526593609</v>
      </c>
      <c r="H125">
        <f>0.5*'[1]Revenues X=0'!H125+0.5*'[1]Revenues X=1'!H126</f>
        <v>639099.65575786424</v>
      </c>
      <c r="I125">
        <f>0.5*'[1]Revenues X=0'!I125+0.5*'[1]Revenues X=1'!I126</f>
        <v>785460.32039477339</v>
      </c>
      <c r="J125">
        <f>0.5*'[1]Revenues X=0'!J125+0.5*'[1]Revenues X=1'!J126</f>
        <v>965291.85949777125</v>
      </c>
      <c r="K125">
        <f>0.5*'[1]Revenues X=0'!K125+0.5*'[1]Revenues X=1'!K126</f>
        <v>1186235.5252815969</v>
      </c>
      <c r="L125">
        <f>0.5*'[1]Revenues X=0'!L125+0.5*'[1]Revenues X=1'!L126</f>
        <v>1457676.5648920727</v>
      </c>
      <c r="M125">
        <f>0.5*'[1]Revenues X=0'!M125+0.5*'[1]Revenues X=1'!M126</f>
        <v>1791136.050726997</v>
      </c>
      <c r="N125">
        <f>0.5*'[1]Revenues X=0'!N125+0.5*'[1]Revenues X=1'!N126</f>
        <v>2200762.6011245721</v>
      </c>
      <c r="O125">
        <f>0.5*'[1]Revenues X=0'!O125+0.5*'[1]Revenues X=1'!O126</f>
        <v>2703922.6450175415</v>
      </c>
      <c r="P125">
        <f>0.5*'[1]Revenues X=0'!P125+0.5*'[1]Revenues X=1'!P126</f>
        <v>3321940.2780005792</v>
      </c>
      <c r="Q125">
        <f>0.5*'[1]Revenues X=0'!Q125+0.5*'[1]Revenues X=1'!Q126</f>
        <v>4080986.172681645</v>
      </c>
      <c r="R125">
        <f>0.5*'[1]Revenues X=0'!R125+0.5*'[1]Revenues X=1'!R126</f>
        <v>5013190.4961255249</v>
      </c>
      <c r="S125">
        <f>0.5*'[1]Revenues X=0'!S125+0.5*'[1]Revenues X=1'!S126</f>
        <v>6157981.1378022004</v>
      </c>
      <c r="T125">
        <f>0.5*'[1]Revenues X=0'!T125+0.5*'[1]Revenues X=1'!T126</f>
        <v>7563757.3517631423</v>
      </c>
      <c r="U125">
        <f>0.5*'[1]Revenues X=0'!U125+0.5*'[1]Revenues X=1'!U126</f>
        <v>9289903.766833121</v>
      </c>
      <c r="V125">
        <f>0.5*'[1]Revenues X=0'!V125+0.5*'[1]Revenues X=1'!V126</f>
        <v>11409304.374196017</v>
      </c>
      <c r="W125" s="20">
        <f t="shared" si="21"/>
        <v>2883184.4725705781</v>
      </c>
      <c r="X125" s="20">
        <f t="shared" si="22"/>
        <v>59086634.685361348</v>
      </c>
      <c r="Y125" t="s">
        <v>387</v>
      </c>
      <c r="Z125">
        <f t="shared" si="23"/>
        <v>0</v>
      </c>
      <c r="AA125">
        <f t="shared" si="24"/>
        <v>0</v>
      </c>
      <c r="AB125">
        <f t="shared" si="25"/>
        <v>1</v>
      </c>
      <c r="AC125">
        <f t="shared" si="26"/>
        <v>0</v>
      </c>
      <c r="AD125">
        <f t="shared" si="27"/>
        <v>0</v>
      </c>
    </row>
    <row r="126" spans="1:30" x14ac:dyDescent="0.25">
      <c r="A126" t="s">
        <v>309</v>
      </c>
      <c r="B126">
        <f>0.5*'[1]Revenues X=0'!B126+0.5*'[1]Revenues X=1'!B127</f>
        <v>2023448.3643160132</v>
      </c>
      <c r="C126">
        <f>0.5*'[1]Revenues X=0'!C126+0.5*'[1]Revenues X=1'!C127</f>
        <v>2455252.3079069513</v>
      </c>
      <c r="D126">
        <f>0.5*'[1]Revenues X=0'!D126+0.5*'[1]Revenues X=1'!D127</f>
        <v>2979098.0165333189</v>
      </c>
      <c r="E126">
        <f>0.5*'[1]Revenues X=0'!E126+0.5*'[1]Revenues X=1'!E127</f>
        <v>3614601.732165447</v>
      </c>
      <c r="F126">
        <f>0.5*'[1]Revenues X=0'!F126+0.5*'[1]Revenues X=1'!F127</f>
        <v>4385536.6131209591</v>
      </c>
      <c r="G126">
        <f>0.5*'[1]Revenues X=0'!G126+0.5*'[1]Revenues X=1'!G127</f>
        <v>5320727.4189976063</v>
      </c>
      <c r="H126">
        <f>0.5*'[1]Revenues X=0'!H126+0.5*'[1]Revenues X=1'!H127</f>
        <v>6455131.7392289098</v>
      </c>
      <c r="I126">
        <f>0.5*'[1]Revenues X=0'!I126+0.5*'[1]Revenues X=1'!I127</f>
        <v>7831128.2172448458</v>
      </c>
      <c r="J126">
        <f>0.5*'[1]Revenues X=0'!J126+0.5*'[1]Revenues X=1'!J127</f>
        <v>9500107.6919345222</v>
      </c>
      <c r="K126">
        <f>0.5*'[1]Revenues X=0'!K126+0.5*'[1]Revenues X=1'!K127</f>
        <v>11524364.961989911</v>
      </c>
      <c r="L126">
        <f>0.5*'[1]Revenues X=0'!L126+0.5*'[1]Revenues X=1'!L127</f>
        <v>13979434.336280806</v>
      </c>
      <c r="M126">
        <f>0.5*'[1]Revenues X=0'!M126+0.5*'[1]Revenues X=1'!M127</f>
        <v>16956868.095713153</v>
      </c>
      <c r="N126">
        <f>0.5*'[1]Revenues X=0'!N126+0.5*'[1]Revenues X=1'!N127</f>
        <v>20567663.961148411</v>
      </c>
      <c r="O126">
        <f>0.5*'[1]Revenues X=0'!O126+0.5*'[1]Revenues X=1'!O127</f>
        <v>24946344.810427576</v>
      </c>
      <c r="P126">
        <f>0.5*'[1]Revenues X=0'!P126+0.5*'[1]Revenues X=1'!P127</f>
        <v>30255987.405895859</v>
      </c>
      <c r="Q126">
        <f>0.5*'[1]Revenues X=0'!Q126+0.5*'[1]Revenues X=1'!Q127</f>
        <v>36694211.215514161</v>
      </c>
      <c r="R126">
        <f>0.5*'[1]Revenues X=0'!R126+0.5*'[1]Revenues X=1'!R127</f>
        <v>44500554.741336271</v>
      </c>
      <c r="S126">
        <f>0.5*'[1]Revenues X=0'!S126+0.5*'[1]Revenues X=1'!S127</f>
        <v>53965264.446796365</v>
      </c>
      <c r="T126">
        <f>0.5*'[1]Revenues X=0'!T126+0.5*'[1]Revenues X=1'!T127</f>
        <v>65440112.004538335</v>
      </c>
      <c r="U126">
        <f>0.5*'[1]Revenues X=0'!U126+0.5*'[1]Revenues X=1'!U127</f>
        <v>79351288.995096803</v>
      </c>
      <c r="V126">
        <f>0.5*'[1]Revenues X=0'!V126+0.5*'[1]Revenues X=1'!V127</f>
        <v>96215254.778479591</v>
      </c>
      <c r="W126" s="20">
        <f t="shared" si="21"/>
        <v>25664875.326412659</v>
      </c>
      <c r="X126" s="20">
        <f t="shared" si="22"/>
        <v>523504444.8206231</v>
      </c>
      <c r="Y126" t="s">
        <v>387</v>
      </c>
      <c r="Z126">
        <f t="shared" si="23"/>
        <v>0</v>
      </c>
      <c r="AA126">
        <f t="shared" si="24"/>
        <v>0</v>
      </c>
      <c r="AB126">
        <f t="shared" si="25"/>
        <v>1</v>
      </c>
      <c r="AC126">
        <f t="shared" si="26"/>
        <v>0</v>
      </c>
      <c r="AD126">
        <f t="shared" si="27"/>
        <v>0</v>
      </c>
    </row>
    <row r="127" spans="1:30" x14ac:dyDescent="0.25">
      <c r="A127" t="s">
        <v>314</v>
      </c>
      <c r="B127">
        <f>0.5*'[1]Revenues X=0'!B127+0.5*'[1]Revenues X=1'!B128</f>
        <v>198873.14065101623</v>
      </c>
      <c r="C127">
        <f>0.5*'[1]Revenues X=0'!C127+0.5*'[1]Revenues X=1'!C128</f>
        <v>237524.42922477657</v>
      </c>
      <c r="D127">
        <f>0.5*'[1]Revenues X=0'!D127+0.5*'[1]Revenues X=1'!D128</f>
        <v>283678.81949581753</v>
      </c>
      <c r="E127">
        <f>0.5*'[1]Revenues X=0'!E127+0.5*'[1]Revenues X=1'!E128</f>
        <v>338795.8884760068</v>
      </c>
      <c r="F127">
        <f>0.5*'[1]Revenues X=0'!F127+0.5*'[1]Revenues X=1'!F128</f>
        <v>404615.36430288549</v>
      </c>
      <c r="G127">
        <f>0.5*'[1]Revenues X=0'!G127+0.5*'[1]Revenues X=1'!G128</f>
        <v>483212.53222458169</v>
      </c>
      <c r="H127">
        <f>0.5*'[1]Revenues X=0'!H127+0.5*'[1]Revenues X=1'!H128</f>
        <v>577068.52782020858</v>
      </c>
      <c r="I127">
        <f>0.5*'[1]Revenues X=0'!I127+0.5*'[1]Revenues X=1'!I128</f>
        <v>689141.09021479392</v>
      </c>
      <c r="J127">
        <f>0.5*'[1]Revenues X=0'!J127+0.5*'[1]Revenues X=1'!J128</f>
        <v>822966.50069550832</v>
      </c>
      <c r="K127">
        <f>0.5*'[1]Revenues X=0'!K127+0.5*'[1]Revenues X=1'!K128</f>
        <v>982760.51970018563</v>
      </c>
      <c r="L127">
        <f>0.5*'[1]Revenues X=0'!L127+0.5*'[1]Revenues X=1'!L128</f>
        <v>1173562.9275200542</v>
      </c>
      <c r="M127">
        <f>0.5*'[1]Revenues X=0'!M127+0.5*'[1]Revenues X=1'!M128</f>
        <v>1401382.1175899459</v>
      </c>
      <c r="N127">
        <f>0.5*'[1]Revenues X=0'!N127+0.5*'[1]Revenues X=1'!N128</f>
        <v>1673400.0782543889</v>
      </c>
      <c r="O127">
        <f>0.5*'[1]Revenues X=0'!O127+0.5*'[1]Revenues X=1'!O128</f>
        <v>1998179.4381627869</v>
      </c>
      <c r="P127">
        <f>0.5*'[1]Revenues X=0'!P127+0.5*'[1]Revenues X=1'!P128</f>
        <v>2385954.2088967329</v>
      </c>
      <c r="Q127">
        <f>0.5*'[1]Revenues X=0'!Q127+0.5*'[1]Revenues X=1'!Q128</f>
        <v>2848926.140173289</v>
      </c>
      <c r="R127">
        <f>0.5*'[1]Revenues X=0'!R127+0.5*'[1]Revenues X=1'!R128</f>
        <v>3401677.1644458161</v>
      </c>
      <c r="S127">
        <f>0.5*'[1]Revenues X=0'!S127+0.5*'[1]Revenues X=1'!S128</f>
        <v>4061593.4285526099</v>
      </c>
      <c r="T127">
        <f>0.5*'[1]Revenues X=0'!T127+0.5*'[1]Revenues X=1'!T128</f>
        <v>4849450.4626150476</v>
      </c>
      <c r="U127">
        <f>0.5*'[1]Revenues X=0'!U127+0.5*'[1]Revenues X=1'!U128</f>
        <v>5790019.6806785017</v>
      </c>
      <c r="V127">
        <f>0.5*'[1]Revenues X=0'!V127+0.5*'[1]Revenues X=1'!V128</f>
        <v>6912894.0132691655</v>
      </c>
      <c r="W127" s="20">
        <f t="shared" si="21"/>
        <v>1976936.9749030531</v>
      </c>
      <c r="X127" s="20">
        <f t="shared" si="22"/>
        <v>40052188.830813617</v>
      </c>
      <c r="Y127" t="s">
        <v>527</v>
      </c>
      <c r="Z127">
        <f t="shared" si="23"/>
        <v>0</v>
      </c>
      <c r="AA127">
        <f t="shared" si="24"/>
        <v>0</v>
      </c>
      <c r="AB127">
        <f t="shared" si="25"/>
        <v>0</v>
      </c>
      <c r="AC127">
        <f t="shared" si="26"/>
        <v>1</v>
      </c>
      <c r="AD127">
        <f t="shared" si="27"/>
        <v>0</v>
      </c>
    </row>
    <row r="128" spans="1:30" x14ac:dyDescent="0.25">
      <c r="A128" t="s">
        <v>316</v>
      </c>
      <c r="B128">
        <f>0.5*'[1]Revenues X=0'!B128+0.5*'[1]Revenues X=1'!B129</f>
        <v>175051.983540357</v>
      </c>
      <c r="C128">
        <f>0.5*'[1]Revenues X=0'!C128+0.5*'[1]Revenues X=1'!C129</f>
        <v>209831.31974044628</v>
      </c>
      <c r="D128">
        <f>0.5*'[1]Revenues X=0'!D128+0.5*'[1]Revenues X=1'!D129</f>
        <v>251527.10156003543</v>
      </c>
      <c r="E128">
        <f>0.5*'[1]Revenues X=0'!E128+0.5*'[1]Revenues X=1'!E129</f>
        <v>301520.69178486778</v>
      </c>
      <c r="F128">
        <f>0.5*'[1]Revenues X=0'!F128+0.5*'[1]Revenues X=1'!F129</f>
        <v>361465.9503547193</v>
      </c>
      <c r="G128">
        <f>0.5*'[1]Revenues X=0'!G128+0.5*'[1]Revenues X=1'!G129</f>
        <v>433346.57080378931</v>
      </c>
      <c r="H128">
        <f>0.5*'[1]Revenues X=0'!H128+0.5*'[1]Revenues X=1'!H129</f>
        <v>519542.79991081316</v>
      </c>
      <c r="I128">
        <f>0.5*'[1]Revenues X=0'!I128+0.5*'[1]Revenues X=1'!I129</f>
        <v>622909.51493258891</v>
      </c>
      <c r="J128">
        <f>0.5*'[1]Revenues X=0'!J128+0.5*'[1]Revenues X=1'!J129</f>
        <v>746872.6344206084</v>
      </c>
      <c r="K128">
        <f>0.5*'[1]Revenues X=0'!K128+0.5*'[1]Revenues X=1'!K129</f>
        <v>895541.55092541245</v>
      </c>
      <c r="L128">
        <f>0.5*'[1]Revenues X=0'!L128+0.5*'[1]Revenues X=1'!L129</f>
        <v>1073847.9893301884</v>
      </c>
      <c r="M128">
        <f>0.5*'[1]Revenues X=0'!M128+0.5*'[1]Revenues X=1'!M129</f>
        <v>1287708.0288212895</v>
      </c>
      <c r="N128">
        <f>0.5*'[1]Revenues X=0'!N128+0.5*'[1]Revenues X=1'!N129</f>
        <v>1544222.1247849874</v>
      </c>
      <c r="O128">
        <f>0.5*'[1]Revenues X=0'!O128+0.5*'[1]Revenues X=1'!O129</f>
        <v>1851908.6221013376</v>
      </c>
      <c r="P128">
        <f>0.5*'[1]Revenues X=0'!P128+0.5*'[1]Revenues X=1'!P129</f>
        <v>2220991.9197490681</v>
      </c>
      <c r="Q128">
        <f>0.5*'[1]Revenues X=0'!Q128+0.5*'[1]Revenues X=1'!Q129</f>
        <v>2663739.0627525887</v>
      </c>
      <c r="R128">
        <f>0.5*'[1]Revenues X=0'!R128+0.5*'[1]Revenues X=1'!R129</f>
        <v>3194874.943965069</v>
      </c>
      <c r="S128">
        <f>0.5*'[1]Revenues X=0'!S128+0.5*'[1]Revenues X=1'!S129</f>
        <v>3832067.5345684029</v>
      </c>
      <c r="T128">
        <f>0.5*'[1]Revenues X=0'!T128+0.5*'[1]Revenues X=1'!T129</f>
        <v>4596526.2007734552</v>
      </c>
      <c r="U128">
        <f>0.5*'[1]Revenues X=0'!U128+0.5*'[1]Revenues X=1'!U129</f>
        <v>5513701.291986309</v>
      </c>
      <c r="V128">
        <f>0.5*'[1]Revenues X=0'!V128+0.5*'[1]Revenues X=1'!V129</f>
        <v>6614145.3780968366</v>
      </c>
      <c r="W128" s="20">
        <f t="shared" si="21"/>
        <v>1852921.1054715794</v>
      </c>
      <c r="X128" s="20">
        <f t="shared" si="22"/>
        <v>37611946.167922743</v>
      </c>
      <c r="Y128" t="s">
        <v>387</v>
      </c>
      <c r="Z128">
        <f t="shared" si="23"/>
        <v>0</v>
      </c>
      <c r="AA128">
        <f t="shared" si="24"/>
        <v>0</v>
      </c>
      <c r="AB128">
        <f t="shared" si="25"/>
        <v>1</v>
      </c>
      <c r="AC128">
        <f t="shared" si="26"/>
        <v>0</v>
      </c>
      <c r="AD128">
        <f t="shared" si="27"/>
        <v>0</v>
      </c>
    </row>
    <row r="129" spans="1:30" x14ac:dyDescent="0.25">
      <c r="A129" t="s">
        <v>318</v>
      </c>
      <c r="B129">
        <f>0.5*'[1]Revenues X=0'!B129+0.5*'[1]Revenues X=1'!B130</f>
        <v>2383358.7604340813</v>
      </c>
      <c r="C129">
        <f>0.5*'[1]Revenues X=0'!C129+0.5*'[1]Revenues X=1'!C130</f>
        <v>2859083.5822339561</v>
      </c>
      <c r="D129">
        <f>0.5*'[1]Revenues X=0'!D129+0.5*'[1]Revenues X=1'!D130</f>
        <v>3429583.5809426429</v>
      </c>
      <c r="E129">
        <f>0.5*'[1]Revenues X=0'!E129+0.5*'[1]Revenues X=1'!E130</f>
        <v>4113725.7962858849</v>
      </c>
      <c r="F129">
        <f>0.5*'[1]Revenues X=0'!F129+0.5*'[1]Revenues X=1'!F130</f>
        <v>4934106.8665438052</v>
      </c>
      <c r="G129">
        <f>0.5*'[1]Revenues X=0'!G129+0.5*'[1]Revenues X=1'!G130</f>
        <v>5917804.3873849306</v>
      </c>
      <c r="H129">
        <f>0.5*'[1]Revenues X=0'!H129+0.5*'[1]Revenues X=1'!H130</f>
        <v>7097273.7500140658</v>
      </c>
      <c r="I129">
        <f>0.5*'[1]Revenues X=0'!I129+0.5*'[1]Revenues X=1'!I130</f>
        <v>8511398.4876901954</v>
      </c>
      <c r="J129">
        <f>0.5*'[1]Revenues X=0'!J129+0.5*'[1]Revenues X=1'!J130</f>
        <v>10206779.907536866</v>
      </c>
      <c r="K129">
        <f>0.5*'[1]Revenues X=0'!K129+0.5*'[1]Revenues X=1'!K130</f>
        <v>12239243.159350527</v>
      </c>
      <c r="L129">
        <f>0.5*'[1]Revenues X=0'!L129+0.5*'[1]Revenues X=1'!L130</f>
        <v>14675685.476485787</v>
      </c>
      <c r="M129">
        <f>0.5*'[1]Revenues X=0'!M129+0.5*'[1]Revenues X=1'!M130</f>
        <v>17596236.247608922</v>
      </c>
      <c r="N129">
        <f>0.5*'[1]Revenues X=0'!N129+0.5*'[1]Revenues X=1'!N130</f>
        <v>21096905.19819567</v>
      </c>
      <c r="O129">
        <f>0.5*'[1]Revenues X=0'!O129+0.5*'[1]Revenues X=1'!O130</f>
        <v>25292679.58981546</v>
      </c>
      <c r="P129">
        <f>0.5*'[1]Revenues X=0'!P129+0.5*'[1]Revenues X=1'!P130</f>
        <v>30321317.641404808</v>
      </c>
      <c r="Q129">
        <f>0.5*'[1]Revenues X=0'!Q129+0.5*'[1]Revenues X=1'!Q130</f>
        <v>36347788.155504741</v>
      </c>
      <c r="R129">
        <f>0.5*'[1]Revenues X=0'!R129+0.5*'[1]Revenues X=1'!R130</f>
        <v>43569703.101790793</v>
      </c>
      <c r="S129">
        <f>0.5*'[1]Revenues X=0'!S129+0.5*'[1]Revenues X=1'!S130</f>
        <v>52223679.689822353</v>
      </c>
      <c r="T129">
        <f>0.5*'[1]Revenues X=0'!T129+0.5*'[1]Revenues X=1'!T130</f>
        <v>62593118.435545355</v>
      </c>
      <c r="U129">
        <f>0.5*'[1]Revenues X=0'!U129+0.5*'[1]Revenues X=1'!U130</f>
        <v>75017317.485900789</v>
      </c>
      <c r="V129">
        <f>0.5*'[1]Revenues X=0'!V129+0.5*'[1]Revenues X=1'!V130</f>
        <v>89902595.536711767</v>
      </c>
      <c r="W129" s="20">
        <f t="shared" si="21"/>
        <v>25253780.230343014</v>
      </c>
      <c r="X129" s="20">
        <f t="shared" si="22"/>
        <v>512609526.250763</v>
      </c>
      <c r="Y129" t="s">
        <v>524</v>
      </c>
      <c r="Z129">
        <f t="shared" si="23"/>
        <v>1</v>
      </c>
      <c r="AA129">
        <f t="shared" si="24"/>
        <v>0</v>
      </c>
      <c r="AB129">
        <f t="shared" si="25"/>
        <v>0</v>
      </c>
      <c r="AC129">
        <f t="shared" si="26"/>
        <v>0</v>
      </c>
      <c r="AD129">
        <f t="shared" si="27"/>
        <v>0</v>
      </c>
    </row>
    <row r="130" spans="1:30" x14ac:dyDescent="0.25">
      <c r="A130" t="s">
        <v>322</v>
      </c>
      <c r="B130">
        <f>0.5*'[1]Revenues X=0'!B130+0.5*'[1]Revenues X=1'!B131</f>
        <v>66140.446335924396</v>
      </c>
      <c r="C130">
        <f>0.5*'[1]Revenues X=0'!C130+0.5*'[1]Revenues X=1'!C131</f>
        <v>79245.769842546782</v>
      </c>
      <c r="D130">
        <f>0.5*'[1]Revenues X=0'!D130+0.5*'[1]Revenues X=1'!D131</f>
        <v>94940.697724623868</v>
      </c>
      <c r="E130">
        <f>0.5*'[1]Revenues X=0'!E130+0.5*'[1]Revenues X=1'!E131</f>
        <v>113740.17684689529</v>
      </c>
      <c r="F130">
        <f>0.5*'[1]Revenues X=0'!F130+0.5*'[1]Revenues X=1'!F131</f>
        <v>136257.47445348935</v>
      </c>
      <c r="G130">
        <f>0.5*'[1]Revenues X=0'!G130+0.5*'[1]Revenues X=1'!G131</f>
        <v>163226.80851380769</v>
      </c>
      <c r="H130">
        <f>0.5*'[1]Revenues X=0'!H130+0.5*'[1]Revenues X=1'!H131</f>
        <v>195527.20738878983</v>
      </c>
      <c r="I130">
        <f>0.5*'[1]Revenues X=0'!I130+0.5*'[1]Revenues X=1'!I131</f>
        <v>234210.96129883695</v>
      </c>
      <c r="J130">
        <f>0.5*'[1]Revenues X=0'!J130+0.5*'[1]Revenues X=1'!J131</f>
        <v>280537.79238654743</v>
      </c>
      <c r="K130">
        <f>0.5*'[1]Revenues X=0'!K130+0.5*'[1]Revenues X=1'!K131</f>
        <v>336015.59634816111</v>
      </c>
      <c r="L130">
        <f>0.5*'[1]Revenues X=0'!L130+0.5*'[1]Revenues X=1'!L131</f>
        <v>402449.34131912643</v>
      </c>
      <c r="M130">
        <f>0.5*'[1]Revenues X=0'!M130+0.5*'[1]Revenues X=1'!M131</f>
        <v>481999.40180848248</v>
      </c>
      <c r="N130">
        <f>0.5*'[1]Revenues X=0'!N130+0.5*'[1]Revenues X=1'!N131</f>
        <v>577251.52204903727</v>
      </c>
      <c r="O130">
        <f>0.5*'[1]Revenues X=0'!O130+0.5*'[1]Revenues X=1'!O131</f>
        <v>691300.32057137415</v>
      </c>
      <c r="P130">
        <f>0.5*'[1]Revenues X=0'!P130+0.5*'[1]Revenues X=1'!P131</f>
        <v>827849.37285715877</v>
      </c>
      <c r="Q130">
        <f>0.5*'[1]Revenues X=0'!Q130+0.5*'[1]Revenues X=1'!Q131</f>
        <v>991330.7213125492</v>
      </c>
      <c r="R130">
        <f>0.5*'[1]Revenues X=0'!R130+0.5*'[1]Revenues X=1'!R131</f>
        <v>1187048.0155164143</v>
      </c>
      <c r="S130">
        <f>0.5*'[1]Revenues X=0'!S130+0.5*'[1]Revenues X=1'!S131</f>
        <v>1421347.5144147906</v>
      </c>
      <c r="T130">
        <f>0.5*'[1]Revenues X=0'!T130+0.5*'[1]Revenues X=1'!T131</f>
        <v>1701822.767387033</v>
      </c>
      <c r="U130">
        <f>0.5*'[1]Revenues X=0'!U130+0.5*'[1]Revenues X=1'!U131</f>
        <v>2037559.239699645</v>
      </c>
      <c r="V130">
        <f>0.5*'[1]Revenues X=0'!V130+0.5*'[1]Revenues X=1'!V131</f>
        <v>2439426.938025903</v>
      </c>
      <c r="W130" s="20">
        <f t="shared" ref="W130:W161" si="28">AVERAGE(B130:V130)</f>
        <v>688534.67076672078</v>
      </c>
      <c r="X130" s="20">
        <f t="shared" ref="X130:X161" si="29">SUM(G130:V130)</f>
        <v>13968903.520897657</v>
      </c>
      <c r="Y130" t="s">
        <v>525</v>
      </c>
      <c r="Z130">
        <f t="shared" ref="Z130:Z161" si="30">IF(Y130="ASIA",1,0)</f>
        <v>0</v>
      </c>
      <c r="AA130">
        <f t="shared" ref="AA130:AA161" si="31">IF(Y130="LAM",1,0)</f>
        <v>1</v>
      </c>
      <c r="AB130">
        <f t="shared" ref="AB130:AB161" si="32">IF(Y130="MAF",1,0)</f>
        <v>0</v>
      </c>
      <c r="AC130">
        <f t="shared" ref="AC130:AC161" si="33">IF(Y130="OECD90",1,0)</f>
        <v>0</v>
      </c>
      <c r="AD130">
        <f t="shared" ref="AD130:AD161" si="34">IF(Y130="REF",1,0)</f>
        <v>0</v>
      </c>
    </row>
    <row r="131" spans="1:30" x14ac:dyDescent="0.25">
      <c r="A131" t="s">
        <v>324</v>
      </c>
      <c r="B131">
        <f>0.5*'[1]Revenues X=0'!B131+0.5*'[1]Revenues X=1'!B132</f>
        <v>86266.575224813932</v>
      </c>
      <c r="C131">
        <f>0.5*'[1]Revenues X=0'!C131+0.5*'[1]Revenues X=1'!C132</f>
        <v>103954.2934106692</v>
      </c>
      <c r="D131">
        <f>0.5*'[1]Revenues X=0'!D131+0.5*'[1]Revenues X=1'!D132</f>
        <v>125258.35813381297</v>
      </c>
      <c r="E131">
        <f>0.5*'[1]Revenues X=0'!E131+0.5*'[1]Revenues X=1'!E132</f>
        <v>150921.11093593875</v>
      </c>
      <c r="F131">
        <f>0.5*'[1]Revenues X=0'!F131+0.5*'[1]Revenues X=1'!F132</f>
        <v>181832.82864668261</v>
      </c>
      <c r="G131">
        <f>0.5*'[1]Revenues X=0'!G131+0.5*'[1]Revenues X=1'!G132</f>
        <v>219064.75747790537</v>
      </c>
      <c r="H131">
        <f>0.5*'[1]Revenues X=0'!H131+0.5*'[1]Revenues X=1'!H132</f>
        <v>263907.37171271973</v>
      </c>
      <c r="I131">
        <f>0.5*'[1]Revenues X=0'!I131+0.5*'[1]Revenues X=1'!I132</f>
        <v>317912.75571882958</v>
      </c>
      <c r="J131">
        <f>0.5*'[1]Revenues X=0'!J131+0.5*'[1]Revenues X=1'!J132</f>
        <v>382950.50158355362</v>
      </c>
      <c r="K131">
        <f>0.5*'[1]Revenues X=0'!K131+0.5*'[1]Revenues X=1'!K132</f>
        <v>461268.99382183223</v>
      </c>
      <c r="L131">
        <f>0.5*'[1]Revenues X=0'!L131+0.5*'[1]Revenues X=1'!L132</f>
        <v>555576.17099671706</v>
      </c>
      <c r="M131">
        <f>0.5*'[1]Revenues X=0'!M131+0.5*'[1]Revenues X=1'!M132</f>
        <v>669128.2913041315</v>
      </c>
      <c r="N131">
        <f>0.5*'[1]Revenues X=0'!N131+0.5*'[1]Revenues X=1'!N132</f>
        <v>805846.59177982353</v>
      </c>
      <c r="O131">
        <f>0.5*'[1]Revenues X=0'!O131+0.5*'[1]Revenues X=1'!O132</f>
        <v>970445.81508190767</v>
      </c>
      <c r="P131">
        <f>0.5*'[1]Revenues X=0'!P131+0.5*'[1]Revenues X=1'!P132</f>
        <v>1168602.6833642754</v>
      </c>
      <c r="Q131">
        <f>0.5*'[1]Revenues X=0'!Q131+0.5*'[1]Revenues X=1'!Q132</f>
        <v>1407141.9347636646</v>
      </c>
      <c r="R131">
        <f>0.5*'[1]Revenues X=0'!R131+0.5*'[1]Revenues X=1'!R132</f>
        <v>1694279.5677905246</v>
      </c>
      <c r="S131">
        <f>0.5*'[1]Revenues X=0'!S131+0.5*'[1]Revenues X=1'!S132</f>
        <v>2039892.0301545749</v>
      </c>
      <c r="T131">
        <f>0.5*'[1]Revenues X=0'!T131+0.5*'[1]Revenues X=1'!T132</f>
        <v>2455867.3318970059</v>
      </c>
      <c r="U131">
        <f>0.5*'[1]Revenues X=0'!U131+0.5*'[1]Revenues X=1'!U132</f>
        <v>2956494.4214351545</v>
      </c>
      <c r="V131">
        <f>0.5*'[1]Revenues X=0'!V131+0.5*'[1]Revenues X=1'!V132</f>
        <v>3558968.0692559909</v>
      </c>
      <c r="W131" s="20">
        <f t="shared" si="28"/>
        <v>979789.54545192991</v>
      </c>
      <c r="X131" s="20">
        <f t="shared" si="29"/>
        <v>19927347.288138613</v>
      </c>
      <c r="Y131" t="s">
        <v>524</v>
      </c>
      <c r="Z131">
        <f t="shared" si="30"/>
        <v>1</v>
      </c>
      <c r="AA131">
        <f t="shared" si="31"/>
        <v>0</v>
      </c>
      <c r="AB131">
        <f t="shared" si="32"/>
        <v>0</v>
      </c>
      <c r="AC131">
        <f t="shared" si="33"/>
        <v>0</v>
      </c>
      <c r="AD131">
        <f t="shared" si="34"/>
        <v>0</v>
      </c>
    </row>
    <row r="132" spans="1:30" x14ac:dyDescent="0.25">
      <c r="A132" t="s">
        <v>326</v>
      </c>
      <c r="B132">
        <f>0.5*'[1]Revenues X=0'!B132+0.5*'[1]Revenues X=1'!B133</f>
        <v>86551.270091682876</v>
      </c>
      <c r="C132">
        <f>0.5*'[1]Revenues X=0'!C132+0.5*'[1]Revenues X=1'!C133</f>
        <v>103866.22333557867</v>
      </c>
      <c r="D132">
        <f>0.5*'[1]Revenues X=0'!D132+0.5*'[1]Revenues X=1'!D133</f>
        <v>124634.87554190605</v>
      </c>
      <c r="E132">
        <f>0.5*'[1]Revenues X=0'!E132+0.5*'[1]Revenues X=1'!E133</f>
        <v>149549.03703006965</v>
      </c>
      <c r="F132">
        <f>0.5*'[1]Revenues X=0'!F132+0.5*'[1]Revenues X=1'!F133</f>
        <v>179434.63232068365</v>
      </c>
      <c r="G132">
        <f>0.5*'[1]Revenues X=0'!G132+0.5*'[1]Revenues X=1'!G133</f>
        <v>215281.74631492264</v>
      </c>
      <c r="H132">
        <f>0.5*'[1]Revenues X=0'!H132+0.5*'[1]Revenues X=1'!H133</f>
        <v>258277.37072644269</v>
      </c>
      <c r="I132">
        <f>0.5*'[1]Revenues X=0'!I132+0.5*'[1]Revenues X=1'!I133</f>
        <v>309844.1962473921</v>
      </c>
      <c r="J132">
        <f>0.5*'[1]Revenues X=0'!J132+0.5*'[1]Revenues X=1'!J133</f>
        <v>371687.66148859891</v>
      </c>
      <c r="K132">
        <f>0.5*'[1]Revenues X=0'!K132+0.5*'[1]Revenues X=1'!K133</f>
        <v>445851.62203234324</v>
      </c>
      <c r="L132">
        <f>0.5*'[1]Revenues X=0'!L132+0.5*'[1]Revenues X=1'!L133</f>
        <v>534785.82179460535</v>
      </c>
      <c r="M132">
        <f>0.5*'[1]Revenues X=0'!M132+0.5*'[1]Revenues X=1'!M133</f>
        <v>641425.78090112237</v>
      </c>
      <c r="N132">
        <f>0.5*'[1]Revenues X=0'!N132+0.5*'[1]Revenues X=1'!N133</f>
        <v>769289.53032526653</v>
      </c>
      <c r="O132">
        <f>0.5*'[1]Revenues X=0'!O132+0.5*'[1]Revenues X=1'!O133</f>
        <v>922592.22217427799</v>
      </c>
      <c r="P132">
        <f>0.5*'[1]Revenues X=0'!P132+0.5*'[1]Revenues X=1'!P133</f>
        <v>1106384.7845874848</v>
      </c>
      <c r="Q132">
        <f>0.5*'[1]Revenues X=0'!Q132+0.5*'[1]Revenues X=1'!Q133</f>
        <v>1326718.2985836025</v>
      </c>
      <c r="R132">
        <f>0.5*'[1]Revenues X=0'!R132+0.5*'[1]Revenues X=1'!R133</f>
        <v>1590842.6884724661</v>
      </c>
      <c r="S132">
        <f>0.5*'[1]Revenues X=0'!S132+0.5*'[1]Revenues X=1'!S133</f>
        <v>1907442.4061628142</v>
      </c>
      <c r="T132">
        <f>0.5*'[1]Revenues X=0'!T132+0.5*'[1]Revenues X=1'!T133</f>
        <v>2286921.0770677039</v>
      </c>
      <c r="U132">
        <f>0.5*'[1]Revenues X=0'!U132+0.5*'[1]Revenues X=1'!U133</f>
        <v>2741739.3255081889</v>
      </c>
      <c r="V132">
        <f>0.5*'[1]Revenues X=0'!V132+0.5*'[1]Revenues X=1'!V133</f>
        <v>3286822.3098685029</v>
      </c>
      <c r="W132" s="20">
        <f t="shared" si="28"/>
        <v>921902.041932174</v>
      </c>
      <c r="X132" s="20">
        <f t="shared" si="29"/>
        <v>18715906.842255734</v>
      </c>
      <c r="Y132" t="s">
        <v>525</v>
      </c>
      <c r="Z132">
        <f t="shared" si="30"/>
        <v>0</v>
      </c>
      <c r="AA132">
        <f t="shared" si="31"/>
        <v>1</v>
      </c>
      <c r="AB132">
        <f t="shared" si="32"/>
        <v>0</v>
      </c>
      <c r="AC132">
        <f t="shared" si="33"/>
        <v>0</v>
      </c>
      <c r="AD132">
        <f t="shared" si="34"/>
        <v>0</v>
      </c>
    </row>
    <row r="133" spans="1:30" x14ac:dyDescent="0.25">
      <c r="A133" t="s">
        <v>328</v>
      </c>
      <c r="B133">
        <f>0.5*'[1]Revenues X=0'!B133+0.5*'[1]Revenues X=1'!B134</f>
        <v>478552.87416138954</v>
      </c>
      <c r="C133">
        <f>0.5*'[1]Revenues X=0'!C133+0.5*'[1]Revenues X=1'!C134</f>
        <v>572287.18660198723</v>
      </c>
      <c r="D133">
        <f>0.5*'[1]Revenues X=0'!D133+0.5*'[1]Revenues X=1'!D134</f>
        <v>684346.2349597899</v>
      </c>
      <c r="E133">
        <f>0.5*'[1]Revenues X=0'!E133+0.5*'[1]Revenues X=1'!E134</f>
        <v>818312.82312896545</v>
      </c>
      <c r="F133">
        <f>0.5*'[1]Revenues X=0'!F133+0.5*'[1]Revenues X=1'!F134</f>
        <v>978462.84058274748</v>
      </c>
      <c r="G133">
        <f>0.5*'[1]Revenues X=0'!G133+0.5*'[1]Revenues X=1'!G134</f>
        <v>1169904.8227967401</v>
      </c>
      <c r="H133">
        <f>0.5*'[1]Revenues X=0'!H133+0.5*'[1]Revenues X=1'!H134</f>
        <v>1398743.1286056677</v>
      </c>
      <c r="I133">
        <f>0.5*'[1]Revenues X=0'!I133+0.5*'[1]Revenues X=1'!I134</f>
        <v>1672269.6588265398</v>
      </c>
      <c r="J133">
        <f>0.5*'[1]Revenues X=0'!J133+0.5*'[1]Revenues X=1'!J134</f>
        <v>1999196.9540117038</v>
      </c>
      <c r="K133">
        <f>0.5*'[1]Revenues X=0'!K133+0.5*'[1]Revenues X=1'!K134</f>
        <v>2389931.5211199122</v>
      </c>
      <c r="L133">
        <f>0.5*'[1]Revenues X=0'!L133+0.5*'[1]Revenues X=1'!L134</f>
        <v>2856905.9773347527</v>
      </c>
      <c r="M133">
        <f>0.5*'[1]Revenues X=0'!M133+0.5*'[1]Revenues X=1'!M134</f>
        <v>3414968.7842863016</v>
      </c>
      <c r="N133">
        <f>0.5*'[1]Revenues X=0'!N133+0.5*'[1]Revenues X=1'!N134</f>
        <v>4081857.4293369041</v>
      </c>
      <c r="O133">
        <f>0.5*'[1]Revenues X=0'!O133+0.5*'[1]Revenues X=1'!O134</f>
        <v>4878754.0123859309</v>
      </c>
      <c r="P133">
        <f>0.5*'[1]Revenues X=0'!P133+0.5*'[1]Revenues X=1'!P134</f>
        <v>5830959.216191031</v>
      </c>
      <c r="Q133">
        <f>0.5*'[1]Revenues X=0'!Q133+0.5*'[1]Revenues X=1'!Q134</f>
        <v>6968684.1355332267</v>
      </c>
      <c r="R133">
        <f>0.5*'[1]Revenues X=0'!R133+0.5*'[1]Revenues X=1'!R134</f>
        <v>8328010.0410744762</v>
      </c>
      <c r="S133">
        <f>0.5*'[1]Revenues X=0'!S133+0.5*'[1]Revenues X=1'!S134</f>
        <v>9952016.6326526646</v>
      </c>
      <c r="T133">
        <f>0.5*'[1]Revenues X=0'!T133+0.5*'[1]Revenues X=1'!T134</f>
        <v>11892148.499684537</v>
      </c>
      <c r="U133">
        <f>0.5*'[1]Revenues X=0'!U133+0.5*'[1]Revenues X=1'!U134</f>
        <v>14209822.346047025</v>
      </c>
      <c r="V133">
        <f>0.5*'[1]Revenues X=0'!V133+0.5*'[1]Revenues X=1'!V134</f>
        <v>16978370.848429635</v>
      </c>
      <c r="W133" s="20">
        <f t="shared" si="28"/>
        <v>4835928.8556072349</v>
      </c>
      <c r="X133" s="20">
        <f t="shared" si="29"/>
        <v>98022544.008317053</v>
      </c>
      <c r="Y133" t="s">
        <v>525</v>
      </c>
      <c r="Z133">
        <f t="shared" si="30"/>
        <v>0</v>
      </c>
      <c r="AA133">
        <f t="shared" si="31"/>
        <v>1</v>
      </c>
      <c r="AB133">
        <f t="shared" si="32"/>
        <v>0</v>
      </c>
      <c r="AC133">
        <f t="shared" si="33"/>
        <v>0</v>
      </c>
      <c r="AD133">
        <f t="shared" si="34"/>
        <v>0</v>
      </c>
    </row>
    <row r="134" spans="1:30" x14ac:dyDescent="0.25">
      <c r="A134" t="s">
        <v>330</v>
      </c>
      <c r="B134">
        <f>0.5*'[1]Revenues X=0'!B134+0.5*'[1]Revenues X=1'!B135</f>
        <v>1272462.6523885503</v>
      </c>
      <c r="C134">
        <f>0.5*'[1]Revenues X=0'!C134+0.5*'[1]Revenues X=1'!C135</f>
        <v>1527906.8974476554</v>
      </c>
      <c r="D134">
        <f>0.5*'[1]Revenues X=0'!D134+0.5*'[1]Revenues X=1'!D135</f>
        <v>1834534.237768783</v>
      </c>
      <c r="E134">
        <f>0.5*'[1]Revenues X=0'!E134+0.5*'[1]Revenues X=1'!E135</f>
        <v>2202594.4483943176</v>
      </c>
      <c r="F134">
        <f>0.5*'[1]Revenues X=0'!F134+0.5*'[1]Revenues X=1'!F135</f>
        <v>2644374.0995235243</v>
      </c>
      <c r="G134">
        <f>0.5*'[1]Revenues X=0'!G134+0.5*'[1]Revenues X=1'!G135</f>
        <v>3174610.3473241818</v>
      </c>
      <c r="H134">
        <f>0.5*'[1]Revenues X=0'!H134+0.5*'[1]Revenues X=1'!H135</f>
        <v>3810984.7323244317</v>
      </c>
      <c r="I134">
        <f>0.5*'[1]Revenues X=0'!I134+0.5*'[1]Revenues X=1'!I135</f>
        <v>4574700.9910216713</v>
      </c>
      <c r="J134">
        <f>0.5*'[1]Revenues X=0'!J134+0.5*'[1]Revenues X=1'!J135</f>
        <v>5491196.6766052693</v>
      </c>
      <c r="K134">
        <f>0.5*'[1]Revenues X=0'!K134+0.5*'[1]Revenues X=1'!K135</f>
        <v>6590973.2714355318</v>
      </c>
      <c r="L134">
        <f>0.5*'[1]Revenues X=0'!L134+0.5*'[1]Revenues X=1'!L135</f>
        <v>7910618.0275499634</v>
      </c>
      <c r="M134">
        <f>0.5*'[1]Revenues X=0'!M134+0.5*'[1]Revenues X=1'!M135</f>
        <v>9493996.9016135205</v>
      </c>
      <c r="N134">
        <f>0.5*'[1]Revenues X=0'!N134+0.5*'[1]Revenues X=1'!N135</f>
        <v>11393721.500206437</v>
      </c>
      <c r="O134">
        <f>0.5*'[1]Revenues X=0'!O134+0.5*'[1]Revenues X=1'!O135</f>
        <v>13672862.933507597</v>
      </c>
      <c r="P134">
        <f>0.5*'[1]Revenues X=0'!P134+0.5*'[1]Revenues X=1'!P135</f>
        <v>16407057.2350634</v>
      </c>
      <c r="Q134">
        <f>0.5*'[1]Revenues X=0'!Q134+0.5*'[1]Revenues X=1'!Q135</f>
        <v>19686966.899211038</v>
      </c>
      <c r="R134">
        <f>0.5*'[1]Revenues X=0'!R134+0.5*'[1]Revenues X=1'!R135</f>
        <v>23621301.912163392</v>
      </c>
      <c r="S134">
        <f>0.5*'[1]Revenues X=0'!S134+0.5*'[1]Revenues X=1'!S135</f>
        <v>28340354.133490417</v>
      </c>
      <c r="T134">
        <f>0.5*'[1]Revenues X=0'!T134+0.5*'[1]Revenues X=1'!T135</f>
        <v>34000331.019492365</v>
      </c>
      <c r="U134">
        <f>0.5*'[1]Revenues X=0'!U134+0.5*'[1]Revenues X=1'!U135</f>
        <v>40788428.954713404</v>
      </c>
      <c r="V134">
        <f>0.5*'[1]Revenues X=0'!V134+0.5*'[1]Revenues X=1'!V135</f>
        <v>48929042.070625976</v>
      </c>
      <c r="W134" s="20">
        <f t="shared" si="28"/>
        <v>13684239.04485102</v>
      </c>
      <c r="X134" s="20">
        <f t="shared" si="29"/>
        <v>277887147.60634857</v>
      </c>
      <c r="Y134" t="s">
        <v>524</v>
      </c>
      <c r="Z134">
        <f t="shared" si="30"/>
        <v>1</v>
      </c>
      <c r="AA134">
        <f t="shared" si="31"/>
        <v>0</v>
      </c>
      <c r="AB134">
        <f t="shared" si="32"/>
        <v>0</v>
      </c>
      <c r="AC134">
        <f t="shared" si="33"/>
        <v>0</v>
      </c>
      <c r="AD134">
        <f t="shared" si="34"/>
        <v>0</v>
      </c>
    </row>
    <row r="135" spans="1:30" x14ac:dyDescent="0.25">
      <c r="A135" t="s">
        <v>332</v>
      </c>
      <c r="B135">
        <f>0.5*'[1]Revenues X=0'!B135+0.5*'[1]Revenues X=1'!B136</f>
        <v>1229745.3955986907</v>
      </c>
      <c r="C135">
        <f>0.5*'[1]Revenues X=0'!C135+0.5*'[1]Revenues X=1'!C136</f>
        <v>1463561.5534619826</v>
      </c>
      <c r="D135">
        <f>0.5*'[1]Revenues X=0'!D135+0.5*'[1]Revenues X=1'!D136</f>
        <v>1741833.5604891125</v>
      </c>
      <c r="E135">
        <f>0.5*'[1]Revenues X=0'!E135+0.5*'[1]Revenues X=1'!E136</f>
        <v>2073022.6361341951</v>
      </c>
      <c r="F135">
        <f>0.5*'[1]Revenues X=0'!F135+0.5*'[1]Revenues X=1'!F136</f>
        <v>2467194.2165983198</v>
      </c>
      <c r="G135">
        <f>0.5*'[1]Revenues X=0'!G135+0.5*'[1]Revenues X=1'!G136</f>
        <v>2936326.7456598841</v>
      </c>
      <c r="H135">
        <f>0.5*'[1]Revenues X=0'!H135+0.5*'[1]Revenues X=1'!H136</f>
        <v>3494681.4352456927</v>
      </c>
      <c r="I135">
        <f>0.5*'[1]Revenues X=0'!I135+0.5*'[1]Revenues X=1'!I136</f>
        <v>4159228.1975788893</v>
      </c>
      <c r="J135">
        <f>0.5*'[1]Revenues X=0'!J135+0.5*'[1]Revenues X=1'!J136</f>
        <v>4950171.6280589513</v>
      </c>
      <c r="K135">
        <f>0.5*'[1]Revenues X=0'!K135+0.5*'[1]Revenues X=1'!K136</f>
        <v>5891554.5943429759</v>
      </c>
      <c r="L135">
        <f>0.5*'[1]Revenues X=0'!L135+0.5*'[1]Revenues X=1'!L136</f>
        <v>7012003.0173389539</v>
      </c>
      <c r="M135">
        <f>0.5*'[1]Revenues X=0'!M135+0.5*'[1]Revenues X=1'!M136</f>
        <v>8345581.9221499953</v>
      </c>
      <c r="N135">
        <f>0.5*'[1]Revenues X=0'!N135+0.5*'[1]Revenues X=1'!N136</f>
        <v>9932850.1202539299</v>
      </c>
      <c r="O135">
        <f>0.5*'[1]Revenues X=0'!O135+0.5*'[1]Revenues X=1'!O136</f>
        <v>11822074.33462638</v>
      </c>
      <c r="P135">
        <f>0.5*'[1]Revenues X=0'!P135+0.5*'[1]Revenues X=1'!P136</f>
        <v>14070722.856807832</v>
      </c>
      <c r="Q135">
        <f>0.5*'[1]Revenues X=0'!Q135+0.5*'[1]Revenues X=1'!Q136</f>
        <v>16747187.55253952</v>
      </c>
      <c r="R135">
        <f>0.5*'[1]Revenues X=0'!R135+0.5*'[1]Revenues X=1'!R136</f>
        <v>19932899.379700739</v>
      </c>
      <c r="S135">
        <f>0.5*'[1]Revenues X=0'!S135+0.5*'[1]Revenues X=1'!S136</f>
        <v>23724770.776151858</v>
      </c>
      <c r="T135">
        <f>0.5*'[1]Revenues X=0'!T135+0.5*'[1]Revenues X=1'!T136</f>
        <v>28238192.194642007</v>
      </c>
      <c r="U135">
        <f>0.5*'[1]Revenues X=0'!U135+0.5*'[1]Revenues X=1'!U136</f>
        <v>33610496.321043082</v>
      </c>
      <c r="V135">
        <f>0.5*'[1]Revenues X=0'!V135+0.5*'[1]Revenues X=1'!V136</f>
        <v>40005197.524914198</v>
      </c>
      <c r="W135" s="20">
        <f t="shared" si="28"/>
        <v>11611871.236349389</v>
      </c>
      <c r="X135" s="20">
        <f t="shared" si="29"/>
        <v>234873938.60105488</v>
      </c>
      <c r="Y135" t="s">
        <v>526</v>
      </c>
      <c r="Z135">
        <f t="shared" si="30"/>
        <v>0</v>
      </c>
      <c r="AA135">
        <f t="shared" si="31"/>
        <v>0</v>
      </c>
      <c r="AB135">
        <f t="shared" si="32"/>
        <v>0</v>
      </c>
      <c r="AC135">
        <f t="shared" si="33"/>
        <v>0</v>
      </c>
      <c r="AD135">
        <f t="shared" si="34"/>
        <v>1</v>
      </c>
    </row>
    <row r="136" spans="1:30" x14ac:dyDescent="0.25">
      <c r="A136" t="s">
        <v>334</v>
      </c>
      <c r="B136">
        <f>0.5*'[1]Revenues X=0'!B136+0.5*'[1]Revenues X=1'!B137</f>
        <v>251800.46851125685</v>
      </c>
      <c r="C136">
        <f>0.5*'[1]Revenues X=0'!C136+0.5*'[1]Revenues X=1'!C137</f>
        <v>299330.42285754456</v>
      </c>
      <c r="D136">
        <f>0.5*'[1]Revenues X=0'!D136+0.5*'[1]Revenues X=1'!D137</f>
        <v>355826.55684338894</v>
      </c>
      <c r="E136">
        <f>0.5*'[1]Revenues X=0'!E136+0.5*'[1]Revenues X=1'!E137</f>
        <v>422984.68394881929</v>
      </c>
      <c r="F136">
        <f>0.5*'[1]Revenues X=0'!F136+0.5*'[1]Revenues X=1'!F137</f>
        <v>502817.30340187333</v>
      </c>
      <c r="G136">
        <f>0.5*'[1]Revenues X=0'!G136+0.5*'[1]Revenues X=1'!G137</f>
        <v>597714.80018785084</v>
      </c>
      <c r="H136">
        <f>0.5*'[1]Revenues X=0'!H136+0.5*'[1]Revenues X=1'!H137</f>
        <v>710522.26910620672</v>
      </c>
      <c r="I136">
        <f>0.5*'[1]Revenues X=0'!I136+0.5*'[1]Revenues X=1'!I137</f>
        <v>844617.0984232754</v>
      </c>
      <c r="J136">
        <f>0.5*'[1]Revenues X=0'!J136+0.5*'[1]Revenues X=1'!J137</f>
        <v>1004019.4592734927</v>
      </c>
      <c r="K136">
        <f>0.5*'[1]Revenues X=0'!K136+0.5*'[1]Revenues X=1'!K137</f>
        <v>1193502.0101543982</v>
      </c>
      <c r="L136">
        <f>0.5*'[1]Revenues X=0'!L136+0.5*'[1]Revenues X=1'!L137</f>
        <v>1418745.415483607</v>
      </c>
      <c r="M136">
        <f>0.5*'[1]Revenues X=0'!M136+0.5*'[1]Revenues X=1'!M137</f>
        <v>1686494.1129690339</v>
      </c>
      <c r="N136">
        <f>0.5*'[1]Revenues X=0'!N136+0.5*'[1]Revenues X=1'!N137</f>
        <v>2004775.2585061658</v>
      </c>
      <c r="O136">
        <f>0.5*'[1]Revenues X=0'!O136+0.5*'[1]Revenues X=1'!O137</f>
        <v>2383119.850829259</v>
      </c>
      <c r="P136">
        <f>0.5*'[1]Revenues X=0'!P136+0.5*'[1]Revenues X=1'!P137</f>
        <v>2832871.033739429</v>
      </c>
      <c r="Q136">
        <f>0.5*'[1]Revenues X=0'!Q136+0.5*'[1]Revenues X=1'!Q137</f>
        <v>3367497.9401428434</v>
      </c>
      <c r="R136">
        <f>0.5*'[1]Revenues X=0'!R136+0.5*'[1]Revenues X=1'!R137</f>
        <v>4003029.9083042592</v>
      </c>
      <c r="S136">
        <f>0.5*'[1]Revenues X=0'!S136+0.5*'[1]Revenues X=1'!S137</f>
        <v>4758501.8444313984</v>
      </c>
      <c r="T136">
        <f>0.5*'[1]Revenues X=0'!T136+0.5*'[1]Revenues X=1'!T137</f>
        <v>5656565.8988330262</v>
      </c>
      <c r="U136">
        <f>0.5*'[1]Revenues X=0'!U136+0.5*'[1]Revenues X=1'!U137</f>
        <v>6724123.3587538935</v>
      </c>
      <c r="V136">
        <f>0.5*'[1]Revenues X=0'!V136+0.5*'[1]Revenues X=1'!V137</f>
        <v>7993181.6023397222</v>
      </c>
      <c r="W136" s="20">
        <f t="shared" si="28"/>
        <v>2333906.7284305119</v>
      </c>
      <c r="X136" s="20">
        <f t="shared" si="29"/>
        <v>47179281.861477859</v>
      </c>
      <c r="Y136" t="s">
        <v>527</v>
      </c>
      <c r="Z136">
        <f t="shared" si="30"/>
        <v>0</v>
      </c>
      <c r="AA136">
        <f t="shared" si="31"/>
        <v>0</v>
      </c>
      <c r="AB136">
        <f t="shared" si="32"/>
        <v>0</v>
      </c>
      <c r="AC136">
        <f t="shared" si="33"/>
        <v>1</v>
      </c>
      <c r="AD136">
        <f t="shared" si="34"/>
        <v>0</v>
      </c>
    </row>
    <row r="137" spans="1:30" x14ac:dyDescent="0.25">
      <c r="A137" t="s">
        <v>338</v>
      </c>
      <c r="B137">
        <f>0.5*'[1]Revenues X=0'!B137+0.5*'[1]Revenues X=1'!B138</f>
        <v>196334.72608543985</v>
      </c>
      <c r="C137">
        <f>0.5*'[1]Revenues X=0'!C137+0.5*'[1]Revenues X=1'!C138</f>
        <v>234854.13363054668</v>
      </c>
      <c r="D137">
        <f>0.5*'[1]Revenues X=0'!D137+0.5*'[1]Revenues X=1'!D138</f>
        <v>280929.83375178941</v>
      </c>
      <c r="E137">
        <f>0.5*'[1]Revenues X=0'!E137+0.5*'[1]Revenues X=1'!E138</f>
        <v>336048.39210762776</v>
      </c>
      <c r="F137">
        <f>0.5*'[1]Revenues X=0'!F137+0.5*'[1]Revenues X=1'!F138</f>
        <v>401985.24058899435</v>
      </c>
      <c r="G137">
        <f>0.5*'[1]Revenues X=0'!G137+0.5*'[1]Revenues X=1'!G138</f>
        <v>480864.23575194052</v>
      </c>
      <c r="H137">
        <f>0.5*'[1]Revenues X=0'!H137+0.5*'[1]Revenues X=1'!H138</f>
        <v>575226.84064850851</v>
      </c>
      <c r="I137">
        <f>0.5*'[1]Revenues X=0'!I137+0.5*'[1]Revenues X=1'!I138</f>
        <v>688113.04719090729</v>
      </c>
      <c r="J137">
        <f>0.5*'[1]Revenues X=0'!J137+0.5*'[1]Revenues X=1'!J138</f>
        <v>823160.70675808727</v>
      </c>
      <c r="K137">
        <f>0.5*'[1]Revenues X=0'!K137+0.5*'[1]Revenues X=1'!K138</f>
        <v>984721.33607877372</v>
      </c>
      <c r="L137">
        <f>0.5*'[1]Revenues X=0'!L137+0.5*'[1]Revenues X=1'!L138</f>
        <v>1178002.3002140862</v>
      </c>
      <c r="M137">
        <f>0.5*'[1]Revenues X=0'!M137+0.5*'[1]Revenues X=1'!M138</f>
        <v>1409232.6291999384</v>
      </c>
      <c r="N137">
        <f>0.5*'[1]Revenues X=0'!N137+0.5*'[1]Revenues X=1'!N138</f>
        <v>1685866.5440808129</v>
      </c>
      <c r="O137">
        <f>0.5*'[1]Revenues X=0'!O137+0.5*'[1]Revenues X=1'!O138</f>
        <v>2016820.884599989</v>
      </c>
      <c r="P137">
        <f>0.5*'[1]Revenues X=0'!P137+0.5*'[1]Revenues X=1'!P138</f>
        <v>2412766.4485589885</v>
      </c>
      <c r="Q137">
        <f>0.5*'[1]Revenues X=0'!Q137+0.5*'[1]Revenues X=1'!Q138</f>
        <v>2886467.9608661123</v>
      </c>
      <c r="R137">
        <f>0.5*'[1]Revenues X=0'!R137+0.5*'[1]Revenues X=1'!R138</f>
        <v>3453201.1197547433</v>
      </c>
      <c r="S137">
        <f>0.5*'[1]Revenues X=0'!S137+0.5*'[1]Revenues X=1'!S138</f>
        <v>4131239.3974063993</v>
      </c>
      <c r="T137">
        <f>0.5*'[1]Revenues X=0'!T137+0.5*'[1]Revenues X=1'!T138</f>
        <v>4942451.0395057825</v>
      </c>
      <c r="U137">
        <f>0.5*'[1]Revenues X=0'!U137+0.5*'[1]Revenues X=1'!U138</f>
        <v>5912996.1178286253</v>
      </c>
      <c r="V137">
        <f>0.5*'[1]Revenues X=0'!V137+0.5*'[1]Revenues X=1'!V138</f>
        <v>7074180.1689060749</v>
      </c>
      <c r="W137" s="20">
        <f t="shared" si="28"/>
        <v>2005022.052548294</v>
      </c>
      <c r="X137" s="20">
        <f t="shared" si="29"/>
        <v>40655310.77734977</v>
      </c>
      <c r="Y137" t="s">
        <v>387</v>
      </c>
      <c r="Z137">
        <f t="shared" si="30"/>
        <v>0</v>
      </c>
      <c r="AA137">
        <f t="shared" si="31"/>
        <v>0</v>
      </c>
      <c r="AB137">
        <f t="shared" si="32"/>
        <v>1</v>
      </c>
      <c r="AC137">
        <f t="shared" si="33"/>
        <v>0</v>
      </c>
      <c r="AD137">
        <f t="shared" si="34"/>
        <v>0</v>
      </c>
    </row>
    <row r="138" spans="1:30" x14ac:dyDescent="0.25">
      <c r="A138" t="s">
        <v>340</v>
      </c>
      <c r="B138">
        <f>0.5*'[1]Revenues X=0'!B138+0.5*'[1]Revenues X=1'!B139</f>
        <v>428375.02154869167</v>
      </c>
      <c r="C138">
        <f>0.5*'[1]Revenues X=0'!C138+0.5*'[1]Revenues X=1'!C139</f>
        <v>509094.11431576277</v>
      </c>
      <c r="D138">
        <f>0.5*'[1]Revenues X=0'!D138+0.5*'[1]Revenues X=1'!D139</f>
        <v>605011.7765212385</v>
      </c>
      <c r="E138">
        <f>0.5*'[1]Revenues X=0'!E138+0.5*'[1]Revenues X=1'!E139</f>
        <v>718994.16741171782</v>
      </c>
      <c r="F138">
        <f>0.5*'[1]Revenues X=0'!F138+0.5*'[1]Revenues X=1'!F139</f>
        <v>854442.8065500746</v>
      </c>
      <c r="G138">
        <f>0.5*'[1]Revenues X=0'!G138+0.5*'[1]Revenues X=1'!G139</f>
        <v>1015397.7734779037</v>
      </c>
      <c r="H138">
        <f>0.5*'[1]Revenues X=0'!H138+0.5*'[1]Revenues X=1'!H139</f>
        <v>1206662.7600206346</v>
      </c>
      <c r="I138">
        <f>0.5*'[1]Revenues X=0'!I138+0.5*'[1]Revenues X=1'!I139</f>
        <v>1433941.441897477</v>
      </c>
      <c r="J138">
        <f>0.5*'[1]Revenues X=0'!J138+0.5*'[1]Revenues X=1'!J139</f>
        <v>1704015.7949108984</v>
      </c>
      <c r="K138">
        <f>0.5*'[1]Revenues X=0'!K138+0.5*'[1]Revenues X=1'!K139</f>
        <v>2024938.5700927773</v>
      </c>
      <c r="L138">
        <f>0.5*'[1]Revenues X=0'!L138+0.5*'[1]Revenues X=1'!L139</f>
        <v>2406284.596964851</v>
      </c>
      <c r="M138">
        <f>0.5*'[1]Revenues X=0'!M138+0.5*'[1]Revenues X=1'!M139</f>
        <v>2859423.0146129392</v>
      </c>
      <c r="N138">
        <f>0.5*'[1]Revenues X=0'!N138+0.5*'[1]Revenues X=1'!N139</f>
        <v>3397871.4605831672</v>
      </c>
      <c r="O138">
        <f>0.5*'[1]Revenues X=0'!O138+0.5*'[1]Revenues X=1'!O139</f>
        <v>4037681.0794596295</v>
      </c>
      <c r="P138">
        <f>0.5*'[1]Revenues X=0'!P138+0.5*'[1]Revenues X=1'!P139</f>
        <v>4797935.7539604856</v>
      </c>
      <c r="Q138">
        <f>0.5*'[1]Revenues X=0'!Q138+0.5*'[1]Revenues X=1'!Q139</f>
        <v>5701296.5772790862</v>
      </c>
      <c r="R138">
        <f>0.5*'[1]Revenues X=0'!R138+0.5*'[1]Revenues X=1'!R139</f>
        <v>6774705.5711036762</v>
      </c>
      <c r="S138">
        <f>0.5*'[1]Revenues X=0'!S138+0.5*'[1]Revenues X=1'!S139</f>
        <v>8050155.6257454576</v>
      </c>
      <c r="T138">
        <f>0.5*'[1]Revenues X=0'!T138+0.5*'[1]Revenues X=1'!T139</f>
        <v>9565682.534345258</v>
      </c>
      <c r="U138">
        <f>0.5*'[1]Revenues X=0'!U138+0.5*'[1]Revenues X=1'!U139</f>
        <v>11366453.714319259</v>
      </c>
      <c r="V138">
        <f>0.5*'[1]Revenues X=0'!V138+0.5*'[1]Revenues X=1'!V139</f>
        <v>13506162.083598908</v>
      </c>
      <c r="W138" s="20">
        <f t="shared" si="28"/>
        <v>3950691.7256533285</v>
      </c>
      <c r="X138" s="20">
        <f t="shared" si="29"/>
        <v>79848608.352372408</v>
      </c>
      <c r="Y138" t="s">
        <v>526</v>
      </c>
      <c r="Z138">
        <f t="shared" si="30"/>
        <v>0</v>
      </c>
      <c r="AA138">
        <f t="shared" si="31"/>
        <v>0</v>
      </c>
      <c r="AB138">
        <f t="shared" si="32"/>
        <v>0</v>
      </c>
      <c r="AC138">
        <f t="shared" si="33"/>
        <v>0</v>
      </c>
      <c r="AD138">
        <f t="shared" si="34"/>
        <v>1</v>
      </c>
    </row>
    <row r="139" spans="1:30" x14ac:dyDescent="0.25">
      <c r="A139" t="s">
        <v>342</v>
      </c>
      <c r="B139">
        <f>0.5*'[1]Revenues X=0'!B139+0.5*'[1]Revenues X=1'!B140</f>
        <v>5980082.5526951747</v>
      </c>
      <c r="C139">
        <f>0.5*'[1]Revenues X=0'!C139+0.5*'[1]Revenues X=1'!C140</f>
        <v>7118959.3838995229</v>
      </c>
      <c r="D139">
        <f>0.5*'[1]Revenues X=0'!D139+0.5*'[1]Revenues X=1'!D140</f>
        <v>8474844.6948216595</v>
      </c>
      <c r="E139">
        <f>0.5*'[1]Revenues X=0'!E139+0.5*'[1]Revenues X=1'!E140</f>
        <v>10089131.966719732</v>
      </c>
      <c r="F139">
        <f>0.5*'[1]Revenues X=0'!F139+0.5*'[1]Revenues X=1'!F140</f>
        <v>12011099.817080783</v>
      </c>
      <c r="G139">
        <f>0.5*'[1]Revenues X=0'!G139+0.5*'[1]Revenues X=1'!G140</f>
        <v>14299427.263977362</v>
      </c>
      <c r="H139">
        <f>0.5*'[1]Revenues X=0'!H139+0.5*'[1]Revenues X=1'!H140</f>
        <v>17023999.241568279</v>
      </c>
      <c r="I139">
        <f>0.5*'[1]Revenues X=0'!I139+0.5*'[1]Revenues X=1'!I140</f>
        <v>20268031.40523177</v>
      </c>
      <c r="J139">
        <f>0.5*'[1]Revenues X=0'!J139+0.5*'[1]Revenues X=1'!J140</f>
        <v>24130635.293796845</v>
      </c>
      <c r="K139">
        <f>0.5*'[1]Revenues X=0'!K139+0.5*'[1]Revenues X=1'!K140</f>
        <v>28729833.302542984</v>
      </c>
      <c r="L139">
        <f>0.5*'[1]Revenues X=0'!L139+0.5*'[1]Revenues X=1'!L140</f>
        <v>34206197.07852675</v>
      </c>
      <c r="M139">
        <f>0.5*'[1]Revenues X=0'!M139+0.5*'[1]Revenues X=1'!M140</f>
        <v>40727127.126921847</v>
      </c>
      <c r="N139">
        <f>0.5*'[1]Revenues X=0'!N139+0.5*'[1]Revenues X=1'!N140</f>
        <v>48492013.99009297</v>
      </c>
      <c r="O139">
        <f>0.5*'[1]Revenues X=0'!O139+0.5*'[1]Revenues X=1'!O140</f>
        <v>57738313.319918387</v>
      </c>
      <c r="P139">
        <f>0.5*'[1]Revenues X=0'!P139+0.5*'[1]Revenues X=1'!P140</f>
        <v>68748867.913915902</v>
      </c>
      <c r="Q139">
        <f>0.5*'[1]Revenues X=0'!Q139+0.5*'[1]Revenues X=1'!Q140</f>
        <v>81860532.081270754</v>
      </c>
      <c r="R139">
        <f>0.5*'[1]Revenues X=0'!R139+0.5*'[1]Revenues X=1'!R140</f>
        <v>97474560.280968279</v>
      </c>
      <c r="S139">
        <f>0.5*'[1]Revenues X=0'!S139+0.5*'[1]Revenues X=1'!S140</f>
        <v>116068851.36150178</v>
      </c>
      <c r="T139">
        <f>0.5*'[1]Revenues X=0'!T139+0.5*'[1]Revenues X=1'!T140</f>
        <v>138212689.63421562</v>
      </c>
      <c r="U139">
        <f>0.5*'[1]Revenues X=0'!U139+0.5*'[1]Revenues X=1'!U140</f>
        <v>164584129.5315012</v>
      </c>
      <c r="V139">
        <f>0.5*'[1]Revenues X=0'!V139+0.5*'[1]Revenues X=1'!V140</f>
        <v>195990905.62532583</v>
      </c>
      <c r="W139" s="20">
        <f t="shared" si="28"/>
        <v>56772868.231737785</v>
      </c>
      <c r="X139" s="20">
        <f t="shared" si="29"/>
        <v>1148556114.4512765</v>
      </c>
      <c r="Y139" t="s">
        <v>526</v>
      </c>
      <c r="Z139">
        <f t="shared" si="30"/>
        <v>0</v>
      </c>
      <c r="AA139">
        <f t="shared" si="31"/>
        <v>0</v>
      </c>
      <c r="AB139">
        <f t="shared" si="32"/>
        <v>0</v>
      </c>
      <c r="AC139">
        <f t="shared" si="33"/>
        <v>0</v>
      </c>
      <c r="AD139">
        <f t="shared" si="34"/>
        <v>1</v>
      </c>
    </row>
    <row r="140" spans="1:30" x14ac:dyDescent="0.25">
      <c r="A140" t="s">
        <v>344</v>
      </c>
      <c r="B140">
        <f>0.5*'[1]Revenues X=0'!B140+0.5*'[1]Revenues X=1'!B141</f>
        <v>125397.3617415176</v>
      </c>
      <c r="C140">
        <f>0.5*'[1]Revenues X=0'!C140+0.5*'[1]Revenues X=1'!C141</f>
        <v>152068.90487367415</v>
      </c>
      <c r="D140">
        <f>0.5*'[1]Revenues X=0'!D140+0.5*'[1]Revenues X=1'!D141</f>
        <v>184398.09349108153</v>
      </c>
      <c r="E140">
        <f>0.5*'[1]Revenues X=0'!E140+0.5*'[1]Revenues X=1'!E141</f>
        <v>223587.39631805156</v>
      </c>
      <c r="F140">
        <f>0.5*'[1]Revenues X=0'!F140+0.5*'[1]Revenues X=1'!F141</f>
        <v>271089.71283320605</v>
      </c>
      <c r="G140">
        <f>0.5*'[1]Revenues X=0'!G140+0.5*'[1]Revenues X=1'!G141</f>
        <v>328664.57677335915</v>
      </c>
      <c r="H140">
        <f>0.5*'[1]Revenues X=0'!H140+0.5*'[1]Revenues X=1'!H141</f>
        <v>398444.01477197156</v>
      </c>
      <c r="I140">
        <f>0.5*'[1]Revenues X=0'!I140+0.5*'[1]Revenues X=1'!I141</f>
        <v>483009.24063017475</v>
      </c>
      <c r="J140">
        <f>0.5*'[1]Revenues X=0'!J140+0.5*'[1]Revenues X=1'!J141</f>
        <v>585487.56361278577</v>
      </c>
      <c r="K140">
        <f>0.5*'[1]Revenues X=0'!K140+0.5*'[1]Revenues X=1'!K141</f>
        <v>709664.71230071119</v>
      </c>
      <c r="L140">
        <f>0.5*'[1]Revenues X=0'!L140+0.5*'[1]Revenues X=1'!L141</f>
        <v>860126.64861099597</v>
      </c>
      <c r="M140">
        <f>0.5*'[1]Revenues X=0'!M140+0.5*'[1]Revenues X=1'!M141</f>
        <v>1042424.1672932962</v>
      </c>
      <c r="N140">
        <f>0.5*'[1]Revenues X=0'!N140+0.5*'[1]Revenues X=1'!N141</f>
        <v>1263280.369169875</v>
      </c>
      <c r="O140">
        <f>0.5*'[1]Revenues X=0'!O140+0.5*'[1]Revenues X=1'!O141</f>
        <v>1530831.7843759893</v>
      </c>
      <c r="P140">
        <f>0.5*'[1]Revenues X=0'!P140+0.5*'[1]Revenues X=1'!P141</f>
        <v>1854931.8224016009</v>
      </c>
      <c r="Q140">
        <f>0.5*'[1]Revenues X=0'!Q140+0.5*'[1]Revenues X=1'!Q141</f>
        <v>2247503.8760486273</v>
      </c>
      <c r="R140">
        <f>0.5*'[1]Revenues X=0'!R140+0.5*'[1]Revenues X=1'!R141</f>
        <v>2722985.0240844218</v>
      </c>
      <c r="S140">
        <f>0.5*'[1]Revenues X=0'!S140+0.5*'[1]Revenues X=1'!S141</f>
        <v>3298842.9447737951</v>
      </c>
      <c r="T140">
        <f>0.5*'[1]Revenues X=0'!T140+0.5*'[1]Revenues X=1'!T141</f>
        <v>3996224.5116650877</v>
      </c>
      <c r="U140">
        <f>0.5*'[1]Revenues X=0'!U140+0.5*'[1]Revenues X=1'!U141</f>
        <v>4840712.249911827</v>
      </c>
      <c r="V140">
        <f>0.5*'[1]Revenues X=0'!V140+0.5*'[1]Revenues X=1'!V141</f>
        <v>5863270.6151172966</v>
      </c>
      <c r="W140" s="20">
        <f t="shared" si="28"/>
        <v>1570616.4567047309</v>
      </c>
      <c r="X140" s="20">
        <f t="shared" si="29"/>
        <v>32026404.121541813</v>
      </c>
      <c r="Y140" t="s">
        <v>387</v>
      </c>
      <c r="Z140">
        <f t="shared" si="30"/>
        <v>0</v>
      </c>
      <c r="AA140">
        <f t="shared" si="31"/>
        <v>0</v>
      </c>
      <c r="AB140">
        <f t="shared" si="32"/>
        <v>1</v>
      </c>
      <c r="AC140">
        <f t="shared" si="33"/>
        <v>0</v>
      </c>
      <c r="AD140">
        <f t="shared" si="34"/>
        <v>0</v>
      </c>
    </row>
    <row r="141" spans="1:30" x14ac:dyDescent="0.25">
      <c r="A141" t="s">
        <v>352</v>
      </c>
      <c r="B141">
        <f>0.5*'[1]Revenues X=0'!B141+0.5*'[1]Revenues X=1'!B142</f>
        <v>1472886.4444481679</v>
      </c>
      <c r="C141">
        <f>0.5*'[1]Revenues X=0'!C141+0.5*'[1]Revenues X=1'!C142</f>
        <v>1760891.9133192487</v>
      </c>
      <c r="D141">
        <f>0.5*'[1]Revenues X=0'!D141+0.5*'[1]Revenues X=1'!D142</f>
        <v>2105185.4490798772</v>
      </c>
      <c r="E141">
        <f>0.5*'[1]Revenues X=0'!E141+0.5*'[1]Revenues X=1'!E142</f>
        <v>2516769.3751183324</v>
      </c>
      <c r="F141">
        <f>0.5*'[1]Revenues X=0'!F141+0.5*'[1]Revenues X=1'!F142</f>
        <v>3008789.5885618194</v>
      </c>
      <c r="G141">
        <f>0.5*'[1]Revenues X=0'!G141+0.5*'[1]Revenues X=1'!G142</f>
        <v>3596958.2146956292</v>
      </c>
      <c r="H141">
        <f>0.5*'[1]Revenues X=0'!H141+0.5*'[1]Revenues X=1'!H142</f>
        <v>4300056.3794638515</v>
      </c>
      <c r="I141">
        <f>0.5*'[1]Revenues X=0'!I141+0.5*'[1]Revenues X=1'!I142</f>
        <v>5140530.1392655149</v>
      </c>
      <c r="J141">
        <f>0.5*'[1]Revenues X=0'!J141+0.5*'[1]Revenues X=1'!J142</f>
        <v>6145209.2247251077</v>
      </c>
      <c r="K141">
        <f>0.5*'[1]Revenues X=0'!K141+0.5*'[1]Revenues X=1'!K142</f>
        <v>7346158.0066819508</v>
      </c>
      <c r="L141">
        <f>0.5*'[1]Revenues X=0'!L141+0.5*'[1]Revenues X=1'!L142</f>
        <v>8781701.7398823798</v>
      </c>
      <c r="M141">
        <f>0.5*'[1]Revenues X=0'!M141+0.5*'[1]Revenues X=1'!M142</f>
        <v>10497641.857573517</v>
      </c>
      <c r="N141">
        <f>0.5*'[1]Revenues X=0'!N141+0.5*'[1]Revenues X=1'!N142</f>
        <v>12548721.178149959</v>
      </c>
      <c r="O141">
        <f>0.5*'[1]Revenues X=0'!O141+0.5*'[1]Revenues X=1'!O142</f>
        <v>15000359.380398275</v>
      </c>
      <c r="P141">
        <f>0.5*'[1]Revenues X=0'!P141+0.5*'[1]Revenues X=1'!P142</f>
        <v>17930744.795681316</v>
      </c>
      <c r="Q141">
        <f>0.5*'[1]Revenues X=0'!Q141+0.5*'[1]Revenues X=1'!Q142</f>
        <v>21433312.527498491</v>
      </c>
      <c r="R141">
        <f>0.5*'[1]Revenues X=0'!R141+0.5*'[1]Revenues X=1'!R142</f>
        <v>25619730.582069714</v>
      </c>
      <c r="S141">
        <f>0.5*'[1]Revenues X=0'!S141+0.5*'[1]Revenues X=1'!S142</f>
        <v>30623438.151308283</v>
      </c>
      <c r="T141">
        <f>0.5*'[1]Revenues X=0'!T141+0.5*'[1]Revenues X=1'!T142</f>
        <v>36603908.158152521</v>
      </c>
      <c r="U141">
        <f>0.5*'[1]Revenues X=0'!U141+0.5*'[1]Revenues X=1'!U142</f>
        <v>43751698.855486497</v>
      </c>
      <c r="V141">
        <f>0.5*'[1]Revenues X=0'!V141+0.5*'[1]Revenues X=1'!V142</f>
        <v>52294535.711982369</v>
      </c>
      <c r="W141" s="20">
        <f t="shared" si="28"/>
        <v>14879963.22254966</v>
      </c>
      <c r="X141" s="20">
        <f t="shared" si="29"/>
        <v>301614704.90301538</v>
      </c>
      <c r="Y141" t="s">
        <v>387</v>
      </c>
      <c r="Z141">
        <f t="shared" si="30"/>
        <v>0</v>
      </c>
      <c r="AA141">
        <f t="shared" si="31"/>
        <v>0</v>
      </c>
      <c r="AB141">
        <f t="shared" si="32"/>
        <v>1</v>
      </c>
      <c r="AC141">
        <f t="shared" si="33"/>
        <v>0</v>
      </c>
      <c r="AD141">
        <f t="shared" si="34"/>
        <v>0</v>
      </c>
    </row>
    <row r="142" spans="1:30" x14ac:dyDescent="0.25">
      <c r="A142" t="s">
        <v>354</v>
      </c>
      <c r="B142">
        <f>0.5*'[1]Revenues X=0'!B142+0.5*'[1]Revenues X=1'!B143</f>
        <v>165730.20108578724</v>
      </c>
      <c r="C142">
        <f>0.5*'[1]Revenues X=0'!C142+0.5*'[1]Revenues X=1'!C143</f>
        <v>200949.49901395245</v>
      </c>
      <c r="D142">
        <f>0.5*'[1]Revenues X=0'!D142+0.5*'[1]Revenues X=1'!D143</f>
        <v>243641.41713381582</v>
      </c>
      <c r="E142">
        <f>0.5*'[1]Revenues X=0'!E142+0.5*'[1]Revenues X=1'!E143</f>
        <v>295394.6025734201</v>
      </c>
      <c r="F142">
        <f>0.5*'[1]Revenues X=0'!F142+0.5*'[1]Revenues X=1'!F143</f>
        <v>358130.19667444663</v>
      </c>
      <c r="G142">
        <f>0.5*'[1]Revenues X=0'!G142+0.5*'[1]Revenues X=1'!G143</f>
        <v>434175.64207762521</v>
      </c>
      <c r="H142">
        <f>0.5*'[1]Revenues X=0'!H142+0.5*'[1]Revenues X=1'!H143</f>
        <v>526351.88651729282</v>
      </c>
      <c r="I142">
        <f>0.5*'[1]Revenues X=0'!I142+0.5*'[1]Revenues X=1'!I143</f>
        <v>638075.6905796082</v>
      </c>
      <c r="J142">
        <f>0.5*'[1]Revenues X=0'!J142+0.5*'[1]Revenues X=1'!J143</f>
        <v>773487.98734801437</v>
      </c>
      <c r="K142">
        <f>0.5*'[1]Revenues X=0'!K142+0.5*'[1]Revenues X=1'!K143</f>
        <v>937603.89416956319</v>
      </c>
      <c r="L142">
        <f>0.5*'[1]Revenues X=0'!L142+0.5*'[1]Revenues X=1'!L143</f>
        <v>1136500.7989882703</v>
      </c>
      <c r="M142">
        <f>0.5*'[1]Revenues X=0'!M142+0.5*'[1]Revenues X=1'!M143</f>
        <v>1377538.4246716751</v>
      </c>
      <c r="N142">
        <f>0.5*'[1]Revenues X=0'!N142+0.5*'[1]Revenues X=1'!N143</f>
        <v>1669634.3758313798</v>
      </c>
      <c r="O142">
        <f>0.5*'[1]Revenues X=0'!O142+0.5*'[1]Revenues X=1'!O143</f>
        <v>2023586.8829800664</v>
      </c>
      <c r="P142">
        <f>0.5*'[1]Revenues X=0'!P142+0.5*'[1]Revenues X=1'!P143</f>
        <v>2452478.3918450549</v>
      </c>
      <c r="Q142">
        <f>0.5*'[1]Revenues X=0'!Q142+0.5*'[1]Revenues X=1'!Q143</f>
        <v>2972148.7682873551</v>
      </c>
      <c r="R142">
        <f>0.5*'[1]Revenues X=0'!R142+0.5*'[1]Revenues X=1'!R143</f>
        <v>3601786.2972693141</v>
      </c>
      <c r="S142">
        <f>0.5*'[1]Revenues X=0'!S142+0.5*'[1]Revenues X=1'!S143</f>
        <v>4364621.3002181519</v>
      </c>
      <c r="T142">
        <f>0.5*'[1]Revenues X=0'!T142+0.5*'[1]Revenues X=1'!T143</f>
        <v>5288791.3686323613</v>
      </c>
      <c r="U142">
        <f>0.5*'[1]Revenues X=0'!U142+0.5*'[1]Revenues X=1'!U143</f>
        <v>6408357.77249886</v>
      </c>
      <c r="V142">
        <f>0.5*'[1]Revenues X=0'!V142+0.5*'[1]Revenues X=1'!V143</f>
        <v>7764570.1656167349</v>
      </c>
      <c r="W142" s="20">
        <f t="shared" si="28"/>
        <v>2077788.3601910833</v>
      </c>
      <c r="X142" s="20">
        <f t="shared" si="29"/>
        <v>42369709.647531331</v>
      </c>
      <c r="Y142" t="s">
        <v>387</v>
      </c>
      <c r="Z142">
        <f t="shared" si="30"/>
        <v>0</v>
      </c>
      <c r="AA142">
        <f t="shared" si="31"/>
        <v>0</v>
      </c>
      <c r="AB142">
        <f t="shared" si="32"/>
        <v>1</v>
      </c>
      <c r="AC142">
        <f t="shared" si="33"/>
        <v>0</v>
      </c>
      <c r="AD142">
        <f t="shared" si="34"/>
        <v>0</v>
      </c>
    </row>
    <row r="143" spans="1:30" x14ac:dyDescent="0.25">
      <c r="A143" t="s">
        <v>356</v>
      </c>
      <c r="B143">
        <f>0.5*'[1]Revenues X=0'!B143+0.5*'[1]Revenues X=1'!B144</f>
        <v>198279.11068659852</v>
      </c>
      <c r="C143">
        <f>0.5*'[1]Revenues X=0'!C143+0.5*'[1]Revenues X=1'!C144</f>
        <v>236722.96860958054</v>
      </c>
      <c r="D143">
        <f>0.5*'[1]Revenues X=0'!D143+0.5*'[1]Revenues X=1'!D144</f>
        <v>282609.29426620872</v>
      </c>
      <c r="E143">
        <f>0.5*'[1]Revenues X=0'!E143+0.5*'[1]Revenues X=1'!E144</f>
        <v>337381.72664262669</v>
      </c>
      <c r="F143">
        <f>0.5*'[1]Revenues X=0'!F143+0.5*'[1]Revenues X=1'!F144</f>
        <v>402759.7666012799</v>
      </c>
      <c r="G143">
        <f>0.5*'[1]Revenues X=0'!G143+0.5*'[1]Revenues X=1'!G144</f>
        <v>480793.74998953636</v>
      </c>
      <c r="H143">
        <f>0.5*'[1]Revenues X=0'!H143+0.5*'[1]Revenues X=1'!H144</f>
        <v>573933.03815379494</v>
      </c>
      <c r="I143">
        <f>0.5*'[1]Revenues X=0'!I143+0.5*'[1]Revenues X=1'!I144</f>
        <v>685096.5576560034</v>
      </c>
      <c r="J143">
        <f>0.5*'[1]Revenues X=0'!J143+0.5*'[1]Revenues X=1'!J144</f>
        <v>817771.36608597217</v>
      </c>
      <c r="K143">
        <f>0.5*'[1]Revenues X=0'!K143+0.5*'[1]Revenues X=1'!K144</f>
        <v>976113.01635132323</v>
      </c>
      <c r="L143">
        <f>0.5*'[1]Revenues X=0'!L143+0.5*'[1]Revenues X=1'!L144</f>
        <v>1165085.3574940364</v>
      </c>
      <c r="M143">
        <f>0.5*'[1]Revenues X=0'!M143+0.5*'[1]Revenues X=1'!M144</f>
        <v>1390603.8223323552</v>
      </c>
      <c r="N143">
        <f>0.5*'[1]Revenues X=0'!N143+0.5*'[1]Revenues X=1'!N144</f>
        <v>1659733.717267314</v>
      </c>
      <c r="O143">
        <f>0.5*'[1]Revenues X=0'!O143+0.5*'[1]Revenues X=1'!O144</f>
        <v>1980894.7335847979</v>
      </c>
      <c r="P143">
        <f>0.5*'[1]Revenues X=0'!P143+0.5*'[1]Revenues X=1'!P144</f>
        <v>2364142.1997744013</v>
      </c>
      <c r="Q143">
        <f>0.5*'[1]Revenues X=0'!Q143+0.5*'[1]Revenues X=1'!Q144</f>
        <v>2821458.8973618578</v>
      </c>
      <c r="R143">
        <f>0.5*'[1]Revenues X=0'!R143+0.5*'[1]Revenues X=1'!R144</f>
        <v>3367153.9891363913</v>
      </c>
      <c r="S143">
        <f>0.5*'[1]Revenues X=0'!S143+0.5*'[1]Revenues X=1'!S144</f>
        <v>4018279.3006073302</v>
      </c>
      <c r="T143">
        <f>0.5*'[1]Revenues X=0'!T143+0.5*'[1]Revenues X=1'!T144</f>
        <v>4795195.1609533466</v>
      </c>
      <c r="U143">
        <f>0.5*'[1]Revenues X=0'!U143+0.5*'[1]Revenues X=1'!U144</f>
        <v>5722164.0872528534</v>
      </c>
      <c r="V143">
        <f>0.5*'[1]Revenues X=0'!V143+0.5*'[1]Revenues X=1'!V144</f>
        <v>6828149.1247461131</v>
      </c>
      <c r="W143" s="20">
        <f t="shared" si="28"/>
        <v>1957348.6183597012</v>
      </c>
      <c r="X143" s="20">
        <f t="shared" si="29"/>
        <v>39646568.118747428</v>
      </c>
      <c r="Y143" t="s">
        <v>526</v>
      </c>
      <c r="Z143">
        <f t="shared" si="30"/>
        <v>0</v>
      </c>
      <c r="AA143">
        <f t="shared" si="31"/>
        <v>0</v>
      </c>
      <c r="AB143">
        <f t="shared" si="32"/>
        <v>0</v>
      </c>
      <c r="AC143">
        <f t="shared" si="33"/>
        <v>0</v>
      </c>
      <c r="AD143">
        <f t="shared" si="34"/>
        <v>1</v>
      </c>
    </row>
    <row r="144" spans="1:30" x14ac:dyDescent="0.25">
      <c r="A144" t="s">
        <v>358</v>
      </c>
      <c r="B144">
        <f>0.5*'[1]Revenues X=0'!B144+0.5*'[1]Revenues X=1'!B145</f>
        <v>2786.6318731242991</v>
      </c>
      <c r="C144">
        <f>0.5*'[1]Revenues X=0'!C144+0.5*'[1]Revenues X=1'!C145</f>
        <v>3325.7511073997657</v>
      </c>
      <c r="D144">
        <f>0.5*'[1]Revenues X=0'!D144+0.5*'[1]Revenues X=1'!D145</f>
        <v>3965.5397385690858</v>
      </c>
      <c r="E144">
        <f>0.5*'[1]Revenues X=0'!E144+0.5*'[1]Revenues X=1'!E145</f>
        <v>4728.3287811735918</v>
      </c>
      <c r="F144">
        <f>0.5*'[1]Revenues X=0'!F144+0.5*'[1]Revenues X=1'!F145</f>
        <v>5637.8039382548359</v>
      </c>
      <c r="G144">
        <f>0.5*'[1]Revenues X=0'!G144+0.5*'[1]Revenues X=1'!G145</f>
        <v>6721.9747219161536</v>
      </c>
      <c r="H144">
        <f>0.5*'[1]Revenues X=0'!H144+0.5*'[1]Revenues X=1'!H145</f>
        <v>8014.6557648459238</v>
      </c>
      <c r="I144">
        <f>0.5*'[1]Revenues X=0'!I144+0.5*'[1]Revenues X=1'!I145</f>
        <v>9555.5910907828875</v>
      </c>
      <c r="J144">
        <f>0.5*'[1]Revenues X=0'!J144+0.5*'[1]Revenues X=1'!J145</f>
        <v>11392.823157214032</v>
      </c>
      <c r="K144">
        <f>0.5*'[1]Revenues X=0'!K144+0.5*'[1]Revenues X=1'!K145</f>
        <v>13582.819313850736</v>
      </c>
      <c r="L144">
        <f>0.5*'[1]Revenues X=0'!L144+0.5*'[1]Revenues X=1'!L145</f>
        <v>16193.832286484638</v>
      </c>
      <c r="M144">
        <f>0.5*'[1]Revenues X=0'!M144+0.5*'[1]Revenues X=1'!M145</f>
        <v>19306.084713599499</v>
      </c>
      <c r="N144">
        <f>0.5*'[1]Revenues X=0'!N144+0.5*'[1]Revenues X=1'!N145</f>
        <v>23016.535894789045</v>
      </c>
      <c r="O144">
        <f>0.5*'[1]Revenues X=0'!O144+0.5*'[1]Revenues X=1'!O145</f>
        <v>27439.150677177291</v>
      </c>
      <c r="P144">
        <f>0.5*'[1]Revenues X=0'!P144+0.5*'[1]Revenues X=1'!P145</f>
        <v>32711.660819045719</v>
      </c>
      <c r="Q144">
        <f>0.5*'[1]Revenues X=0'!Q144+0.5*'[1]Revenues X=1'!Q145</f>
        <v>38995.956243433509</v>
      </c>
      <c r="R144">
        <f>0.5*'[1]Revenues X=0'!R144+0.5*'[1]Revenues X=1'!R145</f>
        <v>46487.675470348215</v>
      </c>
      <c r="S144">
        <f>0.5*'[1]Revenues X=0'!S144+0.5*'[1]Revenues X=1'!S145</f>
        <v>55416.77420438781</v>
      </c>
      <c r="T144">
        <f>0.5*'[1]Revenues X=0'!T144+0.5*'[1]Revenues X=1'!T145</f>
        <v>66061.128316070768</v>
      </c>
      <c r="U144">
        <f>0.5*'[1]Revenues X=0'!U144+0.5*'[1]Revenues X=1'!U145</f>
        <v>78747.35917287023</v>
      </c>
      <c r="V144">
        <f>0.5*'[1]Revenues X=0'!V144+0.5*'[1]Revenues X=1'!V145</f>
        <v>93869.260352355544</v>
      </c>
      <c r="W144" s="20">
        <f t="shared" si="28"/>
        <v>27045.58750655684</v>
      </c>
      <c r="X144" s="20">
        <f t="shared" si="29"/>
        <v>547513.28219917207</v>
      </c>
      <c r="Y144" t="s">
        <v>387</v>
      </c>
      <c r="Z144">
        <f t="shared" si="30"/>
        <v>0</v>
      </c>
      <c r="AA144">
        <f t="shared" si="31"/>
        <v>0</v>
      </c>
      <c r="AB144">
        <f t="shared" si="32"/>
        <v>1</v>
      </c>
      <c r="AC144">
        <f t="shared" si="33"/>
        <v>0</v>
      </c>
      <c r="AD144">
        <f t="shared" si="34"/>
        <v>0</v>
      </c>
    </row>
    <row r="145" spans="1:30" x14ac:dyDescent="0.25">
      <c r="A145" t="s">
        <v>360</v>
      </c>
      <c r="B145">
        <f>0.5*'[1]Revenues X=0'!B145+0.5*'[1]Revenues X=1'!B146</f>
        <v>67494.25505387118</v>
      </c>
      <c r="C145">
        <f>0.5*'[1]Revenues X=0'!C145+0.5*'[1]Revenues X=1'!C146</f>
        <v>81208.428299275824</v>
      </c>
      <c r="D145">
        <f>0.5*'[1]Revenues X=0'!D145+0.5*'[1]Revenues X=1'!D146</f>
        <v>97699.372900626695</v>
      </c>
      <c r="E145">
        <f>0.5*'[1]Revenues X=0'!E145+0.5*'[1]Revenues X=1'!E146</f>
        <v>117532.27011691028</v>
      </c>
      <c r="F145">
        <f>0.5*'[1]Revenues X=0'!F145+0.5*'[1]Revenues X=1'!F146</f>
        <v>141382.99759658746</v>
      </c>
      <c r="G145">
        <f>0.5*'[1]Revenues X=0'!G145+0.5*'[1]Revenues X=1'!G146</f>
        <v>170063.47809165416</v>
      </c>
      <c r="H145">
        <f>0.5*'[1]Revenues X=0'!H145+0.5*'[1]Revenues X=1'!H146</f>
        <v>204549.99205957478</v>
      </c>
      <c r="I145">
        <f>0.5*'[1]Revenues X=0'!I145+0.5*'[1]Revenues X=1'!I146</f>
        <v>246014.83548908331</v>
      </c>
      <c r="J145">
        <f>0.5*'[1]Revenues X=0'!J145+0.5*'[1]Revenues X=1'!J146</f>
        <v>295867.49052231555</v>
      </c>
      <c r="K145">
        <f>0.5*'[1]Revenues X=0'!K145+0.5*'[1]Revenues X=1'!K146</f>
        <v>355800.2297044943</v>
      </c>
      <c r="L145">
        <f>0.5*'[1]Revenues X=0'!L145+0.5*'[1]Revenues X=1'!L146</f>
        <v>427847.40231112385</v>
      </c>
      <c r="M145">
        <f>0.5*'[1]Revenues X=0'!M145+0.5*'[1]Revenues X=1'!M146</f>
        <v>514451.21895529964</v>
      </c>
      <c r="N145">
        <f>0.5*'[1]Revenues X=0'!N145+0.5*'[1]Revenues X=1'!N146</f>
        <v>618547.10233825771</v>
      </c>
      <c r="O145">
        <f>0.5*'[1]Revenues X=0'!O145+0.5*'[1]Revenues X=1'!O146</f>
        <v>743658.54970196122</v>
      </c>
      <c r="P145">
        <f>0.5*'[1]Revenues X=0'!P145+0.5*'[1]Revenues X=1'!P146</f>
        <v>894019.97384592972</v>
      </c>
      <c r="Q145">
        <f>0.5*'[1]Revenues X=0'!Q145+0.5*'[1]Revenues X=1'!Q146</f>
        <v>1074713.449070683</v>
      </c>
      <c r="R145">
        <f>0.5*'[1]Revenues X=0'!R145+0.5*'[1]Revenues X=1'!R146</f>
        <v>1291845.4615489999</v>
      </c>
      <c r="S145">
        <f>0.5*'[1]Revenues X=0'!S145+0.5*'[1]Revenues X=1'!S146</f>
        <v>1552743.9625376952</v>
      </c>
      <c r="T145">
        <f>0.5*'[1]Revenues X=0'!T145+0.5*'[1]Revenues X=1'!T146</f>
        <v>1866212.6153502702</v>
      </c>
      <c r="U145">
        <f>0.5*'[1]Revenues X=0'!U145+0.5*'[1]Revenues X=1'!U146</f>
        <v>2242814.6529031619</v>
      </c>
      <c r="V145">
        <f>0.5*'[1]Revenues X=0'!V145+0.5*'[1]Revenues X=1'!V146</f>
        <v>2695237.3197150435</v>
      </c>
      <c r="W145" s="20">
        <f t="shared" si="28"/>
        <v>747605.00276727718</v>
      </c>
      <c r="X145" s="20">
        <f t="shared" si="29"/>
        <v>15194387.734145548</v>
      </c>
      <c r="Y145" t="s">
        <v>387</v>
      </c>
      <c r="Z145">
        <f t="shared" si="30"/>
        <v>0</v>
      </c>
      <c r="AA145">
        <f t="shared" si="31"/>
        <v>0</v>
      </c>
      <c r="AB145">
        <f t="shared" si="32"/>
        <v>1</v>
      </c>
      <c r="AC145">
        <f t="shared" si="33"/>
        <v>0</v>
      </c>
      <c r="AD145">
        <f t="shared" si="34"/>
        <v>0</v>
      </c>
    </row>
    <row r="146" spans="1:30" x14ac:dyDescent="0.25">
      <c r="A146" t="s">
        <v>362</v>
      </c>
      <c r="B146">
        <f>0.5*'[1]Revenues X=0'!B146+0.5*'[1]Revenues X=1'!B147</f>
        <v>91849.918142086783</v>
      </c>
      <c r="C146">
        <f>0.5*'[1]Revenues X=0'!C146+0.5*'[1]Revenues X=1'!C147</f>
        <v>109962.31503179416</v>
      </c>
      <c r="D146">
        <f>0.5*'[1]Revenues X=0'!D146+0.5*'[1]Revenues X=1'!D147</f>
        <v>131637.63877163705</v>
      </c>
      <c r="E146">
        <f>0.5*'[1]Revenues X=0'!E146+0.5*'[1]Revenues X=1'!E147</f>
        <v>157579.82286919464</v>
      </c>
      <c r="F146">
        <f>0.5*'[1]Revenues X=0'!F146+0.5*'[1]Revenues X=1'!F147</f>
        <v>188627.72290748538</v>
      </c>
      <c r="G146">
        <f>0.5*'[1]Revenues X=0'!G146+0.5*'[1]Revenues X=1'!G147</f>
        <v>225784.37289385914</v>
      </c>
      <c r="H146">
        <f>0.5*'[1]Revenues X=0'!H146+0.5*'[1]Revenues X=1'!H147</f>
        <v>270250.50614856585</v>
      </c>
      <c r="I146">
        <f>0.5*'[1]Revenues X=0'!I146+0.5*'[1]Revenues X=1'!I147</f>
        <v>323461.23818056175</v>
      </c>
      <c r="J146">
        <f>0.5*'[1]Revenues X=0'!J146+0.5*'[1]Revenues X=1'!J147</f>
        <v>387134.50308366498</v>
      </c>
      <c r="K146">
        <f>0.5*'[1]Revenues X=0'!K146+0.5*'[1]Revenues X=1'!K147</f>
        <v>463323.42132573714</v>
      </c>
      <c r="L146">
        <f>0.5*'[1]Revenues X=0'!L146+0.5*'[1]Revenues X=1'!L147</f>
        <v>554485.46244079748</v>
      </c>
      <c r="M146">
        <f>0.5*'[1]Revenues X=0'!M146+0.5*'[1]Revenues X=1'!M147</f>
        <v>663557.34800773941</v>
      </c>
      <c r="N146">
        <f>0.5*'[1]Revenues X=0'!N146+0.5*'[1]Revenues X=1'!N147</f>
        <v>794053.79260410846</v>
      </c>
      <c r="O146">
        <f>0.5*'[1]Revenues X=0'!O146+0.5*'[1]Revenues X=1'!O147</f>
        <v>950174.61419606931</v>
      </c>
      <c r="P146">
        <f>0.5*'[1]Revenues X=0'!P146+0.5*'[1]Revenues X=1'!P147</f>
        <v>1136945.6780687622</v>
      </c>
      <c r="Q146">
        <f>0.5*'[1]Revenues X=0'!Q146+0.5*'[1]Revenues X=1'!Q147</f>
        <v>1360372.027065722</v>
      </c>
      <c r="R146">
        <f>0.5*'[1]Revenues X=0'!R146+0.5*'[1]Revenues X=1'!R147</f>
        <v>1627639.0303601893</v>
      </c>
      <c r="S146">
        <f>0.5*'[1]Revenues X=0'!S146+0.5*'[1]Revenues X=1'!S147</f>
        <v>1947331.2535216413</v>
      </c>
      <c r="T146">
        <f>0.5*'[1]Revenues X=0'!T146+0.5*'[1]Revenues X=1'!T147</f>
        <v>2329719.4762267284</v>
      </c>
      <c r="U146">
        <f>0.5*'[1]Revenues X=0'!U146+0.5*'[1]Revenues X=1'!U147</f>
        <v>2787073.4492587536</v>
      </c>
      <c r="V146">
        <f>0.5*'[1]Revenues X=0'!V146+0.5*'[1]Revenues X=1'!V147</f>
        <v>3334069.6891857632</v>
      </c>
      <c r="W146" s="20">
        <f t="shared" si="28"/>
        <v>944525.394299565</v>
      </c>
      <c r="X146" s="20">
        <f t="shared" si="29"/>
        <v>19155375.862568665</v>
      </c>
      <c r="Y146" t="s">
        <v>524</v>
      </c>
      <c r="Z146">
        <f t="shared" si="30"/>
        <v>1</v>
      </c>
      <c r="AA146">
        <f t="shared" si="31"/>
        <v>0</v>
      </c>
      <c r="AB146">
        <f t="shared" si="32"/>
        <v>0</v>
      </c>
      <c r="AC146">
        <f t="shared" si="33"/>
        <v>0</v>
      </c>
      <c r="AD146">
        <f t="shared" si="34"/>
        <v>0</v>
      </c>
    </row>
    <row r="147" spans="1:30" x14ac:dyDescent="0.25">
      <c r="A147" t="s">
        <v>366</v>
      </c>
      <c r="B147">
        <f>0.5*'[1]Revenues X=0'!B147+0.5*'[1]Revenues X=1'!B148</f>
        <v>151883.79426757043</v>
      </c>
      <c r="C147">
        <f>0.5*'[1]Revenues X=0'!C147+0.5*'[1]Revenues X=1'!C148</f>
        <v>180742.2699983223</v>
      </c>
      <c r="D147">
        <f>0.5*'[1]Revenues X=0'!D147+0.5*'[1]Revenues X=1'!D148</f>
        <v>215079.31729533762</v>
      </c>
      <c r="E147">
        <f>0.5*'[1]Revenues X=0'!E147+0.5*'[1]Revenues X=1'!E148</f>
        <v>255938.97891102271</v>
      </c>
      <c r="F147">
        <f>0.5*'[1]Revenues X=0'!F147+0.5*'[1]Revenues X=1'!F148</f>
        <v>304560.56571490603</v>
      </c>
      <c r="G147">
        <f>0.5*'[1]Revenues X=0'!G147+0.5*'[1]Revenues X=1'!G148</f>
        <v>362417.33879122051</v>
      </c>
      <c r="H147">
        <f>0.5*'[1]Revenues X=0'!H147+0.5*'[1]Revenues X=1'!H148</f>
        <v>431265.16575311415</v>
      </c>
      <c r="I147">
        <f>0.5*'[1]Revenues X=0'!I147+0.5*'[1]Revenues X=1'!I148</f>
        <v>513189.87545044435</v>
      </c>
      <c r="J147">
        <f>0.5*'[1]Revenues X=0'!J147+0.5*'[1]Revenues X=1'!J148</f>
        <v>610677.68472224555</v>
      </c>
      <c r="K147">
        <f>0.5*'[1]Revenues X=0'!K147+0.5*'[1]Revenues X=1'!K148</f>
        <v>726682.22420030041</v>
      </c>
      <c r="L147">
        <f>0.5*'[1]Revenues X=0'!L147+0.5*'[1]Revenues X=1'!L148</f>
        <v>864723.88675703423</v>
      </c>
      <c r="M147">
        <f>0.5*'[1]Revenues X=0'!M147+0.5*'[1]Revenues X=1'!M148</f>
        <v>1028985.1920743296</v>
      </c>
      <c r="N147">
        <f>0.5*'[1]Revenues X=0'!N147+0.5*'[1]Revenues X=1'!N148</f>
        <v>1224450.9558407147</v>
      </c>
      <c r="O147">
        <f>0.5*'[1]Revenues X=0'!O147+0.5*'[1]Revenues X=1'!O148</f>
        <v>1457043.951258129</v>
      </c>
      <c r="P147">
        <f>0.5*'[1]Revenues X=0'!P147+0.5*'[1]Revenues X=1'!P148</f>
        <v>1733822.7022538169</v>
      </c>
      <c r="Q147">
        <f>0.5*'[1]Revenues X=0'!Q147+0.5*'[1]Revenues X=1'!Q148</f>
        <v>2063174.4384964001</v>
      </c>
      <c r="R147">
        <f>0.5*'[1]Revenues X=0'!R147+0.5*'[1]Revenues X=1'!R148</f>
        <v>2455094.2448435449</v>
      </c>
      <c r="S147">
        <f>0.5*'[1]Revenues X=0'!S147+0.5*'[1]Revenues X=1'!S148</f>
        <v>2921459.4653319651</v>
      </c>
      <c r="T147">
        <f>0.5*'[1]Revenues X=0'!T147+0.5*'[1]Revenues X=1'!T148</f>
        <v>3476423.7321197907</v>
      </c>
      <c r="U147">
        <f>0.5*'[1]Revenues X=0'!U147+0.5*'[1]Revenues X=1'!U148</f>
        <v>4136807.145070063</v>
      </c>
      <c r="V147">
        <f>0.5*'[1]Revenues X=0'!V147+0.5*'[1]Revenues X=1'!V148</f>
        <v>4922648.4158271588</v>
      </c>
      <c r="W147" s="20">
        <f t="shared" si="28"/>
        <v>1430336.7307132108</v>
      </c>
      <c r="X147" s="20">
        <f t="shared" si="29"/>
        <v>28928866.41879027</v>
      </c>
      <c r="Y147" t="s">
        <v>526</v>
      </c>
      <c r="Z147">
        <f t="shared" si="30"/>
        <v>0</v>
      </c>
      <c r="AA147">
        <f t="shared" si="31"/>
        <v>0</v>
      </c>
      <c r="AB147">
        <f t="shared" si="32"/>
        <v>0</v>
      </c>
      <c r="AC147">
        <f t="shared" si="33"/>
        <v>0</v>
      </c>
      <c r="AD147">
        <f t="shared" si="34"/>
        <v>1</v>
      </c>
    </row>
    <row r="148" spans="1:30" x14ac:dyDescent="0.25">
      <c r="A148" t="s">
        <v>368</v>
      </c>
      <c r="B148">
        <f>0.5*'[1]Revenues X=0'!B148+0.5*'[1]Revenues X=1'!B149</f>
        <v>61744.599473772927</v>
      </c>
      <c r="C148">
        <f>0.5*'[1]Revenues X=0'!C148+0.5*'[1]Revenues X=1'!C149</f>
        <v>73520.519302989182</v>
      </c>
      <c r="D148">
        <f>0.5*'[1]Revenues X=0'!D148+0.5*'[1]Revenues X=1'!D149</f>
        <v>87538.13157678087</v>
      </c>
      <c r="E148">
        <f>0.5*'[1]Revenues X=0'!E148+0.5*'[1]Revenues X=1'!E149</f>
        <v>104227.83046061979</v>
      </c>
      <c r="F148">
        <f>0.5*'[1]Revenues X=0'!F148+0.5*'[1]Revenues X=1'!F149</f>
        <v>124099.23120741069</v>
      </c>
      <c r="G148">
        <f>0.5*'[1]Revenues X=0'!G148+0.5*'[1]Revenues X=1'!G149</f>
        <v>147757.66208145488</v>
      </c>
      <c r="H148">
        <f>0.5*'[1]Revenues X=0'!H148+0.5*'[1]Revenues X=1'!H149</f>
        <v>175926.46795187282</v>
      </c>
      <c r="I148">
        <f>0.5*'[1]Revenues X=0'!I148+0.5*'[1]Revenues X=1'!I149</f>
        <v>209463.39213295706</v>
      </c>
      <c r="J148">
        <f>0.5*'[1]Revenues X=0'!J148+0.5*'[1]Revenues X=1'!J149</f>
        <v>249393.65937517741</v>
      </c>
      <c r="K148">
        <f>0.5*'[1]Revenues X=0'!K148+0.5*'[1]Revenues X=1'!K149</f>
        <v>296933.16696794983</v>
      </c>
      <c r="L148">
        <f>0.5*'[1]Revenues X=0'!L148+0.5*'[1]Revenues X=1'!L149</f>
        <v>353535.00483818987</v>
      </c>
      <c r="M148">
        <f>0.5*'[1]Revenues X=0'!M148+0.5*'[1]Revenues X=1'!M149</f>
        <v>420922.76319409342</v>
      </c>
      <c r="N148">
        <f>0.5*'[1]Revenues X=0'!N148+0.5*'[1]Revenues X=1'!N149</f>
        <v>501155.96402833832</v>
      </c>
      <c r="O148">
        <f>0.5*'[1]Revenues X=0'!O148+0.5*'[1]Revenues X=1'!O149</f>
        <v>596677.86708112026</v>
      </c>
      <c r="P148">
        <f>0.5*'[1]Revenues X=0'!P148+0.5*'[1]Revenues X=1'!P149</f>
        <v>710407.52367858228</v>
      </c>
      <c r="Q148">
        <f>0.5*'[1]Revenues X=0'!Q148+0.5*'[1]Revenues X=1'!Q149</f>
        <v>845808.3500401848</v>
      </c>
      <c r="R148">
        <f>0.5*'[1]Revenues X=0'!R148+0.5*'[1]Revenues X=1'!R149</f>
        <v>1007017.6673139494</v>
      </c>
      <c r="S148">
        <f>0.5*'[1]Revenues X=0'!S148+0.5*'[1]Revenues X=1'!S149</f>
        <v>1198945.0077386152</v>
      </c>
      <c r="T148">
        <f>0.5*'[1]Revenues X=0'!T148+0.5*'[1]Revenues X=1'!T149</f>
        <v>1427454.4503178219</v>
      </c>
      <c r="U148">
        <f>0.5*'[1]Revenues X=0'!U148+0.5*'[1]Revenues X=1'!U149</f>
        <v>1699505.4768528221</v>
      </c>
      <c r="V148">
        <f>0.5*'[1]Revenues X=0'!V148+0.5*'[1]Revenues X=1'!V149</f>
        <v>2023405.6856267396</v>
      </c>
      <c r="W148" s="20">
        <f t="shared" si="28"/>
        <v>586449.54386864009</v>
      </c>
      <c r="X148" s="20">
        <f t="shared" si="29"/>
        <v>11864310.10921987</v>
      </c>
      <c r="Y148" t="s">
        <v>526</v>
      </c>
      <c r="Z148">
        <f t="shared" si="30"/>
        <v>0</v>
      </c>
      <c r="AA148">
        <f t="shared" si="31"/>
        <v>0</v>
      </c>
      <c r="AB148">
        <f t="shared" si="32"/>
        <v>0</v>
      </c>
      <c r="AC148">
        <f t="shared" si="33"/>
        <v>0</v>
      </c>
      <c r="AD148">
        <f t="shared" si="34"/>
        <v>1</v>
      </c>
    </row>
    <row r="149" spans="1:30" x14ac:dyDescent="0.25">
      <c r="A149" t="s">
        <v>372</v>
      </c>
      <c r="B149">
        <f>0.5*'[1]Revenues X=0'!B149+0.5*'[1]Revenues X=1'!B150</f>
        <v>111706.28254327501</v>
      </c>
      <c r="C149">
        <f>0.5*'[1]Revenues X=0'!C149+0.5*'[1]Revenues X=1'!C150</f>
        <v>135904.02558828174</v>
      </c>
      <c r="D149">
        <f>0.5*'[1]Revenues X=0'!D149+0.5*'[1]Revenues X=1'!D150</f>
        <v>165329.68056783592</v>
      </c>
      <c r="E149">
        <f>0.5*'[1]Revenues X=0'!E149+0.5*'[1]Revenues X=1'!E150</f>
        <v>201115.2691079051</v>
      </c>
      <c r="F149">
        <f>0.5*'[1]Revenues X=0'!F149+0.5*'[1]Revenues X=1'!F150</f>
        <v>244632.92270862049</v>
      </c>
      <c r="G149">
        <f>0.5*'[1]Revenues X=0'!G149+0.5*'[1]Revenues X=1'!G150</f>
        <v>297549.80613138038</v>
      </c>
      <c r="H149">
        <f>0.5*'[1]Revenues X=0'!H149+0.5*'[1]Revenues X=1'!H150</f>
        <v>361892.6535246878</v>
      </c>
      <c r="I149">
        <f>0.5*'[1]Revenues X=0'!I149+0.5*'[1]Revenues X=1'!I150</f>
        <v>440123.24989545485</v>
      </c>
      <c r="J149">
        <f>0.5*'[1]Revenues X=0'!J149+0.5*'[1]Revenues X=1'!J150</f>
        <v>535234.00279638648</v>
      </c>
      <c r="K149">
        <f>0.5*'[1]Revenues X=0'!K149+0.5*'[1]Revenues X=1'!K150</f>
        <v>650859.23142274143</v>
      </c>
      <c r="L149">
        <f>0.5*'[1]Revenues X=0'!L149+0.5*'[1]Revenues X=1'!L150</f>
        <v>791415.94442542724</v>
      </c>
      <c r="M149">
        <f>0.5*'[1]Revenues X=0'!M149+0.5*'[1]Revenues X=1'!M150</f>
        <v>962268.01202903211</v>
      </c>
      <c r="N149">
        <f>0.5*'[1]Revenues X=0'!N149+0.5*'[1]Revenues X=1'!N150</f>
        <v>1169933.4794203469</v>
      </c>
      <c r="O149">
        <f>0.5*'[1]Revenues X=0'!O149+0.5*'[1]Revenues X=1'!O150</f>
        <v>1422326.6697908174</v>
      </c>
      <c r="P149">
        <f>0.5*'[1]Revenues X=0'!P149+0.5*'[1]Revenues X=1'!P150</f>
        <v>1729063.399396678</v>
      </c>
      <c r="Q149">
        <f>0.5*'[1]Revenues X=0'!Q149+0.5*'[1]Revenues X=1'!Q150</f>
        <v>2101817.8837597859</v>
      </c>
      <c r="R149">
        <f>0.5*'[1]Revenues X=0'!R149+0.5*'[1]Revenues X=1'!R150</f>
        <v>2554771.9662569016</v>
      </c>
      <c r="S149">
        <f>0.5*'[1]Revenues X=0'!S149+0.5*'[1]Revenues X=1'!S150</f>
        <v>3105141.0867524259</v>
      </c>
      <c r="T149">
        <f>0.5*'[1]Revenues X=0'!T149+0.5*'[1]Revenues X=1'!T150</f>
        <v>3773835.293121506</v>
      </c>
      <c r="U149">
        <f>0.5*'[1]Revenues X=0'!U149+0.5*'[1]Revenues X=1'!U150</f>
        <v>4586234.0890034707</v>
      </c>
      <c r="V149">
        <f>0.5*'[1]Revenues X=0'!V149+0.5*'[1]Revenues X=1'!V150</f>
        <v>5573157.2785925642</v>
      </c>
      <c r="W149" s="20">
        <f t="shared" si="28"/>
        <v>1472110.1060397867</v>
      </c>
      <c r="X149" s="20">
        <f t="shared" si="29"/>
        <v>30055624.046319608</v>
      </c>
      <c r="Y149" t="s">
        <v>387</v>
      </c>
      <c r="Z149">
        <f t="shared" si="30"/>
        <v>0</v>
      </c>
      <c r="AA149">
        <f t="shared" si="31"/>
        <v>0</v>
      </c>
      <c r="AB149">
        <f t="shared" si="32"/>
        <v>1</v>
      </c>
      <c r="AC149">
        <f t="shared" si="33"/>
        <v>0</v>
      </c>
      <c r="AD149">
        <f t="shared" si="34"/>
        <v>0</v>
      </c>
    </row>
    <row r="150" spans="1:30" x14ac:dyDescent="0.25">
      <c r="A150" t="s">
        <v>374</v>
      </c>
      <c r="B150">
        <f>0.5*'[1]Revenues X=0'!B150+0.5*'[1]Revenues X=1'!B151</f>
        <v>1732275.4466258623</v>
      </c>
      <c r="C150">
        <f>0.5*'[1]Revenues X=0'!C150+0.5*'[1]Revenues X=1'!C151</f>
        <v>2067290.150994044</v>
      </c>
      <c r="D150">
        <f>0.5*'[1]Revenues X=0'!D150+0.5*'[1]Revenues X=1'!D151</f>
        <v>2467041.4216960953</v>
      </c>
      <c r="E150">
        <f>0.5*'[1]Revenues X=0'!E150+0.5*'[1]Revenues X=1'!E151</f>
        <v>2944038.0329516875</v>
      </c>
      <c r="F150">
        <f>0.5*'[1]Revenues X=0'!F150+0.5*'[1]Revenues X=1'!F151</f>
        <v>3513196.0134433946</v>
      </c>
      <c r="G150">
        <f>0.5*'[1]Revenues X=0'!G150+0.5*'[1]Revenues X=1'!G151</f>
        <v>4192308.5237467526</v>
      </c>
      <c r="H150">
        <f>0.5*'[1]Revenues X=0'!H150+0.5*'[1]Revenues X=1'!H151</f>
        <v>5002603.6420753747</v>
      </c>
      <c r="I150">
        <f>0.5*'[1]Revenues X=0'!I150+0.5*'[1]Revenues X=1'!I151</f>
        <v>5969402.0765077863</v>
      </c>
      <c r="J150">
        <f>0.5*'[1]Revenues X=0'!J150+0.5*'[1]Revenues X=1'!J151</f>
        <v>7122911.6925124153</v>
      </c>
      <c r="K150">
        <f>0.5*'[1]Revenues X=0'!K150+0.5*'[1]Revenues X=1'!K151</f>
        <v>8499163.0262112804</v>
      </c>
      <c r="L150">
        <f>0.5*'[1]Revenues X=0'!L150+0.5*'[1]Revenues X=1'!L151</f>
        <v>10141139.130037002</v>
      </c>
      <c r="M150">
        <f>0.5*'[1]Revenues X=0'!M150+0.5*'[1]Revenues X=1'!M151</f>
        <v>12100106.478685709</v>
      </c>
      <c r="N150">
        <f>0.5*'[1]Revenues X=0'!N150+0.5*'[1]Revenues X=1'!N151</f>
        <v>14437221.552389866</v>
      </c>
      <c r="O150">
        <f>0.5*'[1]Revenues X=0'!O150+0.5*'[1]Revenues X=1'!O151</f>
        <v>17225424.091597822</v>
      </c>
      <c r="P150">
        <f>0.5*'[1]Revenues X=0'!P150+0.5*'[1]Revenues X=1'!P151</f>
        <v>20551721.440489262</v>
      </c>
      <c r="Q150">
        <f>0.5*'[1]Revenues X=0'!Q150+0.5*'[1]Revenues X=1'!Q151</f>
        <v>24519881.542238377</v>
      </c>
      <c r="R150">
        <f>0.5*'[1]Revenues X=0'!R150+0.5*'[1]Revenues X=1'!R151</f>
        <v>29253680.772765197</v>
      </c>
      <c r="S150">
        <f>0.5*'[1]Revenues X=0'!S150+0.5*'[1]Revenues X=1'!S151</f>
        <v>34900734.195576392</v>
      </c>
      <c r="T150">
        <f>0.5*'[1]Revenues X=0'!T150+0.5*'[1]Revenues X=1'!T151</f>
        <v>41637112.994509928</v>
      </c>
      <c r="U150">
        <f>0.5*'[1]Revenues X=0'!U150+0.5*'[1]Revenues X=1'!U151</f>
        <v>49672791.832234085</v>
      </c>
      <c r="V150">
        <f>0.5*'[1]Revenues X=0'!V150+0.5*'[1]Revenues X=1'!V151</f>
        <v>59258209.937518582</v>
      </c>
      <c r="W150" s="20">
        <f t="shared" si="28"/>
        <v>17009916.85689557</v>
      </c>
      <c r="X150" s="20">
        <f t="shared" si="29"/>
        <v>344484412.92909586</v>
      </c>
      <c r="Y150" t="s">
        <v>387</v>
      </c>
      <c r="Z150">
        <f t="shared" si="30"/>
        <v>0</v>
      </c>
      <c r="AA150">
        <f t="shared" si="31"/>
        <v>0</v>
      </c>
      <c r="AB150">
        <f t="shared" si="32"/>
        <v>1</v>
      </c>
      <c r="AC150">
        <f t="shared" si="33"/>
        <v>0</v>
      </c>
      <c r="AD150">
        <f t="shared" si="34"/>
        <v>0</v>
      </c>
    </row>
    <row r="151" spans="1:30" x14ac:dyDescent="0.25">
      <c r="A151" t="s">
        <v>378</v>
      </c>
      <c r="B151">
        <f>0.5*'[1]Revenues X=0'!B151+0.5*'[1]Revenues X=1'!B152</f>
        <v>1206768.9901513041</v>
      </c>
      <c r="C151">
        <f>0.5*'[1]Revenues X=0'!C151+0.5*'[1]Revenues X=1'!C152</f>
        <v>1436637.9207624709</v>
      </c>
      <c r="D151">
        <f>0.5*'[1]Revenues X=0'!D151+0.5*'[1]Revenues X=1'!D152</f>
        <v>1710264.984220441</v>
      </c>
      <c r="E151">
        <f>0.5*'[1]Revenues X=0'!E151+0.5*'[1]Revenues X=1'!E152</f>
        <v>2035984.3547397109</v>
      </c>
      <c r="F151">
        <f>0.5*'[1]Revenues X=0'!F151+0.5*'[1]Revenues X=1'!F152</f>
        <v>2423709.669239338</v>
      </c>
      <c r="G151">
        <f>0.5*'[1]Revenues X=0'!G151+0.5*'[1]Revenues X=1'!G152</f>
        <v>2885237.9270017203</v>
      </c>
      <c r="H151">
        <f>0.5*'[1]Revenues X=0'!H151+0.5*'[1]Revenues X=1'!H152</f>
        <v>3434614.7891665152</v>
      </c>
      <c r="I151">
        <f>0.5*'[1]Revenues X=0'!I151+0.5*'[1]Revenues X=1'!I152</f>
        <v>4088551.4727715417</v>
      </c>
      <c r="J151">
        <f>0.5*'[1]Revenues X=0'!J151+0.5*'[1]Revenues X=1'!J152</f>
        <v>4866944.6245818604</v>
      </c>
      <c r="K151">
        <f>0.5*'[1]Revenues X=0'!K151+0.5*'[1]Revenues X=1'!K152</f>
        <v>5793466.899924323</v>
      </c>
      <c r="L151">
        <f>0.5*'[1]Revenues X=0'!L151+0.5*'[1]Revenues X=1'!L152</f>
        <v>6896302.4287058217</v>
      </c>
      <c r="M151">
        <f>0.5*'[1]Revenues X=0'!M151+0.5*'[1]Revenues X=1'!M152</f>
        <v>8208984.2511684624</v>
      </c>
      <c r="N151">
        <f>0.5*'[1]Revenues X=0'!N151+0.5*'[1]Revenues X=1'!N152</f>
        <v>9771434.824451305</v>
      </c>
      <c r="O151">
        <f>0.5*'[1]Revenues X=0'!O151+0.5*'[1]Revenues X=1'!O152</f>
        <v>11631153.407529991</v>
      </c>
      <c r="P151">
        <f>0.5*'[1]Revenues X=0'!P151+0.5*'[1]Revenues X=1'!P152</f>
        <v>13844688.185282504</v>
      </c>
      <c r="Q151">
        <f>0.5*'[1]Revenues X=0'!Q151+0.5*'[1]Revenues X=1'!Q152</f>
        <v>16479319.719716199</v>
      </c>
      <c r="R151">
        <f>0.5*'[1]Revenues X=0'!R151+0.5*'[1]Revenues X=1'!R152</f>
        <v>19615143.815811537</v>
      </c>
      <c r="S151">
        <f>0.5*'[1]Revenues X=0'!S151+0.5*'[1]Revenues X=1'!S152</f>
        <v>23347458.129071273</v>
      </c>
      <c r="T151">
        <f>0.5*'[1]Revenues X=0'!T151+0.5*'[1]Revenues X=1'!T152</f>
        <v>27789709.269751117</v>
      </c>
      <c r="U151">
        <f>0.5*'[1]Revenues X=0'!U151+0.5*'[1]Revenues X=1'!U152</f>
        <v>33076876.063154049</v>
      </c>
      <c r="V151">
        <f>0.5*'[1]Revenues X=0'!V151+0.5*'[1]Revenues X=1'!V152</f>
        <v>39369633.313756056</v>
      </c>
      <c r="W151" s="20">
        <f t="shared" si="28"/>
        <v>11424423.097188452</v>
      </c>
      <c r="X151" s="20">
        <f t="shared" si="29"/>
        <v>231099519.12184423</v>
      </c>
      <c r="Y151" t="s">
        <v>527</v>
      </c>
      <c r="Z151">
        <f t="shared" si="30"/>
        <v>0</v>
      </c>
      <c r="AA151">
        <f t="shared" si="31"/>
        <v>0</v>
      </c>
      <c r="AB151">
        <f t="shared" si="32"/>
        <v>0</v>
      </c>
      <c r="AC151">
        <f t="shared" si="33"/>
        <v>1</v>
      </c>
      <c r="AD151">
        <f t="shared" si="34"/>
        <v>0</v>
      </c>
    </row>
    <row r="152" spans="1:30" x14ac:dyDescent="0.25">
      <c r="A152" t="s">
        <v>380</v>
      </c>
      <c r="B152">
        <f>0.5*'[1]Revenues X=0'!B152+0.5*'[1]Revenues X=1'!B153</f>
        <v>267930.54915880755</v>
      </c>
      <c r="C152">
        <f>0.5*'[1]Revenues X=0'!C152+0.5*'[1]Revenues X=1'!C153</f>
        <v>319065.79953582183</v>
      </c>
      <c r="D152">
        <f>0.5*'[1]Revenues X=0'!D152+0.5*'[1]Revenues X=1'!D153</f>
        <v>379935.06907442998</v>
      </c>
      <c r="E152">
        <f>0.5*'[1]Revenues X=0'!E152+0.5*'[1]Revenues X=1'!E153</f>
        <v>452392.83902532212</v>
      </c>
      <c r="F152">
        <f>0.5*'[1]Revenues X=0'!F152+0.5*'[1]Revenues X=1'!F153</f>
        <v>538640.841813026</v>
      </c>
      <c r="G152">
        <f>0.5*'[1]Revenues X=0'!G152+0.5*'[1]Revenues X=1'!G153</f>
        <v>641297.45326602424</v>
      </c>
      <c r="H152">
        <f>0.5*'[1]Revenues X=0'!H152+0.5*'[1]Revenues X=1'!H153</f>
        <v>763478.54993523948</v>
      </c>
      <c r="I152">
        <f>0.5*'[1]Revenues X=0'!I152+0.5*'[1]Revenues X=1'!I153</f>
        <v>908888.45092207717</v>
      </c>
      <c r="J152">
        <f>0.5*'[1]Revenues X=0'!J152+0.5*'[1]Revenues X=1'!J153</f>
        <v>1081934.9510259326</v>
      </c>
      <c r="K152">
        <f>0.5*'[1]Revenues X=0'!K152+0.5*'[1]Revenues X=1'!K153</f>
        <v>1287857.7018647168</v>
      </c>
      <c r="L152">
        <f>0.5*'[1]Revenues X=0'!L152+0.5*'[1]Revenues X=1'!L153</f>
        <v>1532890.5982877908</v>
      </c>
      <c r="M152">
        <f>0.5*'[1]Revenues X=0'!M152+0.5*'[1]Revenues X=1'!M153</f>
        <v>1824443.2047605759</v>
      </c>
      <c r="N152">
        <f>0.5*'[1]Revenues X=0'!N152+0.5*'[1]Revenues X=1'!N153</f>
        <v>2171329.9372152276</v>
      </c>
      <c r="O152">
        <f>0.5*'[1]Revenues X=0'!O152+0.5*'[1]Revenues X=1'!O153</f>
        <v>2584026.3786639175</v>
      </c>
      <c r="P152">
        <f>0.5*'[1]Revenues X=0'!P152+0.5*'[1]Revenues X=1'!P153</f>
        <v>3074992.6591997067</v>
      </c>
      <c r="Q152">
        <f>0.5*'[1]Revenues X=0'!Q152+0.5*'[1]Revenues X=1'!Q153</f>
        <v>3659035.4695416633</v>
      </c>
      <c r="R152">
        <f>0.5*'[1]Revenues X=0'!R152+0.5*'[1]Revenues X=1'!R153</f>
        <v>4353764.2524646288</v>
      </c>
      <c r="S152">
        <f>0.5*'[1]Revenues X=0'!S152+0.5*'[1]Revenues X=1'!S153</f>
        <v>5180102.3541850336</v>
      </c>
      <c r="T152">
        <f>0.5*'[1]Revenues X=0'!T152+0.5*'[1]Revenues X=1'!T153</f>
        <v>6162930.4240047708</v>
      </c>
      <c r="U152">
        <f>0.5*'[1]Revenues X=0'!U152+0.5*'[1]Revenues X=1'!U153</f>
        <v>7331807.9354554042</v>
      </c>
      <c r="V152">
        <f>0.5*'[1]Revenues X=0'!V152+0.5*'[1]Revenues X=1'!V153</f>
        <v>8721878.0877015553</v>
      </c>
      <c r="W152" s="20">
        <f t="shared" si="28"/>
        <v>2535172.5479572224</v>
      </c>
      <c r="X152" s="20">
        <f t="shared" si="29"/>
        <v>51280658.408494264</v>
      </c>
      <c r="Y152" t="s">
        <v>524</v>
      </c>
      <c r="Z152">
        <f t="shared" si="30"/>
        <v>1</v>
      </c>
      <c r="AA152">
        <f t="shared" si="31"/>
        <v>0</v>
      </c>
      <c r="AB152">
        <f t="shared" si="32"/>
        <v>0</v>
      </c>
      <c r="AC152">
        <f t="shared" si="33"/>
        <v>0</v>
      </c>
      <c r="AD152">
        <f t="shared" si="34"/>
        <v>0</v>
      </c>
    </row>
    <row r="153" spans="1:30" x14ac:dyDescent="0.25">
      <c r="A153" t="s">
        <v>390</v>
      </c>
      <c r="B153">
        <f>0.5*'[1]Revenues X=0'!B153+0.5*'[1]Revenues X=1'!B154</f>
        <v>443093.93672102335</v>
      </c>
      <c r="C153">
        <f>0.5*'[1]Revenues X=0'!C153+0.5*'[1]Revenues X=1'!C154</f>
        <v>535303.45352370339</v>
      </c>
      <c r="D153">
        <f>0.5*'[1]Revenues X=0'!D153+0.5*'[1]Revenues X=1'!D154</f>
        <v>646665.93986679229</v>
      </c>
      <c r="E153">
        <f>0.5*'[1]Revenues X=0'!E153+0.5*'[1]Revenues X=1'!E154</f>
        <v>781160.14221847989</v>
      </c>
      <c r="F153">
        <f>0.5*'[1]Revenues X=0'!F153+0.5*'[1]Revenues X=1'!F154</f>
        <v>943583.01561605628</v>
      </c>
      <c r="G153">
        <f>0.5*'[1]Revenues X=0'!G153+0.5*'[1]Revenues X=1'!G154</f>
        <v>1139723.6059791858</v>
      </c>
      <c r="H153">
        <f>0.5*'[1]Revenues X=0'!H153+0.5*'[1]Revenues X=1'!H154</f>
        <v>1376570.4285547619</v>
      </c>
      <c r="I153">
        <f>0.5*'[1]Revenues X=0'!I153+0.5*'[1]Revenues X=1'!I154</f>
        <v>1662555.4939714749</v>
      </c>
      <c r="J153">
        <f>0.5*'[1]Revenues X=0'!J153+0.5*'[1]Revenues X=1'!J154</f>
        <v>2007856.8605907743</v>
      </c>
      <c r="K153">
        <f>0.5*'[1]Revenues X=0'!K153+0.5*'[1]Revenues X=1'!K154</f>
        <v>2424753.5485247243</v>
      </c>
      <c r="L153">
        <f>0.5*'[1]Revenues X=0'!L153+0.5*'[1]Revenues X=1'!L154</f>
        <v>2928065.3395914426</v>
      </c>
      <c r="M153">
        <f>0.5*'[1]Revenues X=0'!M153+0.5*'[1]Revenues X=1'!M154</f>
        <v>3535669.117689454</v>
      </c>
      <c r="N153">
        <f>0.5*'[1]Revenues X=0'!N153+0.5*'[1]Revenues X=1'!N154</f>
        <v>4269138.017988598</v>
      </c>
      <c r="O153">
        <f>0.5*'[1]Revenues X=0'!O153+0.5*'[1]Revenues X=1'!O154</f>
        <v>5154492.395288161</v>
      </c>
      <c r="P153">
        <f>0.5*'[1]Revenues X=0'!P153+0.5*'[1]Revenues X=1'!P154</f>
        <v>6223128.4462633086</v>
      </c>
      <c r="Q153">
        <f>0.5*'[1]Revenues X=0'!Q153+0.5*'[1]Revenues X=1'!Q154</f>
        <v>7512910.0973563539</v>
      </c>
      <c r="R153">
        <f>0.5*'[1]Revenues X=0'!R153+0.5*'[1]Revenues X=1'!R154</f>
        <v>9069517.8530616723</v>
      </c>
      <c r="S153">
        <f>0.5*'[1]Revenues X=0'!S153+0.5*'[1]Revenues X=1'!S154</f>
        <v>10948035.893238444</v>
      </c>
      <c r="T153">
        <f>0.5*'[1]Revenues X=0'!T153+0.5*'[1]Revenues X=1'!T154</f>
        <v>13214910.790358732</v>
      </c>
      <c r="U153">
        <f>0.5*'[1]Revenues X=0'!U153+0.5*'[1]Revenues X=1'!U154</f>
        <v>15950257.706480332</v>
      </c>
      <c r="V153">
        <f>0.5*'[1]Revenues X=0'!V153+0.5*'[1]Revenues X=1'!V154</f>
        <v>19250700.954781175</v>
      </c>
      <c r="W153" s="20">
        <f t="shared" si="28"/>
        <v>5238956.8113173647</v>
      </c>
      <c r="X153" s="20">
        <f t="shared" si="29"/>
        <v>106668286.54971859</v>
      </c>
      <c r="Y153" t="s">
        <v>387</v>
      </c>
      <c r="Z153">
        <f t="shared" si="30"/>
        <v>0</v>
      </c>
      <c r="AA153">
        <f t="shared" si="31"/>
        <v>0</v>
      </c>
      <c r="AB153">
        <f t="shared" si="32"/>
        <v>1</v>
      </c>
      <c r="AC153">
        <f t="shared" si="33"/>
        <v>0</v>
      </c>
      <c r="AD153">
        <f t="shared" si="34"/>
        <v>0</v>
      </c>
    </row>
    <row r="154" spans="1:30" x14ac:dyDescent="0.25">
      <c r="A154" t="s">
        <v>392</v>
      </c>
      <c r="B154">
        <f>0.5*'[1]Revenues X=0'!B154+0.5*'[1]Revenues X=1'!B155</f>
        <v>11961.511454442822</v>
      </c>
      <c r="C154">
        <f>0.5*'[1]Revenues X=0'!C154+0.5*'[1]Revenues X=1'!C155</f>
        <v>14273.697336271569</v>
      </c>
      <c r="D154">
        <f>0.5*'[1]Revenues X=0'!D154+0.5*'[1]Revenues X=1'!D155</f>
        <v>17028.734946210752</v>
      </c>
      <c r="E154">
        <f>0.5*'[1]Revenues X=0'!E154+0.5*'[1]Revenues X=1'!E155</f>
        <v>20314.948643072672</v>
      </c>
      <c r="F154">
        <f>0.5*'[1]Revenues X=0'!F154+0.5*'[1]Revenues X=1'!F155</f>
        <v>24234.625240526126</v>
      </c>
      <c r="G154">
        <f>0.5*'[1]Revenues X=0'!G154+0.5*'[1]Revenues X=1'!G155</f>
        <v>28909.766050076818</v>
      </c>
      <c r="H154">
        <f>0.5*'[1]Revenues X=0'!H154+0.5*'[1]Revenues X=1'!H155</f>
        <v>34485.7629379555</v>
      </c>
      <c r="I154">
        <f>0.5*'[1]Revenues X=0'!I154+0.5*'[1]Revenues X=1'!I155</f>
        <v>41136.062469916753</v>
      </c>
      <c r="J154">
        <f>0.5*'[1]Revenues X=0'!J154+0.5*'[1]Revenues X=1'!J155</f>
        <v>49067.339854247868</v>
      </c>
      <c r="K154">
        <f>0.5*'[1]Revenues X=0'!K154+0.5*'[1]Revenues X=1'!K155</f>
        <v>58526.137345353112</v>
      </c>
      <c r="L154">
        <f>0.5*'[1]Revenues X=0'!L154+0.5*'[1]Revenues X=1'!L155</f>
        <v>69806.208871874929</v>
      </c>
      <c r="M154">
        <f>0.5*'[1]Revenues X=0'!M154+0.5*'[1]Revenues X=1'!M155</f>
        <v>83257.954310097499</v>
      </c>
      <c r="N154">
        <f>0.5*'[1]Revenues X=0'!N154+0.5*'[1]Revenues X=1'!N155</f>
        <v>99298.844308275933</v>
      </c>
      <c r="O154">
        <f>0.5*'[1]Revenues X=0'!O154+0.5*'[1]Revenues X=1'!O155</f>
        <v>118426.82619922762</v>
      </c>
      <c r="P154">
        <f>0.5*'[1]Revenues X=0'!P154+0.5*'[1]Revenues X=1'!P155</f>
        <v>141235.11911117623</v>
      </c>
      <c r="Q154">
        <f>0.5*'[1]Revenues X=0'!Q154+0.5*'[1]Revenues X=1'!Q155</f>
        <v>168431.26103112122</v>
      </c>
      <c r="R154">
        <f>0.5*'[1]Revenues X=0'!R154+0.5*'[1]Revenues X=1'!R155</f>
        <v>200858.10391197429</v>
      </c>
      <c r="S154">
        <f>0.5*'[1]Revenues X=0'!S154+0.5*'[1]Revenues X=1'!S155</f>
        <v>239520.87219133193</v>
      </c>
      <c r="T154">
        <f>0.5*'[1]Revenues X=0'!T154+0.5*'[1]Revenues X=1'!T155</f>
        <v>285616.95263920748</v>
      </c>
      <c r="U154">
        <f>0.5*'[1]Revenues X=0'!U154+0.5*'[1]Revenues X=1'!U155</f>
        <v>340574.32919358299</v>
      </c>
      <c r="V154">
        <f>0.5*'[1]Revenues X=0'!V154+0.5*'[1]Revenues X=1'!V155</f>
        <v>406094.01767610677</v>
      </c>
      <c r="W154" s="20">
        <f t="shared" si="28"/>
        <v>116812.33693914527</v>
      </c>
      <c r="X154" s="20">
        <f t="shared" si="29"/>
        <v>2365245.5581015269</v>
      </c>
      <c r="Y154" t="s">
        <v>525</v>
      </c>
      <c r="Z154">
        <f t="shared" si="30"/>
        <v>0</v>
      </c>
      <c r="AA154">
        <f t="shared" si="31"/>
        <v>1</v>
      </c>
      <c r="AB154">
        <f t="shared" si="32"/>
        <v>0</v>
      </c>
      <c r="AC154">
        <f t="shared" si="33"/>
        <v>0</v>
      </c>
      <c r="AD154">
        <f t="shared" si="34"/>
        <v>0</v>
      </c>
    </row>
    <row r="155" spans="1:30" x14ac:dyDescent="0.25">
      <c r="A155" t="s">
        <v>394</v>
      </c>
      <c r="B155">
        <f>0.5*'[1]Revenues X=0'!B155+0.5*'[1]Revenues X=1'!B156</f>
        <v>16200.740882249211</v>
      </c>
      <c r="C155">
        <f>0.5*'[1]Revenues X=0'!C155+0.5*'[1]Revenues X=1'!C156</f>
        <v>19395.746421155698</v>
      </c>
      <c r="D155">
        <f>0.5*'[1]Revenues X=0'!D155+0.5*'[1]Revenues X=1'!D156</f>
        <v>23215.986805994205</v>
      </c>
      <c r="E155">
        <f>0.5*'[1]Revenues X=0'!E155+0.5*'[1]Revenues X=1'!E156</f>
        <v>27787.261406379348</v>
      </c>
      <c r="F155">
        <f>0.5*'[1]Revenues X=0'!F155+0.5*'[1]Revenues X=1'!F156</f>
        <v>33256.984334578228</v>
      </c>
      <c r="G155">
        <f>0.5*'[1]Revenues X=0'!G155+0.5*'[1]Revenues X=1'!G156</f>
        <v>39801.190146967165</v>
      </c>
      <c r="H155">
        <f>0.5*'[1]Revenues X=0'!H155+0.5*'[1]Revenues X=1'!H156</f>
        <v>47630.830257880734</v>
      </c>
      <c r="I155">
        <f>0.5*'[1]Revenues X=0'!I155+0.5*'[1]Revenues X=1'!I156</f>
        <v>56997.521619378225</v>
      </c>
      <c r="J155">
        <f>0.5*'[1]Revenues X=0'!J155+0.5*'[1]Revenues X=1'!J156</f>
        <v>68202.815826905979</v>
      </c>
      <c r="K155">
        <f>0.5*'[1]Revenues X=0'!K155+0.5*'[1]Revenues X=1'!K156</f>
        <v>81606.361800209517</v>
      </c>
      <c r="L155">
        <f>0.5*'[1]Revenues X=0'!L155+0.5*'[1]Revenues X=1'!L156</f>
        <v>97639.119066748186</v>
      </c>
      <c r="M155">
        <f>0.5*'[1]Revenues X=0'!M155+0.5*'[1]Revenues X=1'!M156</f>
        <v>116815.0272009232</v>
      </c>
      <c r="N155">
        <f>0.5*'[1]Revenues X=0'!N155+0.5*'[1]Revenues X=1'!N156</f>
        <v>139749.83769747472</v>
      </c>
      <c r="O155">
        <f>0.5*'[1]Revenues X=0'!O155+0.5*'[1]Revenues X=1'!O156</f>
        <v>167177.79095937131</v>
      </c>
      <c r="P155">
        <f>0.5*'[1]Revenues X=0'!P155+0.5*'[1]Revenues X=1'!P156</f>
        <v>199978.45022341071</v>
      </c>
      <c r="Q155">
        <f>0.5*'[1]Revenues X=0'!Q155+0.5*'[1]Revenues X=1'!Q156</f>
        <v>239200.52668083829</v>
      </c>
      <c r="R155">
        <f>0.5*'[1]Revenues X=0'!R155+0.5*'[1]Revenues X=1'!R156</f>
        <v>286100.10741793911</v>
      </c>
      <c r="S155">
        <f>0.5*'[1]Revenues X=0'!S155+0.5*'[1]Revenues X=1'!S156</f>
        <v>342174.6807072442</v>
      </c>
      <c r="T155">
        <f>0.5*'[1]Revenues X=0'!T155+0.5*'[1]Revenues X=1'!T156</f>
        <v>409217.58398357342</v>
      </c>
      <c r="U155">
        <f>0.5*'[1]Revenues X=0'!U155+0.5*'[1]Revenues X=1'!U156</f>
        <v>489366.57933510834</v>
      </c>
      <c r="V155">
        <f>0.5*'[1]Revenues X=0'!V155+0.5*'[1]Revenues X=1'!V156</f>
        <v>585180.46396785125</v>
      </c>
      <c r="W155" s="20">
        <f t="shared" si="28"/>
        <v>166033.12413058005</v>
      </c>
      <c r="X155" s="20">
        <f t="shared" si="29"/>
        <v>3366838.8868918247</v>
      </c>
      <c r="Y155" t="s">
        <v>387</v>
      </c>
      <c r="Z155">
        <f t="shared" si="30"/>
        <v>0</v>
      </c>
      <c r="AA155">
        <f t="shared" si="31"/>
        <v>0</v>
      </c>
      <c r="AB155">
        <f t="shared" si="32"/>
        <v>1</v>
      </c>
      <c r="AC155">
        <f t="shared" si="33"/>
        <v>0</v>
      </c>
      <c r="AD155">
        <f t="shared" si="34"/>
        <v>0</v>
      </c>
    </row>
    <row r="156" spans="1:30" x14ac:dyDescent="0.25">
      <c r="A156" t="s">
        <v>396</v>
      </c>
      <c r="B156">
        <f>0.5*'[1]Revenues X=0'!B156+0.5*'[1]Revenues X=1'!B157</f>
        <v>238521.61579693321</v>
      </c>
      <c r="C156">
        <f>0.5*'[1]Revenues X=0'!C156+0.5*'[1]Revenues X=1'!C157</f>
        <v>284551.89562682866</v>
      </c>
      <c r="D156">
        <f>0.5*'[1]Revenues X=0'!D156+0.5*'[1]Revenues X=1'!D157</f>
        <v>339452.23881089303</v>
      </c>
      <c r="E156">
        <f>0.5*'[1]Revenues X=0'!E156+0.5*'[1]Revenues X=1'!E157</f>
        <v>404934.67522516823</v>
      </c>
      <c r="F156">
        <f>0.5*'[1]Revenues X=0'!F156+0.5*'[1]Revenues X=1'!F157</f>
        <v>483037.37685991696</v>
      </c>
      <c r="G156">
        <f>0.5*'[1]Revenues X=0'!G156+0.5*'[1]Revenues X=1'!G157</f>
        <v>576188.71297485963</v>
      </c>
      <c r="H156">
        <f>0.5*'[1]Revenues X=0'!H156+0.5*'[1]Revenues X=1'!H157</f>
        <v>687287.70851836936</v>
      </c>
      <c r="I156">
        <f>0.5*'[1]Revenues X=0'!I156+0.5*'[1]Revenues X=1'!I157</f>
        <v>819786.29002479464</v>
      </c>
      <c r="J156">
        <f>0.5*'[1]Revenues X=0'!J156+0.5*'[1]Revenues X=1'!J157</f>
        <v>977805.47924684314</v>
      </c>
      <c r="K156">
        <f>0.5*'[1]Revenues X=0'!K156+0.5*'[1]Revenues X=1'!K157</f>
        <v>1166252.3504933794</v>
      </c>
      <c r="L156">
        <f>0.5*'[1]Revenues X=0'!L156+0.5*'[1]Revenues X=1'!L157</f>
        <v>1390984.425754664</v>
      </c>
      <c r="M156">
        <f>0.5*'[1]Revenues X=0'!M156+0.5*'[1]Revenues X=1'!M157</f>
        <v>1658976.6079091853</v>
      </c>
      <c r="N156">
        <f>0.5*'[1]Revenues X=0'!N156+0.5*'[1]Revenues X=1'!N157</f>
        <v>1978553.7975780135</v>
      </c>
      <c r="O156">
        <f>0.5*'[1]Revenues X=0'!O156+0.5*'[1]Revenues X=1'!O157</f>
        <v>2359629.0674155885</v>
      </c>
      <c r="P156">
        <f>0.5*'[1]Revenues X=0'!P156+0.5*'[1]Revenues X=1'!P157</f>
        <v>2814032.8433121657</v>
      </c>
      <c r="Q156">
        <f>0.5*'[1]Revenues X=0'!Q156+0.5*'[1]Revenues X=1'!Q157</f>
        <v>3355852.6015490959</v>
      </c>
      <c r="R156">
        <f>0.5*'[1]Revenues X=0'!R156+0.5*'[1]Revenues X=1'!R157</f>
        <v>4001898.7408818742</v>
      </c>
      <c r="S156">
        <f>0.5*'[1]Revenues X=0'!S156+0.5*'[1]Revenues X=1'!S157</f>
        <v>4772188.9124883246</v>
      </c>
      <c r="T156">
        <f>0.5*'[1]Revenues X=0'!T156+0.5*'[1]Revenues X=1'!T157</f>
        <v>5690607.3951451099</v>
      </c>
      <c r="U156">
        <f>0.5*'[1]Revenues X=0'!U156+0.5*'[1]Revenues X=1'!U157</f>
        <v>6785595.414770118</v>
      </c>
      <c r="V156">
        <f>0.5*'[1]Revenues X=0'!V156+0.5*'[1]Revenues X=1'!V157</f>
        <v>8091079.5756756272</v>
      </c>
      <c r="W156" s="20">
        <f t="shared" si="28"/>
        <v>2327486.5583837028</v>
      </c>
      <c r="X156" s="20">
        <f t="shared" si="29"/>
        <v>47126719.923738018</v>
      </c>
      <c r="Y156" t="s">
        <v>527</v>
      </c>
      <c r="Z156">
        <f t="shared" si="30"/>
        <v>0</v>
      </c>
      <c r="AA156">
        <f t="shared" si="31"/>
        <v>0</v>
      </c>
      <c r="AB156">
        <f t="shared" si="32"/>
        <v>0</v>
      </c>
      <c r="AC156">
        <f t="shared" si="33"/>
        <v>1</v>
      </c>
      <c r="AD156">
        <f t="shared" si="34"/>
        <v>0</v>
      </c>
    </row>
    <row r="157" spans="1:30" x14ac:dyDescent="0.25">
      <c r="A157" t="s">
        <v>398</v>
      </c>
      <c r="B157">
        <f>0.5*'[1]Revenues X=0'!B157+0.5*'[1]Revenues X=1'!B158</f>
        <v>186364.9512368518</v>
      </c>
      <c r="C157">
        <f>0.5*'[1]Revenues X=0'!C157+0.5*'[1]Revenues X=1'!C158</f>
        <v>222633.91567149878</v>
      </c>
      <c r="D157">
        <f>0.5*'[1]Revenues X=0'!D157+0.5*'[1]Revenues X=1'!D158</f>
        <v>265949.23009356158</v>
      </c>
      <c r="E157">
        <f>0.5*'[1]Revenues X=0'!E157+0.5*'[1]Revenues X=1'!E158</f>
        <v>317682.58280157298</v>
      </c>
      <c r="F157">
        <f>0.5*'[1]Revenues X=0'!F157+0.5*'[1]Revenues X=1'!F158</f>
        <v>379468.51620564581</v>
      </c>
      <c r="G157">
        <f>0.5*'[1]Revenues X=0'!G157+0.5*'[1]Revenues X=1'!G158</f>
        <v>453256.61523168866</v>
      </c>
      <c r="H157">
        <f>0.5*'[1]Revenues X=0'!H157+0.5*'[1]Revenues X=1'!H158</f>
        <v>541377.91712163982</v>
      </c>
      <c r="I157">
        <f>0.5*'[1]Revenues X=0'!I157+0.5*'[1]Revenues X=1'!I158</f>
        <v>646610.66522731795</v>
      </c>
      <c r="J157">
        <f>0.5*'[1]Revenues X=0'!J157+0.5*'[1]Revenues X=1'!J158</f>
        <v>772276.72511475557</v>
      </c>
      <c r="K157">
        <f>0.5*'[1]Revenues X=0'!K157+0.5*'[1]Revenues X=1'!K158</f>
        <v>922335.34782250924</v>
      </c>
      <c r="L157">
        <f>0.5*'[1]Revenues X=0'!L157+0.5*'[1]Revenues X=1'!L158</f>
        <v>1101519.7655534623</v>
      </c>
      <c r="M157">
        <f>0.5*'[1]Revenues X=0'!M157+0.5*'[1]Revenues X=1'!M158</f>
        <v>1315471.4993495047</v>
      </c>
      <c r="N157">
        <f>0.5*'[1]Revenues X=0'!N157+0.5*'[1]Revenues X=1'!N158</f>
        <v>1570933.902036678</v>
      </c>
      <c r="O157">
        <f>0.5*'[1]Revenues X=0'!O157+0.5*'[1]Revenues X=1'!O158</f>
        <v>1875944.4432740058</v>
      </c>
      <c r="P157">
        <f>0.5*'[1]Revenues X=0'!P157+0.5*'[1]Revenues X=1'!P158</f>
        <v>2240108.9708888279</v>
      </c>
      <c r="Q157">
        <f>0.5*'[1]Revenues X=0'!Q157+0.5*'[1]Revenues X=1'!Q158</f>
        <v>2674876.8659919929</v>
      </c>
      <c r="R157">
        <f>0.5*'[1]Revenues X=0'!R157+0.5*'[1]Revenues X=1'!R158</f>
        <v>3193929.7236837996</v>
      </c>
      <c r="S157">
        <f>0.5*'[1]Revenues X=0'!S157+0.5*'[1]Revenues X=1'!S158</f>
        <v>3813574.9095262727</v>
      </c>
      <c r="T157">
        <f>0.5*'[1]Revenues X=0'!T157+0.5*'[1]Revenues X=1'!T158</f>
        <v>4553296.4396304246</v>
      </c>
      <c r="U157">
        <f>0.5*'[1]Revenues X=0'!U157+0.5*'[1]Revenues X=1'!U158</f>
        <v>5436317.6369478628</v>
      </c>
      <c r="V157">
        <f>0.5*'[1]Revenues X=0'!V157+0.5*'[1]Revenues X=1'!V158</f>
        <v>6490377.1134140901</v>
      </c>
      <c r="W157" s="20">
        <f t="shared" si="28"/>
        <v>1855919.4160392364</v>
      </c>
      <c r="X157" s="20">
        <f t="shared" si="29"/>
        <v>37602208.540814832</v>
      </c>
      <c r="Y157" t="s">
        <v>527</v>
      </c>
      <c r="Z157">
        <f t="shared" si="30"/>
        <v>0</v>
      </c>
      <c r="AA157">
        <f t="shared" si="31"/>
        <v>0</v>
      </c>
      <c r="AB157">
        <f t="shared" si="32"/>
        <v>0</v>
      </c>
      <c r="AC157">
        <f t="shared" si="33"/>
        <v>1</v>
      </c>
      <c r="AD157">
        <f t="shared" si="34"/>
        <v>0</v>
      </c>
    </row>
    <row r="158" spans="1:30" x14ac:dyDescent="0.25">
      <c r="A158" t="s">
        <v>400</v>
      </c>
      <c r="B158">
        <f>0.5*'[1]Revenues X=0'!B158+0.5*'[1]Revenues X=1'!B159</f>
        <v>400860.84400344576</v>
      </c>
      <c r="C158">
        <f>0.5*'[1]Revenues X=0'!C158+0.5*'[1]Revenues X=1'!C159</f>
        <v>480909.56928118906</v>
      </c>
      <c r="D158">
        <f>0.5*'[1]Revenues X=0'!D158+0.5*'[1]Revenues X=1'!D159</f>
        <v>576922.76920339698</v>
      </c>
      <c r="E158">
        <f>0.5*'[1]Revenues X=0'!E158+0.5*'[1]Revenues X=1'!E159</f>
        <v>692086.53209507628</v>
      </c>
      <c r="F158">
        <f>0.5*'[1]Revenues X=0'!F158+0.5*'[1]Revenues X=1'!F159</f>
        <v>830216.56698406278</v>
      </c>
      <c r="G158">
        <f>0.5*'[1]Revenues X=0'!G158+0.5*'[1]Revenues X=1'!G159</f>
        <v>995887.31656531105</v>
      </c>
      <c r="H158">
        <f>0.5*'[1]Revenues X=0'!H158+0.5*'[1]Revenues X=1'!H159</f>
        <v>1194584.4340538629</v>
      </c>
      <c r="I158">
        <f>0.5*'[1]Revenues X=0'!I158+0.5*'[1]Revenues X=1'!I159</f>
        <v>1432883.2567484095</v>
      </c>
      <c r="J158">
        <f>0.5*'[1]Revenues X=0'!J158+0.5*'[1]Revenues X=1'!J159</f>
        <v>1718668.4223824693</v>
      </c>
      <c r="K158">
        <f>0.5*'[1]Revenues X=0'!K158+0.5*'[1]Revenues X=1'!K159</f>
        <v>2061390.1194164702</v>
      </c>
      <c r="L158">
        <f>0.5*'[1]Revenues X=0'!L158+0.5*'[1]Revenues X=1'!L159</f>
        <v>2472379.3246951746</v>
      </c>
      <c r="M158">
        <f>0.5*'[1]Revenues X=0'!M158+0.5*'[1]Revenues X=1'!M159</f>
        <v>2965215.8570474116</v>
      </c>
      <c r="N158">
        <f>0.5*'[1]Revenues X=0'!N158+0.5*'[1]Revenues X=1'!N159</f>
        <v>3556180.7926308326</v>
      </c>
      <c r="O158">
        <f>0.5*'[1]Revenues X=0'!O158+0.5*'[1]Revenues X=1'!O159</f>
        <v>4264784.9952831808</v>
      </c>
      <c r="P158">
        <f>0.5*'[1]Revenues X=0'!P158+0.5*'[1]Revenues X=1'!P159</f>
        <v>5114418.2890306888</v>
      </c>
      <c r="Q158">
        <f>0.5*'[1]Revenues X=0'!Q158+0.5*'[1]Revenues X=1'!Q159</f>
        <v>6133108.2788677998</v>
      </c>
      <c r="R158">
        <f>0.5*'[1]Revenues X=0'!R158+0.5*'[1]Revenues X=1'!R159</f>
        <v>7354451.6821563058</v>
      </c>
      <c r="S158">
        <f>0.5*'[1]Revenues X=0'!S158+0.5*'[1]Revenues X=1'!S159</f>
        <v>8818703.5525979269</v>
      </c>
      <c r="T158">
        <f>0.5*'[1]Revenues X=0'!T158+0.5*'[1]Revenues X=1'!T159</f>
        <v>10574113.160428802</v>
      </c>
      <c r="U158">
        <f>0.5*'[1]Revenues X=0'!U158+0.5*'[1]Revenues X=1'!U159</f>
        <v>12678487.147793066</v>
      </c>
      <c r="V158">
        <f>0.5*'[1]Revenues X=0'!V158+0.5*'[1]Revenues X=1'!V159</f>
        <v>15201103.29396099</v>
      </c>
      <c r="W158" s="20">
        <f t="shared" si="28"/>
        <v>4262731.247867899</v>
      </c>
      <c r="X158" s="20">
        <f t="shared" si="29"/>
        <v>86536359.923658699</v>
      </c>
      <c r="Y158" t="s">
        <v>387</v>
      </c>
      <c r="Z158">
        <f t="shared" si="30"/>
        <v>0</v>
      </c>
      <c r="AA158">
        <f t="shared" si="31"/>
        <v>0</v>
      </c>
      <c r="AB158">
        <f t="shared" si="32"/>
        <v>1</v>
      </c>
      <c r="AC158">
        <f t="shared" si="33"/>
        <v>0</v>
      </c>
      <c r="AD158">
        <f t="shared" si="34"/>
        <v>0</v>
      </c>
    </row>
    <row r="159" spans="1:30" x14ac:dyDescent="0.25">
      <c r="A159" t="s">
        <v>402</v>
      </c>
      <c r="B159">
        <f>0.5*'[1]Revenues X=0'!B159+0.5*'[1]Revenues X=1'!B160</f>
        <v>94365.037948642843</v>
      </c>
      <c r="C159">
        <f>0.5*'[1]Revenues X=0'!C159+0.5*'[1]Revenues X=1'!C160</f>
        <v>113839.88675274403</v>
      </c>
      <c r="D159">
        <f>0.5*'[1]Revenues X=0'!D159+0.5*'[1]Revenues X=1'!D160</f>
        <v>137322.90997271819</v>
      </c>
      <c r="E159">
        <f>0.5*'[1]Revenues X=0'!E159+0.5*'[1]Revenues X=1'!E160</f>
        <v>165641.9310608423</v>
      </c>
      <c r="F159">
        <f>0.5*'[1]Revenues X=0'!F159+0.5*'[1]Revenues X=1'!F160</f>
        <v>199791.42107877822</v>
      </c>
      <c r="G159">
        <f>0.5*'[1]Revenues X=0'!G159+0.5*'[1]Revenues X=1'!G160</f>
        <v>240968.37802594414</v>
      </c>
      <c r="H159">
        <f>0.5*'[1]Revenues X=0'!H159+0.5*'[1]Revenues X=1'!H160</f>
        <v>290618.16062168399</v>
      </c>
      <c r="I159">
        <f>0.5*'[1]Revenues X=0'!I159+0.5*'[1]Revenues X=1'!I160</f>
        <v>350478.74720338156</v>
      </c>
      <c r="J159">
        <f>0.5*'[1]Revenues X=0'!J159+0.5*'[1]Revenues X=1'!J160</f>
        <v>422648.65531521878</v>
      </c>
      <c r="K159">
        <f>0.5*'[1]Revenues X=0'!K159+0.5*'[1]Revenues X=1'!K160</f>
        <v>509651.26546336332</v>
      </c>
      <c r="L159">
        <f>0.5*'[1]Revenues X=0'!L159+0.5*'[1]Revenues X=1'!L160</f>
        <v>614532.67900710995</v>
      </c>
      <c r="M159">
        <f>0.5*'[1]Revenues X=0'!M159+0.5*'[1]Revenues X=1'!M160</f>
        <v>740955.68068570993</v>
      </c>
      <c r="N159">
        <f>0.5*'[1]Revenues X=0'!N159+0.5*'[1]Revenues X=1'!N160</f>
        <v>893340.74267703493</v>
      </c>
      <c r="O159">
        <f>0.5*'[1]Revenues X=0'!O159+0.5*'[1]Revenues X=1'!O160</f>
        <v>1077003.171614028</v>
      </c>
      <c r="P159">
        <f>0.5*'[1]Revenues X=0'!P159+0.5*'[1]Revenues X=1'!P160</f>
        <v>1298356.2936675646</v>
      </c>
      <c r="Q159">
        <f>0.5*'[1]Revenues X=0'!Q159+0.5*'[1]Revenues X=1'!Q160</f>
        <v>1565111.4786762341</v>
      </c>
      <c r="R159">
        <f>0.5*'[1]Revenues X=0'!R159+0.5*'[1]Revenues X=1'!R160</f>
        <v>1886570.936970084</v>
      </c>
      <c r="S159">
        <f>0.5*'[1]Revenues X=0'!S159+0.5*'[1]Revenues X=1'!S160</f>
        <v>2273919.2318314682</v>
      </c>
      <c r="T159">
        <f>0.5*'[1]Revenues X=0'!T159+0.5*'[1]Revenues X=1'!T160</f>
        <v>2740645.2144624377</v>
      </c>
      <c r="U159">
        <f>0.5*'[1]Revenues X=0'!U159+0.5*'[1]Revenues X=1'!U160</f>
        <v>3302966.5687528234</v>
      </c>
      <c r="V159">
        <f>0.5*'[1]Revenues X=0'!V159+0.5*'[1]Revenues X=1'!V160</f>
        <v>3980433.4761814219</v>
      </c>
      <c r="W159" s="20">
        <f t="shared" si="28"/>
        <v>1090436.2794271063</v>
      </c>
      <c r="X159" s="20">
        <f t="shared" si="29"/>
        <v>22188200.681155507</v>
      </c>
      <c r="Y159" t="s">
        <v>526</v>
      </c>
      <c r="Z159">
        <f t="shared" si="30"/>
        <v>0</v>
      </c>
      <c r="AA159">
        <f t="shared" si="31"/>
        <v>0</v>
      </c>
      <c r="AB159">
        <f t="shared" si="32"/>
        <v>0</v>
      </c>
      <c r="AC159">
        <f t="shared" si="33"/>
        <v>0</v>
      </c>
      <c r="AD159">
        <f t="shared" si="34"/>
        <v>1</v>
      </c>
    </row>
    <row r="160" spans="1:30" x14ac:dyDescent="0.25">
      <c r="A160" t="s">
        <v>404</v>
      </c>
      <c r="B160">
        <f>0.5*'[1]Revenues X=0'!B160+0.5*'[1]Revenues X=1'!B161</f>
        <v>531361.66530647478</v>
      </c>
      <c r="C160">
        <f>0.5*'[1]Revenues X=0'!C160+0.5*'[1]Revenues X=1'!C161</f>
        <v>646459.54458984127</v>
      </c>
      <c r="D160">
        <f>0.5*'[1]Revenues X=0'!D160+0.5*'[1]Revenues X=1'!D161</f>
        <v>786442.97733208188</v>
      </c>
      <c r="E160">
        <f>0.5*'[1]Revenues X=0'!E160+0.5*'[1]Revenues X=1'!E161</f>
        <v>956691.72042466549</v>
      </c>
      <c r="F160">
        <f>0.5*'[1]Revenues X=0'!F160+0.5*'[1]Revenues X=1'!F161</f>
        <v>1163738.6733648984</v>
      </c>
      <c r="G160">
        <f>0.5*'[1]Revenues X=0'!G160+0.5*'[1]Revenues X=1'!G161</f>
        <v>1415523.2906596332</v>
      </c>
      <c r="H160">
        <f>0.5*'[1]Revenues X=0'!H160+0.5*'[1]Revenues X=1'!H161</f>
        <v>1721697.0159007942</v>
      </c>
      <c r="I160">
        <f>0.5*'[1]Revenues X=0'!I160+0.5*'[1]Revenues X=1'!I161</f>
        <v>2093986.7945004799</v>
      </c>
      <c r="J160">
        <f>0.5*'[1]Revenues X=0'!J160+0.5*'[1]Revenues X=1'!J161</f>
        <v>2546646.6851404011</v>
      </c>
      <c r="K160">
        <f>0.5*'[1]Revenues X=0'!K160+0.5*'[1]Revenues X=1'!K161</f>
        <v>3096994.0215019188</v>
      </c>
      <c r="L160">
        <f>0.5*'[1]Revenues X=0'!L160+0.5*'[1]Revenues X=1'!L161</f>
        <v>3766075.1356683066</v>
      </c>
      <c r="M160">
        <f>0.5*'[1]Revenues X=0'!M160+0.5*'[1]Revenues X=1'!M161</f>
        <v>4579456.3012790317</v>
      </c>
      <c r="N160">
        <f>0.5*'[1]Revenues X=0'!N160+0.5*'[1]Revenues X=1'!N161</f>
        <v>5568204.8261457868</v>
      </c>
      <c r="O160">
        <f>0.5*'[1]Revenues X=0'!O160+0.5*'[1]Revenues X=1'!O161</f>
        <v>6770055.4934665551</v>
      </c>
      <c r="P160">
        <f>0.5*'[1]Revenues X=0'!P160+0.5*'[1]Revenues X=1'!P161</f>
        <v>8230856.0377523331</v>
      </c>
      <c r="Q160">
        <f>0.5*'[1]Revenues X=0'!Q160+0.5*'[1]Revenues X=1'!Q161</f>
        <v>10006286.821635192</v>
      </c>
      <c r="R160">
        <f>0.5*'[1]Revenues X=0'!R160+0.5*'[1]Revenues X=1'!R161</f>
        <v>12163989.92482071</v>
      </c>
      <c r="S160">
        <f>0.5*'[1]Revenues X=0'!S160+0.5*'[1]Revenues X=1'!S161</f>
        <v>14786103.662645467</v>
      </c>
      <c r="T160">
        <f>0.5*'[1]Revenues X=0'!T160+0.5*'[1]Revenues X=1'!T161</f>
        <v>17972397.721431848</v>
      </c>
      <c r="U160">
        <f>0.5*'[1]Revenues X=0'!U160+0.5*'[1]Revenues X=1'!U161</f>
        <v>21844007.439990357</v>
      </c>
      <c r="V160">
        <f>0.5*'[1]Revenues X=0'!V160+0.5*'[1]Revenues X=1'!V161</f>
        <v>26548045.125575654</v>
      </c>
      <c r="W160" s="20">
        <f t="shared" si="28"/>
        <v>7009286.708530115</v>
      </c>
      <c r="X160" s="20">
        <f t="shared" si="29"/>
        <v>143110326.29811448</v>
      </c>
      <c r="Y160" t="s">
        <v>387</v>
      </c>
      <c r="Z160">
        <f t="shared" si="30"/>
        <v>0</v>
      </c>
      <c r="AA160">
        <f t="shared" si="31"/>
        <v>0</v>
      </c>
      <c r="AB160">
        <f t="shared" si="32"/>
        <v>1</v>
      </c>
      <c r="AC160">
        <f t="shared" si="33"/>
        <v>0</v>
      </c>
      <c r="AD160">
        <f t="shared" si="34"/>
        <v>0</v>
      </c>
    </row>
    <row r="161" spans="1:30" x14ac:dyDescent="0.25">
      <c r="A161" t="s">
        <v>406</v>
      </c>
      <c r="B161">
        <f>0.5*'[1]Revenues X=0'!B161+0.5*'[1]Revenues X=1'!B162</f>
        <v>1497478.6912912065</v>
      </c>
      <c r="C161">
        <f>0.5*'[1]Revenues X=0'!C161+0.5*'[1]Revenues X=1'!C162</f>
        <v>1781015.1630987562</v>
      </c>
      <c r="D161">
        <f>0.5*'[1]Revenues X=0'!D161+0.5*'[1]Revenues X=1'!D162</f>
        <v>2118202.3571401951</v>
      </c>
      <c r="E161">
        <f>0.5*'[1]Revenues X=0'!E161+0.5*'[1]Revenues X=1'!E162</f>
        <v>2519197.4243848543</v>
      </c>
      <c r="F161">
        <f>0.5*'[1]Revenues X=0'!F161+0.5*'[1]Revenues X=1'!F162</f>
        <v>2996070.4295827439</v>
      </c>
      <c r="G161">
        <f>0.5*'[1]Revenues X=0'!G161+0.5*'[1]Revenues X=1'!G162</f>
        <v>3563172.3311589994</v>
      </c>
      <c r="H161">
        <f>0.5*'[1]Revenues X=0'!H161+0.5*'[1]Revenues X=1'!H162</f>
        <v>4237570.258414505</v>
      </c>
      <c r="I161">
        <f>0.5*'[1]Revenues X=0'!I161+0.5*'[1]Revenues X=1'!I162</f>
        <v>5039554.7591001485</v>
      </c>
      <c r="J161">
        <f>0.5*'[1]Revenues X=0'!J161+0.5*'[1]Revenues X=1'!J162</f>
        <v>5993256.6366533749</v>
      </c>
      <c r="K161">
        <f>0.5*'[1]Revenues X=0'!K161+0.5*'[1]Revenues X=1'!K162</f>
        <v>7127364.0009881947</v>
      </c>
      <c r="L161">
        <f>0.5*'[1]Revenues X=0'!L161+0.5*'[1]Revenues X=1'!L162</f>
        <v>8475993.9031696673</v>
      </c>
      <c r="M161">
        <f>0.5*'[1]Revenues X=0'!M161+0.5*'[1]Revenues X=1'!M162</f>
        <v>10079706.429675344</v>
      </c>
      <c r="N161">
        <f>0.5*'[1]Revenues X=0'!N161+0.5*'[1]Revenues X=1'!N162</f>
        <v>11986736.397396939</v>
      </c>
      <c r="O161">
        <f>0.5*'[1]Revenues X=0'!O161+0.5*'[1]Revenues X=1'!O162</f>
        <v>14254427.498649092</v>
      </c>
      <c r="P161">
        <f>0.5*'[1]Revenues X=0'!P161+0.5*'[1]Revenues X=1'!P162</f>
        <v>16950972.814781096</v>
      </c>
      <c r="Q161">
        <f>0.5*'[1]Revenues X=0'!Q161+0.5*'[1]Revenues X=1'!Q162</f>
        <v>20157442.947222672</v>
      </c>
      <c r="R161">
        <f>0.5*'[1]Revenues X=0'!R161+0.5*'[1]Revenues X=1'!R162</f>
        <v>23970245.581351068</v>
      </c>
      <c r="S161">
        <f>0.5*'[1]Revenues X=0'!S161+0.5*'[1]Revenues X=1'!S162</f>
        <v>28503993.551910035</v>
      </c>
      <c r="T161">
        <f>0.5*'[1]Revenues X=0'!T161+0.5*'[1]Revenues X=1'!T162</f>
        <v>33894980.574027374</v>
      </c>
      <c r="U161">
        <f>0.5*'[1]Revenues X=0'!U161+0.5*'[1]Revenues X=1'!U162</f>
        <v>40305237.020387836</v>
      </c>
      <c r="V161">
        <f>0.5*'[1]Revenues X=0'!V161+0.5*'[1]Revenues X=1'!V162</f>
        <v>47927437.706448384</v>
      </c>
      <c r="W161" s="20">
        <f t="shared" si="28"/>
        <v>13970478.879849168</v>
      </c>
      <c r="X161" s="20">
        <f t="shared" si="29"/>
        <v>282468092.41133475</v>
      </c>
      <c r="Y161" t="s">
        <v>524</v>
      </c>
      <c r="Z161">
        <f t="shared" si="30"/>
        <v>1</v>
      </c>
      <c r="AA161">
        <f t="shared" si="31"/>
        <v>0</v>
      </c>
      <c r="AB161">
        <f t="shared" si="32"/>
        <v>0</v>
      </c>
      <c r="AC161">
        <f t="shared" si="33"/>
        <v>0</v>
      </c>
      <c r="AD161">
        <f t="shared" si="34"/>
        <v>0</v>
      </c>
    </row>
    <row r="162" spans="1:30" x14ac:dyDescent="0.25">
      <c r="A162" t="s">
        <v>408</v>
      </c>
      <c r="B162">
        <f>0.5*'[1]Revenues X=0'!B162+0.5*'[1]Revenues X=1'!B163</f>
        <v>13522.273496026048</v>
      </c>
      <c r="C162">
        <f>0.5*'[1]Revenues X=0'!C162+0.5*'[1]Revenues X=1'!C163</f>
        <v>16248.839165441064</v>
      </c>
      <c r="D162">
        <f>0.5*'[1]Revenues X=0'!D162+0.5*'[1]Revenues X=1'!D163</f>
        <v>19520.336940719219</v>
      </c>
      <c r="E162">
        <f>0.5*'[1]Revenues X=0'!E162+0.5*'[1]Revenues X=1'!E163</f>
        <v>23449.150187260249</v>
      </c>
      <c r="F162">
        <f>0.5*'[1]Revenues X=0'!F162+0.5*'[1]Revenues X=1'!F163</f>
        <v>28167.156580664247</v>
      </c>
      <c r="G162">
        <f>0.5*'[1]Revenues X=0'!G162+0.5*'[1]Revenues X=1'!G163</f>
        <v>33832.21257399673</v>
      </c>
      <c r="H162">
        <f>0.5*'[1]Revenues X=0'!H162+0.5*'[1]Revenues X=1'!H163</f>
        <v>40634.501149834483</v>
      </c>
      <c r="I162">
        <f>0.5*'[1]Revenues X=0'!I162+0.5*'[1]Revenues X=1'!I163</f>
        <v>48801.214121925477</v>
      </c>
      <c r="J162">
        <f>0.5*'[1]Revenues X=0'!J162+0.5*'[1]Revenues X=1'!J163</f>
        <v>58606.12266602779</v>
      </c>
      <c r="K162">
        <f>0.5*'[1]Revenues X=0'!K162+0.5*'[1]Revenues X=1'!K163</f>
        <v>70376.259250615054</v>
      </c>
      <c r="L162">
        <f>0.5*'[1]Revenues X=0'!L162+0.5*'[1]Revenues X=1'!L163</f>
        <v>84505.614562025818</v>
      </c>
      <c r="M162">
        <f>0.5*'[1]Revenues X=0'!M162+0.5*'[1]Revenues X=1'!M163</f>
        <v>101464.80702833988</v>
      </c>
      <c r="N162">
        <f>0.5*'[1]Revenues X=0'!N162+0.5*'[1]Revenues X=1'!N163</f>
        <v>121820.6819949077</v>
      </c>
      <c r="O162">
        <f>0.5*'[1]Revenues X=0'!O162+0.5*'[1]Revenues X=1'!O163</f>
        <v>146250.29628726418</v>
      </c>
      <c r="P162">
        <f>0.5*'[1]Revenues X=0'!P162+0.5*'[1]Revenues X=1'!P163</f>
        <v>175568.95814860699</v>
      </c>
      <c r="Q162">
        <f>0.5*'[1]Revenues X=0'!Q162+0.5*'[1]Revenues X=1'!Q163</f>
        <v>210750.44055153002</v>
      </c>
      <c r="R162">
        <f>0.5*'[1]Revenues X=0'!R162+0.5*'[1]Revenues X=1'!R163</f>
        <v>252967.08981548349</v>
      </c>
      <c r="S162">
        <f>0.5*'[1]Revenues X=0'!S162+0.5*'[1]Revenues X=1'!S163</f>
        <v>303619.02504919702</v>
      </c>
      <c r="T162">
        <f>0.5*'[1]Revenues X=0'!T162+0.5*'[1]Revenues X=1'!T163</f>
        <v>364391.4991479477</v>
      </c>
      <c r="U162">
        <f>0.5*'[1]Revenues X=0'!U162+0.5*'[1]Revenues X=1'!U163</f>
        <v>437297.05519881123</v>
      </c>
      <c r="V162">
        <f>0.5*'[1]Revenues X=0'!V162+0.5*'[1]Revenues X=1'!V163</f>
        <v>524756.06742660538</v>
      </c>
      <c r="W162" s="20">
        <f t="shared" ref="W162:W180" si="35">AVERAGE(B162:V162)</f>
        <v>146502.36196872522</v>
      </c>
      <c r="X162" s="20">
        <f t="shared" ref="X162:X180" si="36">SUM(G162:V162)</f>
        <v>2975641.844973119</v>
      </c>
      <c r="Y162" t="s">
        <v>524</v>
      </c>
      <c r="Z162">
        <f t="shared" ref="Z162:Z180" si="37">IF(Y162="ASIA",1,0)</f>
        <v>1</v>
      </c>
      <c r="AA162">
        <f t="shared" ref="AA162:AA180" si="38">IF(Y162="LAM",1,0)</f>
        <v>0</v>
      </c>
      <c r="AB162">
        <f t="shared" ref="AB162:AB180" si="39">IF(Y162="MAF",1,0)</f>
        <v>0</v>
      </c>
      <c r="AC162">
        <f t="shared" ref="AC162:AC180" si="40">IF(Y162="OECD90",1,0)</f>
        <v>0</v>
      </c>
      <c r="AD162">
        <f t="shared" ref="AD162:AD180" si="41">IF(Y162="REF",1,0)</f>
        <v>0</v>
      </c>
    </row>
    <row r="163" spans="1:30" x14ac:dyDescent="0.25">
      <c r="A163" t="s">
        <v>410</v>
      </c>
      <c r="B163">
        <f>0.5*'[1]Revenues X=0'!B163+0.5*'[1]Revenues X=1'!B164</f>
        <v>75956.242865412234</v>
      </c>
      <c r="C163">
        <f>0.5*'[1]Revenues X=0'!C163+0.5*'[1]Revenues X=1'!C164</f>
        <v>91918.800259841402</v>
      </c>
      <c r="D163">
        <f>0.5*'[1]Revenues X=0'!D163+0.5*'[1]Revenues X=1'!D164</f>
        <v>111226.26236776571</v>
      </c>
      <c r="E163">
        <f>0.5*'[1]Revenues X=0'!E163+0.5*'[1]Revenues X=1'!E164</f>
        <v>134582.57642346239</v>
      </c>
      <c r="F163">
        <f>0.5*'[1]Revenues X=0'!F163+0.5*'[1]Revenues X=1'!F164</f>
        <v>162835.37908060613</v>
      </c>
      <c r="G163">
        <f>0.5*'[1]Revenues X=0'!G163+0.5*'[1]Revenues X=1'!G164</f>
        <v>197009.07598507969</v>
      </c>
      <c r="H163">
        <f>0.5*'[1]Revenues X=0'!H163+0.5*'[1]Revenues X=1'!H164</f>
        <v>238342.66720032497</v>
      </c>
      <c r="I163">
        <f>0.5*'[1]Revenues X=0'!I163+0.5*'[1]Revenues X=1'!I164</f>
        <v>288333.00669543579</v>
      </c>
      <c r="J163">
        <f>0.5*'[1]Revenues X=0'!J163+0.5*'[1]Revenues X=1'!J164</f>
        <v>348790.35392825876</v>
      </c>
      <c r="K163">
        <f>0.5*'[1]Revenues X=0'!K163+0.5*'[1]Revenues X=1'!K164</f>
        <v>421901.47838473209</v>
      </c>
      <c r="L163">
        <f>0.5*'[1]Revenues X=0'!L163+0.5*'[1]Revenues X=1'!L164</f>
        <v>510310.62681938062</v>
      </c>
      <c r="M163">
        <f>0.5*'[1]Revenues X=0'!M163+0.5*'[1]Revenues X=1'!M164</f>
        <v>617211.66615139623</v>
      </c>
      <c r="N163">
        <f>0.5*'[1]Revenues X=0'!N163+0.5*'[1]Revenues X=1'!N164</f>
        <v>746466.06602631335</v>
      </c>
      <c r="O163">
        <f>0.5*'[1]Revenues X=0'!O163+0.5*'[1]Revenues X=1'!O164</f>
        <v>902737.39878170856</v>
      </c>
      <c r="P163">
        <f>0.5*'[1]Revenues X=0'!P163+0.5*'[1]Revenues X=1'!P164</f>
        <v>1091663.2169607028</v>
      </c>
      <c r="Q163">
        <f>0.5*'[1]Revenues X=0'!Q163+0.5*'[1]Revenues X=1'!Q164</f>
        <v>1320051.3171389343</v>
      </c>
      <c r="R163">
        <f>0.5*'[1]Revenues X=0'!R163+0.5*'[1]Revenues X=1'!R164</f>
        <v>1596130.0684139596</v>
      </c>
      <c r="S163">
        <f>0.5*'[1]Revenues X=0'!S163+0.5*'[1]Revenues X=1'!S164</f>
        <v>1929834.7081026786</v>
      </c>
      <c r="T163">
        <f>0.5*'[1]Revenues X=0'!T163+0.5*'[1]Revenues X=1'!T164</f>
        <v>2333171.8343587513</v>
      </c>
      <c r="U163">
        <f>0.5*'[1]Revenues X=0'!U163+0.5*'[1]Revenues X=1'!U164</f>
        <v>2820636.894681985</v>
      </c>
      <c r="V163">
        <f>0.5*'[1]Revenues X=0'!V163+0.5*'[1]Revenues X=1'!V164</f>
        <v>3409743.5151810814</v>
      </c>
      <c r="W163" s="20">
        <f t="shared" si="35"/>
        <v>921373.95980037202</v>
      </c>
      <c r="X163" s="20">
        <f t="shared" si="36"/>
        <v>18772333.894810721</v>
      </c>
      <c r="Y163" t="s">
        <v>387</v>
      </c>
      <c r="Z163">
        <f t="shared" si="37"/>
        <v>0</v>
      </c>
      <c r="AA163">
        <f t="shared" si="38"/>
        <v>0</v>
      </c>
      <c r="AB163">
        <f t="shared" si="39"/>
        <v>1</v>
      </c>
      <c r="AC163">
        <f t="shared" si="40"/>
        <v>0</v>
      </c>
      <c r="AD163">
        <f t="shared" si="41"/>
        <v>0</v>
      </c>
    </row>
    <row r="164" spans="1:30" x14ac:dyDescent="0.25">
      <c r="A164" t="s">
        <v>412</v>
      </c>
      <c r="B164">
        <f>0.5*'[1]Revenues X=0'!B164+0.5*'[1]Revenues X=1'!B165</f>
        <v>1584.5073796757638</v>
      </c>
      <c r="C164">
        <f>0.5*'[1]Revenues X=0'!C164+0.5*'[1]Revenues X=1'!C165</f>
        <v>1892.935178752871</v>
      </c>
      <c r="D164">
        <f>0.5*'[1]Revenues X=0'!D164+0.5*'[1]Revenues X=1'!D165</f>
        <v>2257.7260851020028</v>
      </c>
      <c r="E164">
        <f>0.5*'[1]Revenues X=0'!E164+0.5*'[1]Revenues X=1'!E165</f>
        <v>2692.6953641614409</v>
      </c>
      <c r="F164">
        <f>0.5*'[1]Revenues X=0'!F164+0.5*'[1]Revenues X=1'!F165</f>
        <v>3211.4109512256214</v>
      </c>
      <c r="G164">
        <f>0.5*'[1]Revenues X=0'!G164+0.5*'[1]Revenues X=1'!G165</f>
        <v>3829.659185436245</v>
      </c>
      <c r="H164">
        <f>0.5*'[1]Revenues X=0'!H164+0.5*'[1]Revenues X=1'!H165</f>
        <v>4566.9795684831488</v>
      </c>
      <c r="I164">
        <f>0.5*'[1]Revenues X=0'!I164+0.5*'[1]Revenues X=1'!I165</f>
        <v>5445.6985264453924</v>
      </c>
      <c r="J164">
        <f>0.5*'[1]Revenues X=0'!J164+0.5*'[1]Revenues X=1'!J165</f>
        <v>6493.5530812017951</v>
      </c>
      <c r="K164">
        <f>0.5*'[1]Revenues X=0'!K164+0.5*'[1]Revenues X=1'!K165</f>
        <v>7742.2426330590397</v>
      </c>
      <c r="L164">
        <f>0.5*'[1]Revenues X=0'!L164+0.5*'[1]Revenues X=1'!L165</f>
        <v>9231.1331492900608</v>
      </c>
      <c r="M164">
        <f>0.5*'[1]Revenues X=0'!M164+0.5*'[1]Revenues X=1'!M165</f>
        <v>11005.222568489833</v>
      </c>
      <c r="N164">
        <f>0.5*'[1]Revenues X=0'!N164+0.5*'[1]Revenues X=1'!N165</f>
        <v>13120.37025868668</v>
      </c>
      <c r="O164">
        <f>0.5*'[1]Revenues X=0'!O164+0.5*'[1]Revenues X=1'!O165</f>
        <v>15640.438326161304</v>
      </c>
      <c r="P164">
        <f>0.5*'[1]Revenues X=0'!P164+0.5*'[1]Revenues X=1'!P165</f>
        <v>18644.674052185561</v>
      </c>
      <c r="Q164">
        <f>0.5*'[1]Revenues X=0'!Q164+0.5*'[1]Revenues X=1'!Q165</f>
        <v>22223.69288578086</v>
      </c>
      <c r="R164">
        <f>0.5*'[1]Revenues X=0'!R164+0.5*'[1]Revenues X=1'!R165</f>
        <v>26489.899739462046</v>
      </c>
      <c r="S164">
        <f>0.5*'[1]Revenues X=0'!S164+0.5*'[1]Revenues X=1'!S165</f>
        <v>31571.843707081491</v>
      </c>
      <c r="T164">
        <f>0.5*'[1]Revenues X=0'!T164+0.5*'[1]Revenues X=1'!T165</f>
        <v>37628.92838569537</v>
      </c>
      <c r="U164">
        <f>0.5*'[1]Revenues X=0'!U164+0.5*'[1]Revenues X=1'!U165</f>
        <v>44843.47740903587</v>
      </c>
      <c r="V164">
        <f>0.5*'[1]Revenues X=0'!V164+0.5*'[1]Revenues X=1'!V165</f>
        <v>53440.076169725435</v>
      </c>
      <c r="W164" s="20">
        <f t="shared" si="35"/>
        <v>15407.484028816087</v>
      </c>
      <c r="X164" s="20">
        <f t="shared" si="36"/>
        <v>311917.88964622008</v>
      </c>
      <c r="Y164" t="s">
        <v>524</v>
      </c>
      <c r="Z164">
        <f t="shared" si="37"/>
        <v>1</v>
      </c>
      <c r="AA164">
        <f t="shared" si="38"/>
        <v>0</v>
      </c>
      <c r="AB164">
        <f t="shared" si="39"/>
        <v>0</v>
      </c>
      <c r="AC164">
        <f t="shared" si="40"/>
        <v>0</v>
      </c>
      <c r="AD164">
        <f t="shared" si="41"/>
        <v>0</v>
      </c>
    </row>
    <row r="165" spans="1:30" x14ac:dyDescent="0.25">
      <c r="A165" t="s">
        <v>414</v>
      </c>
      <c r="B165">
        <f>0.5*'[1]Revenues X=0'!B165+0.5*'[1]Revenues X=1'!B166</f>
        <v>141890.07255555328</v>
      </c>
      <c r="C165">
        <f>0.5*'[1]Revenues X=0'!C165+0.5*'[1]Revenues X=1'!C166</f>
        <v>169312.19366808975</v>
      </c>
      <c r="D165">
        <f>0.5*'[1]Revenues X=0'!D165+0.5*'[1]Revenues X=1'!D166</f>
        <v>202031.04744197408</v>
      </c>
      <c r="E165">
        <f>0.5*'[1]Revenues X=0'!E165+0.5*'[1]Revenues X=1'!E166</f>
        <v>241073.5630868091</v>
      </c>
      <c r="F165">
        <f>0.5*'[1]Revenues X=0'!F165+0.5*'[1]Revenues X=1'!F166</f>
        <v>287662.11128535395</v>
      </c>
      <c r="G165">
        <f>0.5*'[1]Revenues X=0'!G165+0.5*'[1]Revenues X=1'!G166</f>
        <v>343255.41431260994</v>
      </c>
      <c r="H165">
        <f>0.5*'[1]Revenues X=0'!H165+0.5*'[1]Revenues X=1'!H166</f>
        <v>409594.17233167961</v>
      </c>
      <c r="I165">
        <f>0.5*'[1]Revenues X=0'!I165+0.5*'[1]Revenues X=1'!I166</f>
        <v>488755.70854636107</v>
      </c>
      <c r="J165">
        <f>0.5*'[1]Revenues X=0'!J165+0.5*'[1]Revenues X=1'!J166</f>
        <v>583218.91446075588</v>
      </c>
      <c r="K165">
        <f>0.5*'[1]Revenues X=0'!K165+0.5*'[1]Revenues X=1'!K166</f>
        <v>695942.09174165118</v>
      </c>
      <c r="L165">
        <f>0.5*'[1]Revenues X=0'!L165+0.5*'[1]Revenues X=1'!L166</f>
        <v>830455.44071416534</v>
      </c>
      <c r="M165">
        <f>0.5*'[1]Revenues X=0'!M165+0.5*'[1]Revenues X=1'!M166</f>
        <v>990971.93919372768</v>
      </c>
      <c r="N165">
        <f>0.5*'[1]Revenues X=0'!N165+0.5*'[1]Revenues X=1'!N166</f>
        <v>1182519.0588761116</v>
      </c>
      <c r="O165">
        <f>0.5*'[1]Revenues X=0'!O165+0.5*'[1]Revenues X=1'!O166</f>
        <v>1411096.7049217457</v>
      </c>
      <c r="P165">
        <f>0.5*'[1]Revenues X=0'!P165+0.5*'[1]Revenues X=1'!P166</f>
        <v>1683864.8034026851</v>
      </c>
      <c r="Q165">
        <f>0.5*'[1]Revenues X=0'!Q165+0.5*'[1]Revenues X=1'!Q166</f>
        <v>2009368.2795740787</v>
      </c>
      <c r="R165">
        <f>0.5*'[1]Revenues X=0'!R165+0.5*'[1]Revenues X=1'!R166</f>
        <v>2397804.2228890331</v>
      </c>
      <c r="S165">
        <f>0.5*'[1]Revenues X=0'!S165+0.5*'[1]Revenues X=1'!S166</f>
        <v>2861342.3646123749</v>
      </c>
      <c r="T165">
        <f>0.5*'[1]Revenues X=0'!T165+0.5*'[1]Revenues X=1'!T166</f>
        <v>3414505.5888761971</v>
      </c>
      <c r="U165">
        <f>0.5*'[1]Revenues X=0'!U165+0.5*'[1]Revenues X=1'!U166</f>
        <v>4074626.4556635674</v>
      </c>
      <c r="V165">
        <f>0.5*'[1]Revenues X=0'!V165+0.5*'[1]Revenues X=1'!V166</f>
        <v>4862389.3039528402</v>
      </c>
      <c r="W165" s="20">
        <f t="shared" si="35"/>
        <v>1394365.6881955888</v>
      </c>
      <c r="X165" s="20">
        <f t="shared" si="36"/>
        <v>28239710.464069586</v>
      </c>
      <c r="Y165" t="s">
        <v>525</v>
      </c>
      <c r="Z165">
        <f t="shared" si="37"/>
        <v>0</v>
      </c>
      <c r="AA165">
        <f t="shared" si="38"/>
        <v>1</v>
      </c>
      <c r="AB165">
        <f t="shared" si="39"/>
        <v>0</v>
      </c>
      <c r="AC165">
        <f t="shared" si="40"/>
        <v>0</v>
      </c>
      <c r="AD165">
        <f t="shared" si="41"/>
        <v>0</v>
      </c>
    </row>
    <row r="166" spans="1:30" x14ac:dyDescent="0.25">
      <c r="A166" t="s">
        <v>416</v>
      </c>
      <c r="B166">
        <f>0.5*'[1]Revenues X=0'!B166+0.5*'[1]Revenues X=1'!B167</f>
        <v>185318.35636460449</v>
      </c>
      <c r="C166">
        <f>0.5*'[1]Revenues X=0'!C166+0.5*'[1]Revenues X=1'!C167</f>
        <v>221264.355009625</v>
      </c>
      <c r="D166">
        <f>0.5*'[1]Revenues X=0'!D166+0.5*'[1]Revenues X=1'!D167</f>
        <v>264167.81464003411</v>
      </c>
      <c r="E166">
        <f>0.5*'[1]Revenues X=0'!E166+0.5*'[1]Revenues X=1'!E167</f>
        <v>315377.8216165186</v>
      </c>
      <c r="F166">
        <f>0.5*'[1]Revenues X=0'!F166+0.5*'[1]Revenues X=1'!F167</f>
        <v>376500.18747187319</v>
      </c>
      <c r="G166">
        <f>0.5*'[1]Revenues X=0'!G166+0.5*'[1]Revenues X=1'!G167</f>
        <v>449450.24079089367</v>
      </c>
      <c r="H166">
        <f>0.5*'[1]Revenues X=0'!H166+0.5*'[1]Revenues X=1'!H167</f>
        <v>536513.60380459228</v>
      </c>
      <c r="I166">
        <f>0.5*'[1]Revenues X=0'!I166+0.5*'[1]Revenues X=1'!I167</f>
        <v>640415.78862819937</v>
      </c>
      <c r="J166">
        <f>0.5*'[1]Revenues X=0'!J166+0.5*'[1]Revenues X=1'!J167</f>
        <v>764409.03628819995</v>
      </c>
      <c r="K166">
        <f>0.5*'[1]Revenues X=0'!K166+0.5*'[1]Revenues X=1'!K167</f>
        <v>912371.19506618555</v>
      </c>
      <c r="L166">
        <f>0.5*'[1]Revenues X=0'!L166+0.5*'[1]Revenues X=1'!L167</f>
        <v>1088929.0932079758</v>
      </c>
      <c r="M166">
        <f>0.5*'[1]Revenues X=0'!M166+0.5*'[1]Revenues X=1'!M167</f>
        <v>1299599.1261458993</v>
      </c>
      <c r="N166">
        <f>0.5*'[1]Revenues X=0'!N166+0.5*'[1]Revenues X=1'!N167</f>
        <v>1550962.5034512607</v>
      </c>
      <c r="O166">
        <f>0.5*'[1]Revenues X=0'!O166+0.5*'[1]Revenues X=1'!O167</f>
        <v>1850865.096330357</v>
      </c>
      <c r="P166">
        <f>0.5*'[1]Revenues X=0'!P166+0.5*'[1]Revenues X=1'!P167</f>
        <v>2208666.3280397607</v>
      </c>
      <c r="Q166">
        <f>0.5*'[1]Revenues X=0'!Q166+0.5*'[1]Revenues X=1'!Q167</f>
        <v>2635523.2009543264</v>
      </c>
      <c r="R166">
        <f>0.5*'[1]Revenues X=0'!R166+0.5*'[1]Revenues X=1'!R167</f>
        <v>3144743.71676559</v>
      </c>
      <c r="S166">
        <f>0.5*'[1]Revenues X=0'!S166+0.5*'[1]Revenues X=1'!S167</f>
        <v>3752190.4557972075</v>
      </c>
      <c r="T166">
        <f>0.5*'[1]Revenues X=0'!T166+0.5*'[1]Revenues X=1'!T167</f>
        <v>4476782.3407704765</v>
      </c>
      <c r="U166">
        <f>0.5*'[1]Revenues X=0'!U166+0.5*'[1]Revenues X=1'!U167</f>
        <v>5341067.9688788969</v>
      </c>
      <c r="V166">
        <f>0.5*'[1]Revenues X=0'!V166+0.5*'[1]Revenues X=1'!V167</f>
        <v>6371936.5093047209</v>
      </c>
      <c r="W166" s="20">
        <f t="shared" si="35"/>
        <v>1827954.9875870091</v>
      </c>
      <c r="X166" s="20">
        <f t="shared" si="36"/>
        <v>37024426.204224542</v>
      </c>
      <c r="Y166" t="s">
        <v>387</v>
      </c>
      <c r="Z166">
        <f t="shared" si="37"/>
        <v>0</v>
      </c>
      <c r="AA166">
        <f t="shared" si="38"/>
        <v>0</v>
      </c>
      <c r="AB166">
        <f t="shared" si="39"/>
        <v>1</v>
      </c>
      <c r="AC166">
        <f t="shared" si="40"/>
        <v>0</v>
      </c>
      <c r="AD166">
        <f t="shared" si="41"/>
        <v>0</v>
      </c>
    </row>
    <row r="167" spans="1:30" x14ac:dyDescent="0.25">
      <c r="A167" t="s">
        <v>418</v>
      </c>
      <c r="B167">
        <f>0.5*'[1]Revenues X=0'!B167+0.5*'[1]Revenues X=1'!B168</f>
        <v>1569860.2598035014</v>
      </c>
      <c r="C167">
        <f>0.5*'[1]Revenues X=0'!C167+0.5*'[1]Revenues X=1'!C168</f>
        <v>1875051.2925215412</v>
      </c>
      <c r="D167">
        <f>0.5*'[1]Revenues X=0'!D167+0.5*'[1]Revenues X=1'!D168</f>
        <v>2239491.7581214886</v>
      </c>
      <c r="E167">
        <f>0.5*'[1]Revenues X=0'!E167+0.5*'[1]Revenues X=1'!E168</f>
        <v>2674680.1015678309</v>
      </c>
      <c r="F167">
        <f>0.5*'[1]Revenues X=0'!F167+0.5*'[1]Revenues X=1'!F168</f>
        <v>3194333.7592895711</v>
      </c>
      <c r="G167">
        <f>0.5*'[1]Revenues X=0'!G167+0.5*'[1]Revenues X=1'!G168</f>
        <v>3814823.3206301406</v>
      </c>
      <c r="H167">
        <f>0.5*'[1]Revenues X=0'!H167+0.5*'[1]Revenues X=1'!H168</f>
        <v>4555693.9782838244</v>
      </c>
      <c r="I167">
        <f>0.5*'[1]Revenues X=0'!I167+0.5*'[1]Revenues X=1'!I168</f>
        <v>5440266.5984538235</v>
      </c>
      <c r="J167">
        <f>0.5*'[1]Revenues X=0'!J167+0.5*'[1]Revenues X=1'!J168</f>
        <v>6496382.8814040571</v>
      </c>
      <c r="K167">
        <f>0.5*'[1]Revenues X=0'!K167+0.5*'[1]Revenues X=1'!K168</f>
        <v>7757260.9871946089</v>
      </c>
      <c r="L167">
        <f>0.5*'[1]Revenues X=0'!L167+0.5*'[1]Revenues X=1'!L168</f>
        <v>9262555.0563914254</v>
      </c>
      <c r="M167">
        <f>0.5*'[1]Revenues X=0'!M167+0.5*'[1]Revenues X=1'!M168</f>
        <v>11059573.986072492</v>
      </c>
      <c r="N167">
        <f>0.5*'[1]Revenues X=0'!N167+0.5*'[1]Revenues X=1'!N168</f>
        <v>13204787.772771724</v>
      </c>
      <c r="O167">
        <f>0.5*'[1]Revenues X=0'!O167+0.5*'[1]Revenues X=1'!O168</f>
        <v>15765563.214048173</v>
      </c>
      <c r="P167">
        <f>0.5*'[1]Revenues X=0'!P167+0.5*'[1]Revenues X=1'!P168</f>
        <v>18822305.277766604</v>
      </c>
      <c r="Q167">
        <f>0.5*'[1]Revenues X=0'!Q167+0.5*'[1]Revenues X=1'!Q168</f>
        <v>22470928.474967018</v>
      </c>
      <c r="R167">
        <f>0.5*'[1]Revenues X=0'!R167+0.5*'[1]Revenues X=1'!R168</f>
        <v>26825900.625294469</v>
      </c>
      <c r="S167">
        <f>0.5*'[1]Revenues X=0'!S167+0.5*'[1]Revenues X=1'!S168</f>
        <v>32023761.008003049</v>
      </c>
      <c r="T167">
        <f>0.5*'[1]Revenues X=0'!T167+0.5*'[1]Revenues X=1'!T168</f>
        <v>38227446.310996294</v>
      </c>
      <c r="U167">
        <f>0.5*'[1]Revenues X=0'!U167+0.5*'[1]Revenues X=1'!U168</f>
        <v>45631297.941776261</v>
      </c>
      <c r="V167">
        <f>0.5*'[1]Revenues X=0'!V167+0.5*'[1]Revenues X=1'!V168</f>
        <v>54467201.724448793</v>
      </c>
      <c r="W167" s="20">
        <f t="shared" si="35"/>
        <v>15589484.110943176</v>
      </c>
      <c r="X167" s="20">
        <f t="shared" si="36"/>
        <v>315825749.15850276</v>
      </c>
      <c r="Y167" t="s">
        <v>527</v>
      </c>
      <c r="Z167">
        <f t="shared" si="37"/>
        <v>0</v>
      </c>
      <c r="AA167">
        <f t="shared" si="38"/>
        <v>0</v>
      </c>
      <c r="AB167">
        <f t="shared" si="39"/>
        <v>0</v>
      </c>
      <c r="AC167">
        <f t="shared" si="40"/>
        <v>1</v>
      </c>
      <c r="AD167">
        <f t="shared" si="41"/>
        <v>0</v>
      </c>
    </row>
    <row r="168" spans="1:30" x14ac:dyDescent="0.25">
      <c r="A168" t="s">
        <v>420</v>
      </c>
      <c r="B168">
        <f>0.5*'[1]Revenues X=0'!B168+0.5*'[1]Revenues X=1'!B169</f>
        <v>190287.90255356301</v>
      </c>
      <c r="C168">
        <f>0.5*'[1]Revenues X=0'!C168+0.5*'[1]Revenues X=1'!C169</f>
        <v>227346.59912096566</v>
      </c>
      <c r="D168">
        <f>0.5*'[1]Revenues X=0'!D168+0.5*'[1]Revenues X=1'!D169</f>
        <v>271613.47991482465</v>
      </c>
      <c r="E168">
        <f>0.5*'[1]Revenues X=0'!E168+0.5*'[1]Revenues X=1'!E169</f>
        <v>324493.60754303343</v>
      </c>
      <c r="F168">
        <f>0.5*'[1]Revenues X=0'!F168+0.5*'[1]Revenues X=1'!F169</f>
        <v>387662.03010540869</v>
      </c>
      <c r="G168">
        <f>0.5*'[1]Revenues X=0'!G168+0.5*'[1]Revenues X=1'!G169</f>
        <v>463117.77577467414</v>
      </c>
      <c r="H168">
        <f>0.5*'[1]Revenues X=0'!H168+0.5*'[1]Revenues X=1'!H169</f>
        <v>553250.96145869512</v>
      </c>
      <c r="I168">
        <f>0.5*'[1]Revenues X=0'!I168+0.5*'[1]Revenues X=1'!I169</f>
        <v>660912.37013615342</v>
      </c>
      <c r="J168">
        <f>0.5*'[1]Revenues X=0'!J168+0.5*'[1]Revenues X=1'!J169</f>
        <v>789510.60859388241</v>
      </c>
      <c r="K168">
        <f>0.5*'[1]Revenues X=0'!K168+0.5*'[1]Revenues X=1'!K169</f>
        <v>943111.30087117548</v>
      </c>
      <c r="L168">
        <f>0.5*'[1]Revenues X=0'!L168+0.5*'[1]Revenues X=1'!L169</f>
        <v>1126575.1390147049</v>
      </c>
      <c r="M168">
        <f>0.5*'[1]Revenues X=0'!M168+0.5*'[1]Revenues X=1'!M169</f>
        <v>1345699.7791397651</v>
      </c>
      <c r="N168">
        <f>0.5*'[1]Revenues X=0'!N168+0.5*'[1]Revenues X=1'!N169</f>
        <v>1607416.0054299033</v>
      </c>
      <c r="O168">
        <f>0.5*'[1]Revenues X=0'!O168+0.5*'[1]Revenues X=1'!O169</f>
        <v>1919990.6582730832</v>
      </c>
      <c r="P168">
        <f>0.5*'[1]Revenues X=0'!P168+0.5*'[1]Revenues X=1'!P169</f>
        <v>2293305.3852203125</v>
      </c>
      <c r="Q168">
        <f>0.5*'[1]Revenues X=0'!Q168+0.5*'[1]Revenues X=1'!Q169</f>
        <v>2739146.7776600672</v>
      </c>
      <c r="R168">
        <f>0.5*'[1]Revenues X=0'!R168+0.5*'[1]Revenues X=1'!R169</f>
        <v>3271602.4914859021</v>
      </c>
      <c r="S168">
        <f>0.5*'[1]Revenues X=0'!S168+0.5*'[1]Revenues X=1'!S169</f>
        <v>3907475.9672127757</v>
      </c>
      <c r="T168">
        <f>0.5*'[1]Revenues X=0'!T168+0.5*'[1]Revenues X=1'!T169</f>
        <v>4666849.3547440013</v>
      </c>
      <c r="U168">
        <f>0.5*'[1]Revenues X=0'!U168+0.5*'[1]Revenues X=1'!U169</f>
        <v>5573676.1700346861</v>
      </c>
      <c r="V168">
        <f>0.5*'[1]Revenues X=0'!V168+0.5*'[1]Revenues X=1'!V169</f>
        <v>6656577.1270975936</v>
      </c>
      <c r="W168" s="20">
        <f t="shared" si="35"/>
        <v>1900934.3567326271</v>
      </c>
      <c r="X168" s="20">
        <f t="shared" si="36"/>
        <v>38518217.872147374</v>
      </c>
      <c r="Y168" t="s">
        <v>526</v>
      </c>
      <c r="Z168">
        <f t="shared" si="37"/>
        <v>0</v>
      </c>
      <c r="AA168">
        <f t="shared" si="38"/>
        <v>0</v>
      </c>
      <c r="AB168">
        <f t="shared" si="39"/>
        <v>0</v>
      </c>
      <c r="AC168">
        <f t="shared" si="40"/>
        <v>0</v>
      </c>
      <c r="AD168">
        <f t="shared" si="41"/>
        <v>1</v>
      </c>
    </row>
    <row r="169" spans="1:30" x14ac:dyDescent="0.25">
      <c r="A169" t="s">
        <v>426</v>
      </c>
      <c r="B169">
        <f>0.5*'[1]Revenues X=0'!B169+0.5*'[1]Revenues X=1'!B170</f>
        <v>398086.43859401287</v>
      </c>
      <c r="C169">
        <f>0.5*'[1]Revenues X=0'!C169+0.5*'[1]Revenues X=1'!C170</f>
        <v>485706.06968500494</v>
      </c>
      <c r="D169">
        <f>0.5*'[1]Revenues X=0'!D169+0.5*'[1]Revenues X=1'!D170</f>
        <v>592575.0953273027</v>
      </c>
      <c r="E169">
        <f>0.5*'[1]Revenues X=0'!E169+0.5*'[1]Revenues X=1'!E170</f>
        <v>722922.6145457637</v>
      </c>
      <c r="F169">
        <f>0.5*'[1]Revenues X=0'!F169+0.5*'[1]Revenues X=1'!F170</f>
        <v>881898.41786412115</v>
      </c>
      <c r="G169">
        <f>0.5*'[1]Revenues X=0'!G169+0.5*'[1]Revenues X=1'!G170</f>
        <v>1075778.9786683267</v>
      </c>
      <c r="H169">
        <f>0.5*'[1]Revenues X=0'!H169+0.5*'[1]Revenues X=1'!H170</f>
        <v>1312216.0863919829</v>
      </c>
      <c r="I169">
        <f>0.5*'[1]Revenues X=0'!I169+0.5*'[1]Revenues X=1'!I170</f>
        <v>1600533.5935000144</v>
      </c>
      <c r="J169">
        <f>0.5*'[1]Revenues X=0'!J169+0.5*'[1]Revenues X=1'!J170</f>
        <v>1952097.1442111693</v>
      </c>
      <c r="K169">
        <f>0.5*'[1]Revenues X=0'!K169+0.5*'[1]Revenues X=1'!K170</f>
        <v>2380754.3831779193</v>
      </c>
      <c r="L169">
        <f>0.5*'[1]Revenues X=0'!L169+0.5*'[1]Revenues X=1'!L170</f>
        <v>2903383.0937370043</v>
      </c>
      <c r="M169">
        <f>0.5*'[1]Revenues X=0'!M169+0.5*'[1]Revenues X=1'!M170</f>
        <v>3540544.3306977004</v>
      </c>
      <c r="N169">
        <f>0.5*'[1]Revenues X=0'!N169+0.5*'[1]Revenues X=1'!N170</f>
        <v>4317294.8464695215</v>
      </c>
      <c r="O169">
        <f>0.5*'[1]Revenues X=0'!O169+0.5*'[1]Revenues X=1'!O170</f>
        <v>5264155.8389364565</v>
      </c>
      <c r="P169">
        <f>0.5*'[1]Revenues X=0'!P169+0.5*'[1]Revenues X=1'!P170</f>
        <v>6418316.7722769324</v>
      </c>
      <c r="Q169">
        <f>0.5*'[1]Revenues X=0'!Q169+0.5*'[1]Revenues X=1'!Q170</f>
        <v>7825071.8079480007</v>
      </c>
      <c r="R169">
        <f>0.5*'[1]Revenues X=0'!R169+0.5*'[1]Revenues X=1'!R170</f>
        <v>9539603.0923453607</v>
      </c>
      <c r="S169">
        <f>0.5*'[1]Revenues X=0'!S169+0.5*'[1]Revenues X=1'!S170</f>
        <v>11629109.98312393</v>
      </c>
      <c r="T169">
        <f>0.5*'[1]Revenues X=0'!T169+0.5*'[1]Revenues X=1'!T170</f>
        <v>14175449.998008499</v>
      </c>
      <c r="U169">
        <f>0.5*'[1]Revenues X=0'!U169+0.5*'[1]Revenues X=1'!U170</f>
        <v>17278293.96677205</v>
      </c>
      <c r="V169">
        <f>0.5*'[1]Revenues X=0'!V169+0.5*'[1]Revenues X=1'!V170</f>
        <v>21059032.694737066</v>
      </c>
      <c r="W169" s="20">
        <f t="shared" si="35"/>
        <v>5492991.678429435</v>
      </c>
      <c r="X169" s="20">
        <f t="shared" si="36"/>
        <v>112271636.61100194</v>
      </c>
      <c r="Y169" t="s">
        <v>387</v>
      </c>
      <c r="Z169">
        <f t="shared" si="37"/>
        <v>0</v>
      </c>
      <c r="AA169">
        <f t="shared" si="38"/>
        <v>0</v>
      </c>
      <c r="AB169">
        <f t="shared" si="39"/>
        <v>1</v>
      </c>
      <c r="AC169">
        <f t="shared" si="40"/>
        <v>0</v>
      </c>
      <c r="AD169">
        <f t="shared" si="41"/>
        <v>0</v>
      </c>
    </row>
    <row r="170" spans="1:30" x14ac:dyDescent="0.25">
      <c r="A170" t="s">
        <v>428</v>
      </c>
      <c r="B170">
        <f>0.5*'[1]Revenues X=0'!B170+0.5*'[1]Revenues X=1'!B171</f>
        <v>1286518.6556644514</v>
      </c>
      <c r="C170">
        <f>0.5*'[1]Revenues X=0'!C170+0.5*'[1]Revenues X=1'!C171</f>
        <v>1526533.1669548857</v>
      </c>
      <c r="D170">
        <f>0.5*'[1]Revenues X=0'!D170+0.5*'[1]Revenues X=1'!D171</f>
        <v>1811392.7396483878</v>
      </c>
      <c r="E170">
        <f>0.5*'[1]Revenues X=0'!E170+0.5*'[1]Revenues X=1'!E171</f>
        <v>2149498.8929631617</v>
      </c>
      <c r="F170">
        <f>0.5*'[1]Revenues X=0'!F170+0.5*'[1]Revenues X=1'!F171</f>
        <v>2550822.768538814</v>
      </c>
      <c r="G170">
        <f>0.5*'[1]Revenues X=0'!G170+0.5*'[1]Revenues X=1'!G171</f>
        <v>3027204.0248626424</v>
      </c>
      <c r="H170">
        <f>0.5*'[1]Revenues X=0'!H170+0.5*'[1]Revenues X=1'!H171</f>
        <v>3592708.0177105493</v>
      </c>
      <c r="I170">
        <f>0.5*'[1]Revenues X=0'!I170+0.5*'[1]Revenues X=1'!I171</f>
        <v>4264035.309888484</v>
      </c>
      <c r="J170">
        <f>0.5*'[1]Revenues X=0'!J170+0.5*'[1]Revenues X=1'!J171</f>
        <v>5061028.1934197536</v>
      </c>
      <c r="K170">
        <f>0.5*'[1]Revenues X=0'!K170+0.5*'[1]Revenues X=1'!K171</f>
        <v>6007249.079232431</v>
      </c>
      <c r="L170">
        <f>0.5*'[1]Revenues X=0'!L170+0.5*'[1]Revenues X=1'!L171</f>
        <v>7130695.3112771418</v>
      </c>
      <c r="M170">
        <f>0.5*'[1]Revenues X=0'!M170+0.5*'[1]Revenues X=1'!M171</f>
        <v>8464616.9410325922</v>
      </c>
      <c r="N170">
        <f>0.5*'[1]Revenues X=0'!N170+0.5*'[1]Revenues X=1'!N171</f>
        <v>10048525.730510632</v>
      </c>
      <c r="O170">
        <f>0.5*'[1]Revenues X=0'!O170+0.5*'[1]Revenues X=1'!O171</f>
        <v>11929351.573316455</v>
      </c>
      <c r="P170">
        <f>0.5*'[1]Revenues X=0'!P170+0.5*'[1]Revenues X=1'!P171</f>
        <v>14162867.104710607</v>
      </c>
      <c r="Q170">
        <f>0.5*'[1]Revenues X=0'!Q170+0.5*'[1]Revenues X=1'!Q171</f>
        <v>16815323.271228544</v>
      </c>
      <c r="R170">
        <f>0.5*'[1]Revenues X=0'!R170+0.5*'[1]Revenues X=1'!R171</f>
        <v>19965461.216186404</v>
      </c>
      <c r="S170">
        <f>0.5*'[1]Revenues X=0'!S170+0.5*'[1]Revenues X=1'!S171</f>
        <v>23706825.909110438</v>
      </c>
      <c r="T170">
        <f>0.5*'[1]Revenues X=0'!T170+0.5*'[1]Revenues X=1'!T171</f>
        <v>28150608.077823728</v>
      </c>
      <c r="U170">
        <f>0.5*'[1]Revenues X=0'!U170+0.5*'[1]Revenues X=1'!U171</f>
        <v>33428917.549664203</v>
      </c>
      <c r="V170">
        <f>0.5*'[1]Revenues X=0'!V170+0.5*'[1]Revenues X=1'!V171</f>
        <v>39698793.171814859</v>
      </c>
      <c r="W170" s="20">
        <f t="shared" si="35"/>
        <v>11656141.747883771</v>
      </c>
      <c r="X170" s="20">
        <f t="shared" si="36"/>
        <v>235454210.48178947</v>
      </c>
      <c r="Y170" t="s">
        <v>526</v>
      </c>
      <c r="Z170">
        <f t="shared" si="37"/>
        <v>0</v>
      </c>
      <c r="AA170">
        <f t="shared" si="38"/>
        <v>0</v>
      </c>
      <c r="AB170">
        <f t="shared" si="39"/>
        <v>0</v>
      </c>
      <c r="AC170">
        <f t="shared" si="40"/>
        <v>0</v>
      </c>
      <c r="AD170">
        <f t="shared" si="41"/>
        <v>1</v>
      </c>
    </row>
    <row r="171" spans="1:30" x14ac:dyDescent="0.25">
      <c r="A171" t="s">
        <v>430</v>
      </c>
      <c r="B171">
        <f>0.5*'[1]Revenues X=0'!B171+0.5*'[1]Revenues X=1'!B172</f>
        <v>515515.87467793335</v>
      </c>
      <c r="C171">
        <f>0.5*'[1]Revenues X=0'!C171+0.5*'[1]Revenues X=1'!C172</f>
        <v>616906.07571113831</v>
      </c>
      <c r="D171">
        <f>0.5*'[1]Revenues X=0'!D171+0.5*'[1]Revenues X=1'!D172</f>
        <v>738234.60487635341</v>
      </c>
      <c r="E171">
        <f>0.5*'[1]Revenues X=0'!E171+0.5*'[1]Revenues X=1'!E172</f>
        <v>883426.76530767791</v>
      </c>
      <c r="F171">
        <f>0.5*'[1]Revenues X=0'!F171+0.5*'[1]Revenues X=1'!F172</f>
        <v>1057176.3243644305</v>
      </c>
      <c r="G171">
        <f>0.5*'[1]Revenues X=0'!G171+0.5*'[1]Revenues X=1'!G172</f>
        <v>1265099.8353273687</v>
      </c>
      <c r="H171">
        <f>0.5*'[1]Revenues X=0'!H171+0.5*'[1]Revenues X=1'!H172</f>
        <v>1513919.1660820434</v>
      </c>
      <c r="I171">
        <f>0.5*'[1]Revenues X=0'!I171+0.5*'[1]Revenues X=1'!I172</f>
        <v>1811677.2409317163</v>
      </c>
      <c r="J171">
        <f>0.5*'[1]Revenues X=0'!J171+0.5*'[1]Revenues X=1'!J172</f>
        <v>2167999.8075090535</v>
      </c>
      <c r="K171">
        <f>0.5*'[1]Revenues X=0'!K171+0.5*'[1]Revenues X=1'!K172</f>
        <v>2594404.2944165021</v>
      </c>
      <c r="L171">
        <f>0.5*'[1]Revenues X=0'!L171+0.5*'[1]Revenues X=1'!L172</f>
        <v>3104674.5677539799</v>
      </c>
      <c r="M171">
        <f>0.5*'[1]Revenues X=0'!M171+0.5*'[1]Revenues X=1'!M172</f>
        <v>3715303.2044761516</v>
      </c>
      <c r="N171">
        <f>0.5*'[1]Revenues X=0'!N171+0.5*'[1]Revenues X=1'!N172</f>
        <v>4446027.9920719583</v>
      </c>
      <c r="O171">
        <f>0.5*'[1]Revenues X=0'!O171+0.5*'[1]Revenues X=1'!O172</f>
        <v>5320465.2228884511</v>
      </c>
      <c r="P171">
        <f>0.5*'[1]Revenues X=0'!P171+0.5*'[1]Revenues X=1'!P172</f>
        <v>6366877.717021348</v>
      </c>
      <c r="Q171">
        <f>0.5*'[1]Revenues X=0'!Q171+0.5*'[1]Revenues X=1'!Q172</f>
        <v>7619081.6013988806</v>
      </c>
      <c r="R171">
        <f>0.5*'[1]Revenues X=0'!R171+0.5*'[1]Revenues X=1'!R172</f>
        <v>9117545.725452289</v>
      </c>
      <c r="S171">
        <f>0.5*'[1]Revenues X=0'!S171+0.5*'[1]Revenues X=1'!S172</f>
        <v>10910689.9673947</v>
      </c>
      <c r="T171">
        <f>0.5*'[1]Revenues X=0'!T171+0.5*'[1]Revenues X=1'!T172</f>
        <v>13056458.968343535</v>
      </c>
      <c r="U171">
        <f>0.5*'[1]Revenues X=0'!U171+0.5*'[1]Revenues X=1'!U172</f>
        <v>15624180.926328007</v>
      </c>
      <c r="V171">
        <f>0.5*'[1]Revenues X=0'!V171+0.5*'[1]Revenues X=1'!V172</f>
        <v>18696818.83921928</v>
      </c>
      <c r="W171" s="20">
        <f t="shared" si="35"/>
        <v>5292499.2724548951</v>
      </c>
      <c r="X171" s="20">
        <f t="shared" si="36"/>
        <v>107331225.07661527</v>
      </c>
      <c r="Y171" t="s">
        <v>387</v>
      </c>
      <c r="Z171">
        <f t="shared" si="37"/>
        <v>0</v>
      </c>
      <c r="AA171">
        <f t="shared" si="38"/>
        <v>0</v>
      </c>
      <c r="AB171">
        <f t="shared" si="39"/>
        <v>1</v>
      </c>
      <c r="AC171">
        <f t="shared" si="40"/>
        <v>0</v>
      </c>
      <c r="AD171">
        <f t="shared" si="41"/>
        <v>0</v>
      </c>
    </row>
    <row r="172" spans="1:30" x14ac:dyDescent="0.25">
      <c r="A172" t="s">
        <v>432</v>
      </c>
      <c r="B172">
        <f>0.5*'[1]Revenues X=0'!B172+0.5*'[1]Revenues X=1'!B173</f>
        <v>1951250.4155733127</v>
      </c>
      <c r="C172">
        <f>0.5*'[1]Revenues X=0'!C172+0.5*'[1]Revenues X=1'!C173</f>
        <v>2326578.4920669836</v>
      </c>
      <c r="D172">
        <f>0.5*'[1]Revenues X=0'!D172+0.5*'[1]Revenues X=1'!D173</f>
        <v>2774047.1992545715</v>
      </c>
      <c r="E172">
        <f>0.5*'[1]Revenues X=0'!E172+0.5*'[1]Revenues X=1'!E173</f>
        <v>3307523.2871740162</v>
      </c>
      <c r="F172">
        <f>0.5*'[1]Revenues X=0'!F172+0.5*'[1]Revenues X=1'!F173</f>
        <v>3943528.6298811911</v>
      </c>
      <c r="G172">
        <f>0.5*'[1]Revenues X=0'!G172+0.5*'[1]Revenues X=1'!G173</f>
        <v>4701754.1626051748</v>
      </c>
      <c r="H172">
        <f>0.5*'[1]Revenues X=0'!H172+0.5*'[1]Revenues X=1'!H173</f>
        <v>5605675.8387921667</v>
      </c>
      <c r="I172">
        <f>0.5*'[1]Revenues X=0'!I172+0.5*'[1]Revenues X=1'!I173</f>
        <v>6683268.9101371178</v>
      </c>
      <c r="J172">
        <f>0.5*'[1]Revenues X=0'!J172+0.5*'[1]Revenues X=1'!J173</f>
        <v>7967885.4866338242</v>
      </c>
      <c r="K172">
        <f>0.5*'[1]Revenues X=0'!K172+0.5*'[1]Revenues X=1'!K173</f>
        <v>9499269.1208605152</v>
      </c>
      <c r="L172">
        <f>0.5*'[1]Revenues X=0'!L172+0.5*'[1]Revenues X=1'!L173</f>
        <v>11324800.157828508</v>
      </c>
      <c r="M172">
        <f>0.5*'[1]Revenues X=0'!M172+0.5*'[1]Revenues X=1'!M173</f>
        <v>13500937.722338252</v>
      </c>
      <c r="N172">
        <f>0.5*'[1]Revenues X=0'!N172+0.5*'[1]Revenues X=1'!N173</f>
        <v>16094986.981370594</v>
      </c>
      <c r="O172">
        <f>0.5*'[1]Revenues X=0'!O172+0.5*'[1]Revenues X=1'!O173</f>
        <v>19187148.394462563</v>
      </c>
      <c r="P172">
        <f>0.5*'[1]Revenues X=0'!P172+0.5*'[1]Revenues X=1'!P173</f>
        <v>22873025.586962186</v>
      </c>
      <c r="Q172">
        <f>0.5*'[1]Revenues X=0'!Q172+0.5*'[1]Revenues X=1'!Q173</f>
        <v>27266537.344321638</v>
      </c>
      <c r="R172">
        <f>0.5*'[1]Revenues X=0'!R172+0.5*'[1]Revenues X=1'!R173</f>
        <v>32503476.422511034</v>
      </c>
      <c r="S172">
        <f>0.5*'[1]Revenues X=0'!S172+0.5*'[1]Revenues X=1'!S173</f>
        <v>38745647.158425465</v>
      </c>
      <c r="T172">
        <f>0.5*'[1]Revenues X=0'!T172+0.5*'[1]Revenues X=1'!T173</f>
        <v>46185915.555715732</v>
      </c>
      <c r="U172">
        <f>0.5*'[1]Revenues X=0'!U172+0.5*'[1]Revenues X=1'!U173</f>
        <v>55054087.88451542</v>
      </c>
      <c r="V172">
        <f>0.5*'[1]Revenues X=0'!V172+0.5*'[1]Revenues X=1'!V173</f>
        <v>65624069.721777558</v>
      </c>
      <c r="W172" s="20">
        <f t="shared" si="35"/>
        <v>18910543.54634323</v>
      </c>
      <c r="X172" s="20">
        <f t="shared" si="36"/>
        <v>382818486.44925773</v>
      </c>
      <c r="Y172" t="s">
        <v>527</v>
      </c>
      <c r="Z172">
        <f t="shared" si="37"/>
        <v>0</v>
      </c>
      <c r="AA172">
        <f t="shared" si="38"/>
        <v>0</v>
      </c>
      <c r="AB172">
        <f t="shared" si="39"/>
        <v>0</v>
      </c>
      <c r="AC172">
        <f t="shared" si="40"/>
        <v>1</v>
      </c>
      <c r="AD172">
        <f t="shared" si="41"/>
        <v>0</v>
      </c>
    </row>
    <row r="173" spans="1:30" x14ac:dyDescent="0.25">
      <c r="A173" t="s">
        <v>434</v>
      </c>
      <c r="B173">
        <f>0.5*'[1]Revenues X=0'!B173+0.5*'[1]Revenues X=1'!B174</f>
        <v>17119621.061312448</v>
      </c>
      <c r="C173">
        <f>0.5*'[1]Revenues X=0'!C173+0.5*'[1]Revenues X=1'!C174</f>
        <v>20443681.575595628</v>
      </c>
      <c r="D173">
        <f>0.5*'[1]Revenues X=0'!D173+0.5*'[1]Revenues X=1'!D174</f>
        <v>24412835.729058355</v>
      </c>
      <c r="E173">
        <f>0.5*'[1]Revenues X=0'!E173+0.5*'[1]Revenues X=1'!E174</f>
        <v>29152249.251769211</v>
      </c>
      <c r="F173">
        <f>0.5*'[1]Revenues X=0'!F173+0.5*'[1]Revenues X=1'!F174</f>
        <v>34811331.143477626</v>
      </c>
      <c r="G173">
        <f>0.5*'[1]Revenues X=0'!G173+0.5*'[1]Revenues X=1'!G174</f>
        <v>41568450.747117385</v>
      </c>
      <c r="H173">
        <f>0.5*'[1]Revenues X=0'!H173+0.5*'[1]Revenues X=1'!H174</f>
        <v>49636569.321780205</v>
      </c>
      <c r="I173">
        <f>0.5*'[1]Revenues X=0'!I173+0.5*'[1]Revenues X=1'!I174</f>
        <v>59269913.616772518</v>
      </c>
      <c r="J173">
        <f>0.5*'[1]Revenues X=0'!J173+0.5*'[1]Revenues X=1'!J174</f>
        <v>70772006.987919271</v>
      </c>
      <c r="K173">
        <f>0.5*'[1]Revenues X=0'!K173+0.5*'[1]Revenues X=1'!K174</f>
        <v>84505178.426635548</v>
      </c>
      <c r="L173">
        <f>0.5*'[1]Revenues X=0'!L173+0.5*'[1]Revenues X=1'!L174</f>
        <v>100902003.13903382</v>
      </c>
      <c r="M173">
        <f>0.5*'[1]Revenues X=0'!M173+0.5*'[1]Revenues X=1'!M174</f>
        <v>120478853.33993775</v>
      </c>
      <c r="N173">
        <f>0.5*'[1]Revenues X=0'!N173+0.5*'[1]Revenues X=1'!N174</f>
        <v>143852195.06275189</v>
      </c>
      <c r="O173">
        <f>0.5*'[1]Revenues X=0'!O173+0.5*'[1]Revenues X=1'!O174</f>
        <v>171757897.49975753</v>
      </c>
      <c r="P173">
        <f>0.5*'[1]Revenues X=0'!P173+0.5*'[1]Revenues X=1'!P174</f>
        <v>205074446.44834206</v>
      </c>
      <c r="Q173">
        <f>0.5*'[1]Revenues X=0'!Q173+0.5*'[1]Revenues X=1'!Q174</f>
        <v>244850457.73488125</v>
      </c>
      <c r="R173">
        <f>0.5*'[1]Revenues X=0'!R173+0.5*'[1]Revenues X=1'!R174</f>
        <v>292337741.49255419</v>
      </c>
      <c r="S173">
        <f>0.5*'[1]Revenues X=0'!S173+0.5*'[1]Revenues X=1'!S174</f>
        <v>349030503.12572885</v>
      </c>
      <c r="T173">
        <f>0.5*'[1]Revenues X=0'!T173+0.5*'[1]Revenues X=1'!T174</f>
        <v>416712436.79918259</v>
      </c>
      <c r="U173">
        <f>0.5*'[1]Revenues X=0'!U173+0.5*'[1]Revenues X=1'!U174</f>
        <v>497512575.56791973</v>
      </c>
      <c r="V173">
        <f>0.5*'[1]Revenues X=0'!V173+0.5*'[1]Revenues X=1'!V174</f>
        <v>593972345.44498253</v>
      </c>
      <c r="W173" s="20">
        <f t="shared" si="35"/>
        <v>169913013.97697666</v>
      </c>
      <c r="X173" s="20">
        <f t="shared" si="36"/>
        <v>3442233574.7552972</v>
      </c>
      <c r="Y173" t="s">
        <v>527</v>
      </c>
      <c r="Z173">
        <f t="shared" si="37"/>
        <v>0</v>
      </c>
      <c r="AA173">
        <f t="shared" si="38"/>
        <v>0</v>
      </c>
      <c r="AB173">
        <f t="shared" si="39"/>
        <v>0</v>
      </c>
      <c r="AC173">
        <f t="shared" si="40"/>
        <v>1</v>
      </c>
      <c r="AD173">
        <f t="shared" si="41"/>
        <v>0</v>
      </c>
    </row>
    <row r="174" spans="1:30" x14ac:dyDescent="0.25">
      <c r="A174" t="s">
        <v>436</v>
      </c>
      <c r="B174">
        <f>0.5*'[1]Revenues X=0'!B174+0.5*'[1]Revenues X=1'!B175</f>
        <v>55168.318284297886</v>
      </c>
      <c r="C174">
        <f>0.5*'[1]Revenues X=0'!C174+0.5*'[1]Revenues X=1'!C175</f>
        <v>65606.642977972704</v>
      </c>
      <c r="D174">
        <f>0.5*'[1]Revenues X=0'!D174+0.5*'[1]Revenues X=1'!D175</f>
        <v>78013.537586125196</v>
      </c>
      <c r="E174">
        <f>0.5*'[1]Revenues X=0'!E174+0.5*'[1]Revenues X=1'!E175</f>
        <v>92763.604761373921</v>
      </c>
      <c r="F174">
        <f>0.5*'[1]Revenues X=0'!F174+0.5*'[1]Revenues X=1'!F175</f>
        <v>110298.79057298036</v>
      </c>
      <c r="G174">
        <f>0.5*'[1]Revenues X=0'!G174+0.5*'[1]Revenues X=1'!G175</f>
        <v>131144.27871981889</v>
      </c>
      <c r="H174">
        <f>0.5*'[1]Revenues X=0'!H174+0.5*'[1]Revenues X=1'!H175</f>
        <v>155924.16634129203</v>
      </c>
      <c r="I174">
        <f>0.5*'[1]Revenues X=0'!I174+0.5*'[1]Revenues X=1'!I175</f>
        <v>185380.04288025678</v>
      </c>
      <c r="J174">
        <f>0.5*'[1]Revenues X=0'!J174+0.5*'[1]Revenues X=1'!J175</f>
        <v>220393.10455689693</v>
      </c>
      <c r="K174">
        <f>0.5*'[1]Revenues X=0'!K174+0.5*'[1]Revenues X=1'!K175</f>
        <v>262010.38235998235</v>
      </c>
      <c r="L174">
        <f>0.5*'[1]Revenues X=0'!L174+0.5*'[1]Revenues X=1'!L175</f>
        <v>311475.92023732641</v>
      </c>
      <c r="M174">
        <f>0.5*'[1]Revenues X=0'!M174+0.5*'[1]Revenues X=1'!M175</f>
        <v>370267.79913235141</v>
      </c>
      <c r="N174">
        <f>0.5*'[1]Revenues X=0'!N174+0.5*'[1]Revenues X=1'!N175</f>
        <v>440142.08914038562</v>
      </c>
      <c r="O174">
        <f>0.5*'[1]Revenues X=0'!O174+0.5*'[1]Revenues X=1'!O175</f>
        <v>523185.10577329749</v>
      </c>
      <c r="P174">
        <f>0.5*'[1]Revenues X=0'!P174+0.5*'[1]Revenues X=1'!P175</f>
        <v>621875.36328351544</v>
      </c>
      <c r="Q174">
        <f>0.5*'[1]Revenues X=0'!Q174+0.5*'[1]Revenues X=1'!Q175</f>
        <v>739157.31926691846</v>
      </c>
      <c r="R174">
        <f>0.5*'[1]Revenues X=0'!R174+0.5*'[1]Revenues X=1'!R175</f>
        <v>878528.69279778516</v>
      </c>
      <c r="S174">
        <f>0.5*'[1]Revenues X=0'!S174+0.5*'[1]Revenues X=1'!S175</f>
        <v>1044144.5189299075</v>
      </c>
      <c r="T174">
        <f>0.5*'[1]Revenues X=0'!T174+0.5*'[1]Revenues X=1'!T175</f>
        <v>1240940.2039264822</v>
      </c>
      <c r="U174">
        <f>0.5*'[1]Revenues X=0'!U174+0.5*'[1]Revenues X=1'!U175</f>
        <v>1474778.3271922255</v>
      </c>
      <c r="V174">
        <f>0.5*'[1]Revenues X=0'!V174+0.5*'[1]Revenues X=1'!V175</f>
        <v>1752622.0978575181</v>
      </c>
      <c r="W174" s="20">
        <f t="shared" si="35"/>
        <v>512086.68126565282</v>
      </c>
      <c r="X174" s="20">
        <f t="shared" si="36"/>
        <v>10351969.41239596</v>
      </c>
      <c r="Y174" t="s">
        <v>525</v>
      </c>
      <c r="Z174">
        <f t="shared" si="37"/>
        <v>0</v>
      </c>
      <c r="AA174">
        <f t="shared" si="38"/>
        <v>1</v>
      </c>
      <c r="AB174">
        <f t="shared" si="39"/>
        <v>0</v>
      </c>
      <c r="AC174">
        <f t="shared" si="40"/>
        <v>0</v>
      </c>
      <c r="AD174">
        <f t="shared" si="41"/>
        <v>0</v>
      </c>
    </row>
    <row r="175" spans="1:30" x14ac:dyDescent="0.25">
      <c r="A175" t="s">
        <v>438</v>
      </c>
      <c r="B175">
        <f>0.5*'[1]Revenues X=0'!B175+0.5*'[1]Revenues X=1'!B176</f>
        <v>587704.48223098461</v>
      </c>
      <c r="C175">
        <f>0.5*'[1]Revenues X=0'!C175+0.5*'[1]Revenues X=1'!C176</f>
        <v>701823.5460244657</v>
      </c>
      <c r="D175">
        <f>0.5*'[1]Revenues X=0'!D175+0.5*'[1]Revenues X=1'!D176</f>
        <v>838067.55897628854</v>
      </c>
      <c r="E175">
        <f>0.5*'[1]Revenues X=0'!E175+0.5*'[1]Revenues X=1'!E176</f>
        <v>1000726.5527371006</v>
      </c>
      <c r="F175">
        <f>0.5*'[1]Revenues X=0'!F175+0.5*'[1]Revenues X=1'!F176</f>
        <v>1194915.4732879689</v>
      </c>
      <c r="G175">
        <f>0.5*'[1]Revenues X=0'!G175+0.5*'[1]Revenues X=1'!G176</f>
        <v>1426736.4225630397</v>
      </c>
      <c r="H175">
        <f>0.5*'[1]Revenues X=0'!H175+0.5*'[1]Revenues X=1'!H176</f>
        <v>1703474.5715883977</v>
      </c>
      <c r="I175">
        <f>0.5*'[1]Revenues X=0'!I175+0.5*'[1]Revenues X=1'!I176</f>
        <v>2033818.5387068992</v>
      </c>
      <c r="J175">
        <f>0.5*'[1]Revenues X=0'!J175+0.5*'[1]Revenues X=1'!J176</f>
        <v>2428141.0102913468</v>
      </c>
      <c r="K175">
        <f>0.5*'[1]Revenues X=0'!K175+0.5*'[1]Revenues X=1'!K176</f>
        <v>2898812.2434032965</v>
      </c>
      <c r="L175">
        <f>0.5*'[1]Revenues X=0'!L175+0.5*'[1]Revenues X=1'!L176</f>
        <v>3460598.7114793891</v>
      </c>
      <c r="M175">
        <f>0.5*'[1]Revenues X=0'!M175+0.5*'[1]Revenues X=1'!M176</f>
        <v>4131109.6322434908</v>
      </c>
      <c r="N175">
        <f>0.5*'[1]Revenues X=0'!N175+0.5*'[1]Revenues X=1'!N176</f>
        <v>4931363.2206477206</v>
      </c>
      <c r="O175">
        <f>0.5*'[1]Revenues X=0'!O175+0.5*'[1]Revenues X=1'!O176</f>
        <v>5886422.5442943908</v>
      </c>
      <c r="P175">
        <f>0.5*'[1]Revenues X=0'!P175+0.5*'[1]Revenues X=1'!P176</f>
        <v>7026199.7685540188</v>
      </c>
      <c r="Q175">
        <f>0.5*'[1]Revenues X=0'!Q175+0.5*'[1]Revenues X=1'!Q176</f>
        <v>8386361.4130412769</v>
      </c>
      <c r="R175">
        <f>0.5*'[1]Revenues X=0'!R175+0.5*'[1]Revenues X=1'!R176</f>
        <v>10009470.492188402</v>
      </c>
      <c r="S175">
        <f>0.5*'[1]Revenues X=0'!S175+0.5*'[1]Revenues X=1'!S176</f>
        <v>11946275.030244708</v>
      </c>
      <c r="T175">
        <f>0.5*'[1]Revenues X=0'!T175+0.5*'[1]Revenues X=1'!T176</f>
        <v>14257329.880904008</v>
      </c>
      <c r="U175">
        <f>0.5*'[1]Revenues X=0'!U175+0.5*'[1]Revenues X=1'!U176</f>
        <v>17014830.362582799</v>
      </c>
      <c r="V175">
        <f>0.5*'[1]Revenues X=0'!V175+0.5*'[1]Revenues X=1'!V176</f>
        <v>20304909.712549537</v>
      </c>
      <c r="W175" s="20">
        <f t="shared" si="35"/>
        <v>5817575.769930454</v>
      </c>
      <c r="X175" s="20">
        <f t="shared" si="36"/>
        <v>117845853.55528273</v>
      </c>
      <c r="Y175" t="s">
        <v>526</v>
      </c>
      <c r="Z175">
        <f t="shared" si="37"/>
        <v>0</v>
      </c>
      <c r="AA175">
        <f t="shared" si="38"/>
        <v>0</v>
      </c>
      <c r="AB175">
        <f t="shared" si="39"/>
        <v>0</v>
      </c>
      <c r="AC175">
        <f t="shared" si="40"/>
        <v>0</v>
      </c>
      <c r="AD175">
        <f t="shared" si="41"/>
        <v>1</v>
      </c>
    </row>
    <row r="176" spans="1:30" x14ac:dyDescent="0.25">
      <c r="A176" t="s">
        <v>442</v>
      </c>
      <c r="B176">
        <f>0.5*'[1]Revenues X=0'!B176+0.5*'[1]Revenues X=1'!B177</f>
        <v>836462.73429613595</v>
      </c>
      <c r="C176">
        <f>0.5*'[1]Revenues X=0'!C176+0.5*'[1]Revenues X=1'!C177</f>
        <v>1000327.604600383</v>
      </c>
      <c r="D176">
        <f>0.5*'[1]Revenues X=0'!D176+0.5*'[1]Revenues X=1'!D177</f>
        <v>1196261.0448468784</v>
      </c>
      <c r="E176">
        <f>0.5*'[1]Revenues X=0'!E176+0.5*'[1]Revenues X=1'!E177</f>
        <v>1430539.5678671629</v>
      </c>
      <c r="F176">
        <f>0.5*'[1]Revenues X=0'!F176+0.5*'[1]Revenues X=1'!F177</f>
        <v>1710660.7708706828</v>
      </c>
      <c r="G176">
        <f>0.5*'[1]Revenues X=0'!G176+0.5*'[1]Revenues X=1'!G177</f>
        <v>2045586.3705797666</v>
      </c>
      <c r="H176">
        <f>0.5*'[1]Revenues X=0'!H176+0.5*'[1]Revenues X=1'!H177</f>
        <v>2446029.1482867938</v>
      </c>
      <c r="I176">
        <f>0.5*'[1]Revenues X=0'!I176+0.5*'[1]Revenues X=1'!I177</f>
        <v>2924792.6993335439</v>
      </c>
      <c r="J176">
        <f>0.5*'[1]Revenues X=0'!J176+0.5*'[1]Revenues X=1'!J177</f>
        <v>3497181.5695338631</v>
      </c>
      <c r="K176">
        <f>0.5*'[1]Revenues X=0'!K176+0.5*'[1]Revenues X=1'!K177</f>
        <v>4181486.3147159852</v>
      </c>
      <c r="L176">
        <f>0.5*'[1]Revenues X=0'!L176+0.5*'[1]Revenues X=1'!L177</f>
        <v>4999568.8821970373</v>
      </c>
      <c r="M176">
        <f>0.5*'[1]Revenues X=0'!M176+0.5*'[1]Revenues X=1'!M177</f>
        <v>5977555.1877038553</v>
      </c>
      <c r="N176">
        <f>0.5*'[1]Revenues X=0'!N176+0.5*'[1]Revenues X=1'!N177</f>
        <v>7146670.5226320392</v>
      </c>
      <c r="O176">
        <f>0.5*'[1]Revenues X=0'!O176+0.5*'[1]Revenues X=1'!O177</f>
        <v>8544228.2914119642</v>
      </c>
      <c r="P176">
        <f>0.5*'[1]Revenues X=0'!P176+0.5*'[1]Revenues X=1'!P177</f>
        <v>10214822.090845</v>
      </c>
      <c r="Q176">
        <f>0.5*'[1]Revenues X=0'!Q176+0.5*'[1]Revenues X=1'!Q177</f>
        <v>12211737.055311637</v>
      </c>
      <c r="R176">
        <f>0.5*'[1]Revenues X=0'!R176+0.5*'[1]Revenues X=1'!R177</f>
        <v>14598650.678399855</v>
      </c>
      <c r="S176">
        <f>0.5*'[1]Revenues X=0'!S176+0.5*'[1]Revenues X=1'!S177</f>
        <v>17451647.113877639</v>
      </c>
      <c r="T176">
        <f>0.5*'[1]Revenues X=0'!T176+0.5*'[1]Revenues X=1'!T177</f>
        <v>20861643.552058473</v>
      </c>
      <c r="U176">
        <f>0.5*'[1]Revenues X=0'!U176+0.5*'[1]Revenues X=1'!U177</f>
        <v>24937264.663011357</v>
      </c>
      <c r="V176">
        <f>0.5*'[1]Revenues X=0'!V176+0.5*'[1]Revenues X=1'!V177</f>
        <v>29808302.356586516</v>
      </c>
      <c r="W176" s="20">
        <f t="shared" si="35"/>
        <v>8477210.3913793601</v>
      </c>
      <c r="X176" s="20">
        <f t="shared" si="36"/>
        <v>171847166.49648535</v>
      </c>
      <c r="Y176" t="s">
        <v>525</v>
      </c>
      <c r="Z176">
        <f t="shared" si="37"/>
        <v>0</v>
      </c>
      <c r="AA176">
        <f t="shared" si="38"/>
        <v>1</v>
      </c>
      <c r="AB176">
        <f t="shared" si="39"/>
        <v>0</v>
      </c>
      <c r="AC176">
        <f t="shared" si="40"/>
        <v>0</v>
      </c>
      <c r="AD176">
        <f t="shared" si="41"/>
        <v>0</v>
      </c>
    </row>
    <row r="177" spans="1:30" x14ac:dyDescent="0.25">
      <c r="A177" t="s">
        <v>444</v>
      </c>
      <c r="B177">
        <f>0.5*'[1]Revenues X=0'!B177+0.5*'[1]Revenues X=1'!B178</f>
        <v>1369600.7202648786</v>
      </c>
      <c r="C177">
        <f>0.5*'[1]Revenues X=0'!C177+0.5*'[1]Revenues X=1'!C178</f>
        <v>1634175.5366573494</v>
      </c>
      <c r="D177">
        <f>0.5*'[1]Revenues X=0'!D177+0.5*'[1]Revenues X=1'!D178</f>
        <v>1949763.5091693862</v>
      </c>
      <c r="E177">
        <f>0.5*'[1]Revenues X=0'!E177+0.5*'[1]Revenues X=1'!E178</f>
        <v>2326195.2242679959</v>
      </c>
      <c r="F177">
        <f>0.5*'[1]Revenues X=0'!F177+0.5*'[1]Revenues X=1'!F178</f>
        <v>2775181.1022133585</v>
      </c>
      <c r="G177">
        <f>0.5*'[1]Revenues X=0'!G177+0.5*'[1]Revenues X=1'!G178</f>
        <v>3310679.5065404908</v>
      </c>
      <c r="H177">
        <f>0.5*'[1]Revenues X=0'!H177+0.5*'[1]Revenues X=1'!H178</f>
        <v>3949332.9672665177</v>
      </c>
      <c r="I177">
        <f>0.5*'[1]Revenues X=0'!I177+0.5*'[1]Revenues X=1'!I178</f>
        <v>4710974.9436749415</v>
      </c>
      <c r="J177">
        <f>0.5*'[1]Revenues X=0'!J177+0.5*'[1]Revenues X=1'!J178</f>
        <v>5619250.8634569813</v>
      </c>
      <c r="K177">
        <f>0.5*'[1]Revenues X=0'!K177+0.5*'[1]Revenues X=1'!K178</f>
        <v>6702337.2283362355</v>
      </c>
      <c r="L177">
        <f>0.5*'[1]Revenues X=0'!L177+0.5*'[1]Revenues X=1'!L178</f>
        <v>7993822.4729296574</v>
      </c>
      <c r="M177">
        <f>0.5*'[1]Revenues X=0'!M177+0.5*'[1]Revenues X=1'!M178</f>
        <v>9533727.7795155644</v>
      </c>
      <c r="N177">
        <f>0.5*'[1]Revenues X=0'!N177+0.5*'[1]Revenues X=1'!N178</f>
        <v>11369756.224883739</v>
      </c>
      <c r="O177">
        <f>0.5*'[1]Revenues X=0'!O177+0.5*'[1]Revenues X=1'!O178</f>
        <v>13558741.555996832</v>
      </c>
      <c r="P177">
        <f>0.5*'[1]Revenues X=0'!P177+0.5*'[1]Revenues X=1'!P178</f>
        <v>16168419.275307886</v>
      </c>
      <c r="Q177">
        <f>0.5*'[1]Revenues X=0'!Q177+0.5*'[1]Revenues X=1'!Q178</f>
        <v>19279482.319637757</v>
      </c>
      <c r="R177">
        <f>0.5*'[1]Revenues X=0'!R177+0.5*'[1]Revenues X=1'!R178</f>
        <v>22988091.693888452</v>
      </c>
      <c r="S177">
        <f>0.5*'[1]Revenues X=0'!S177+0.5*'[1]Revenues X=1'!S178</f>
        <v>27408792.6176937</v>
      </c>
      <c r="T177">
        <f>0.5*'[1]Revenues X=0'!T177+0.5*'[1]Revenues X=1'!T178</f>
        <v>32678072.839375749</v>
      </c>
      <c r="U177">
        <f>0.5*'[1]Revenues X=0'!U177+0.5*'[1]Revenues X=1'!U178</f>
        <v>38958498.473304756</v>
      </c>
      <c r="V177">
        <f>0.5*'[1]Revenues X=0'!V177+0.5*'[1]Revenues X=1'!V178</f>
        <v>46443750.850095823</v>
      </c>
      <c r="W177" s="20">
        <f t="shared" si="35"/>
        <v>13368030.843070382</v>
      </c>
      <c r="X177" s="20">
        <f t="shared" si="36"/>
        <v>270673731.6119051</v>
      </c>
      <c r="Y177" t="s">
        <v>524</v>
      </c>
      <c r="Z177">
        <f t="shared" si="37"/>
        <v>1</v>
      </c>
      <c r="AA177">
        <f t="shared" si="38"/>
        <v>0</v>
      </c>
      <c r="AB177">
        <f t="shared" si="39"/>
        <v>0</v>
      </c>
      <c r="AC177">
        <f t="shared" si="40"/>
        <v>0</v>
      </c>
      <c r="AD177">
        <f t="shared" si="41"/>
        <v>0</v>
      </c>
    </row>
    <row r="178" spans="1:30" x14ac:dyDescent="0.25">
      <c r="A178" t="s">
        <v>450</v>
      </c>
      <c r="B178">
        <f>0.5*'[1]Revenues X=0'!B178+0.5*'[1]Revenues X=1'!B179</f>
        <v>314911.93811104388</v>
      </c>
      <c r="C178">
        <f>0.5*'[1]Revenues X=0'!C178+0.5*'[1]Revenues X=1'!C179</f>
        <v>379479.14488311537</v>
      </c>
      <c r="D178">
        <f>0.5*'[1]Revenues X=0'!D178+0.5*'[1]Revenues X=1'!D179</f>
        <v>457263.15776751866</v>
      </c>
      <c r="E178">
        <f>0.5*'[1]Revenues X=0'!E178+0.5*'[1]Revenues X=1'!E179</f>
        <v>550971.57944642776</v>
      </c>
      <c r="F178">
        <f>0.5*'[1]Revenues X=0'!F178+0.5*'[1]Revenues X=1'!F179</f>
        <v>663860.22600100632</v>
      </c>
      <c r="G178">
        <f>0.5*'[1]Revenues X=0'!G178+0.5*'[1]Revenues X=1'!G179</f>
        <v>799848.92432708386</v>
      </c>
      <c r="H178">
        <f>0.5*'[1]Revenues X=0'!H178+0.5*'[1]Revenues X=1'!H179</f>
        <v>963658.60572025436</v>
      </c>
      <c r="I178">
        <f>0.5*'[1]Revenues X=0'!I178+0.5*'[1]Revenues X=1'!I179</f>
        <v>1160971.8229656632</v>
      </c>
      <c r="J178">
        <f>0.5*'[1]Revenues X=0'!J178+0.5*'[1]Revenues X=1'!J179</f>
        <v>1398631.9300721625</v>
      </c>
      <c r="K178">
        <f>0.5*'[1]Revenues X=0'!K178+0.5*'[1]Revenues X=1'!K179</f>
        <v>1684875.4720565565</v>
      </c>
      <c r="L178">
        <f>0.5*'[1]Revenues X=0'!L178+0.5*'[1]Revenues X=1'!L179</f>
        <v>2029620.4185937003</v>
      </c>
      <c r="M178">
        <f>0.5*'[1]Revenues X=0'!M178+0.5*'[1]Revenues X=1'!M179</f>
        <v>2444802.7394361743</v>
      </c>
      <c r="N178">
        <f>0.5*'[1]Revenues X=0'!N178+0.5*'[1]Revenues X=1'!N179</f>
        <v>2944793.4180632806</v>
      </c>
      <c r="O178">
        <f>0.5*'[1]Revenues X=0'!O178+0.5*'[1]Revenues X=1'!O179</f>
        <v>3546885.7950190417</v>
      </c>
      <c r="P178">
        <f>0.5*'[1]Revenues X=0'!P178+0.5*'[1]Revenues X=1'!P179</f>
        <v>4271898.76485244</v>
      </c>
      <c r="Q178">
        <f>0.5*'[1]Revenues X=0'!Q178+0.5*'[1]Revenues X=1'!Q179</f>
        <v>5144882.2369736526</v>
      </c>
      <c r="R178">
        <f>0.5*'[1]Revenues X=0'!R178+0.5*'[1]Revenues X=1'!R179</f>
        <v>6195989.4409655724</v>
      </c>
      <c r="S178">
        <f>0.5*'[1]Revenues X=0'!S178+0.5*'[1]Revenues X=1'!S179</f>
        <v>7461497.8520627003</v>
      </c>
      <c r="T178">
        <f>0.5*'[1]Revenues X=0'!T178+0.5*'[1]Revenues X=1'!T179</f>
        <v>8985070.3672351241</v>
      </c>
      <c r="U178">
        <f>0.5*'[1]Revenues X=0'!U178+0.5*'[1]Revenues X=1'!U179</f>
        <v>10819232.359255608</v>
      </c>
      <c r="V178">
        <f>0.5*'[1]Revenues X=0'!V178+0.5*'[1]Revenues X=1'!V179</f>
        <v>13027192.459230807</v>
      </c>
      <c r="W178" s="20">
        <f t="shared" si="35"/>
        <v>3583158.9834780446</v>
      </c>
      <c r="X178" s="20">
        <f t="shared" si="36"/>
        <v>72879852.606829822</v>
      </c>
      <c r="Y178" t="s">
        <v>387</v>
      </c>
      <c r="Z178">
        <f t="shared" si="37"/>
        <v>0</v>
      </c>
      <c r="AA178">
        <f t="shared" si="38"/>
        <v>0</v>
      </c>
      <c r="AB178">
        <f t="shared" si="39"/>
        <v>1</v>
      </c>
      <c r="AC178">
        <f t="shared" si="40"/>
        <v>0</v>
      </c>
      <c r="AD178">
        <f t="shared" si="41"/>
        <v>0</v>
      </c>
    </row>
    <row r="179" spans="1:30" x14ac:dyDescent="0.25">
      <c r="A179" t="s">
        <v>452</v>
      </c>
      <c r="B179">
        <f>0.5*'[1]Revenues X=0'!B179+0.5*'[1]Revenues X=1'!B180</f>
        <v>157198.03003738183</v>
      </c>
      <c r="C179">
        <f>0.5*'[1]Revenues X=0'!C179+0.5*'[1]Revenues X=1'!C180</f>
        <v>191852.30521486214</v>
      </c>
      <c r="D179">
        <f>0.5*'[1]Revenues X=0'!D179+0.5*'[1]Revenues X=1'!D180</f>
        <v>234131.63788651512</v>
      </c>
      <c r="E179">
        <f>0.5*'[1]Revenues X=0'!E179+0.5*'[1]Revenues X=1'!E180</f>
        <v>285716.44229675626</v>
      </c>
      <c r="F179">
        <f>0.5*'[1]Revenues X=0'!F179+0.5*'[1]Revenues X=1'!F180</f>
        <v>348651.99390911451</v>
      </c>
      <c r="G179">
        <f>0.5*'[1]Revenues X=0'!G179+0.5*'[1]Revenues X=1'!G180</f>
        <v>425431.91016394016</v>
      </c>
      <c r="H179">
        <f>0.5*'[1]Revenues X=0'!H179+0.5*'[1]Revenues X=1'!H180</f>
        <v>519097.70462230581</v>
      </c>
      <c r="I179">
        <f>0.5*'[1]Revenues X=0'!I179+0.5*'[1]Revenues X=1'!I180</f>
        <v>633356.72017100034</v>
      </c>
      <c r="J179">
        <f>0.5*'[1]Revenues X=0'!J179+0.5*'[1]Revenues X=1'!J180</f>
        <v>772730.43438872136</v>
      </c>
      <c r="K179">
        <f>0.5*'[1]Revenues X=0'!K179+0.5*'[1]Revenues X=1'!K180</f>
        <v>942729.57502156857</v>
      </c>
      <c r="L179">
        <f>0.5*'[1]Revenues X=0'!L179+0.5*'[1]Revenues X=1'!L180</f>
        <v>1150074.1509679083</v>
      </c>
      <c r="M179">
        <f>0.5*'[1]Revenues X=0'!M179+0.5*'[1]Revenues X=1'!M180</f>
        <v>1402953.5673778064</v>
      </c>
      <c r="N179">
        <f>0.5*'[1]Revenues X=0'!N179+0.5*'[1]Revenues X=1'!N180</f>
        <v>1711352.9942384821</v>
      </c>
      <c r="O179">
        <f>0.5*'[1]Revenues X=0'!O179+0.5*'[1]Revenues X=1'!O180</f>
        <v>2087439.6218768077</v>
      </c>
      <c r="P179">
        <f>0.5*'[1]Revenues X=0'!P179+0.5*'[1]Revenues X=1'!P180</f>
        <v>2546046.6407263889</v>
      </c>
      <c r="Q179">
        <f>0.5*'[1]Revenues X=0'!Q179+0.5*'[1]Revenues X=1'!Q180</f>
        <v>3105246.631378971</v>
      </c>
      <c r="R179">
        <f>0.5*'[1]Revenues X=0'!R179+0.5*'[1]Revenues X=1'!R180</f>
        <v>3787069.0900316075</v>
      </c>
      <c r="S179">
        <f>0.5*'[1]Revenues X=0'!S179+0.5*'[1]Revenues X=1'!S180</f>
        <v>4618351.3514894107</v>
      </c>
      <c r="T179">
        <f>0.5*'[1]Revenues X=0'!T179+0.5*'[1]Revenues X=1'!T180</f>
        <v>5631802.0845785718</v>
      </c>
      <c r="U179">
        <f>0.5*'[1]Revenues X=0'!U179+0.5*'[1]Revenues X=1'!U180</f>
        <v>6867263.6814106088</v>
      </c>
      <c r="V179">
        <f>0.5*'[1]Revenues X=0'!V179+0.5*'[1]Revenues X=1'!V180</f>
        <v>8373286.2918439116</v>
      </c>
      <c r="W179" s="20">
        <f t="shared" si="35"/>
        <v>2180561.0885539358</v>
      </c>
      <c r="X179" s="20">
        <f t="shared" si="36"/>
        <v>44574232.450288013</v>
      </c>
      <c r="Y179" t="s">
        <v>387</v>
      </c>
      <c r="Z179">
        <f t="shared" si="37"/>
        <v>0</v>
      </c>
      <c r="AA179">
        <f t="shared" si="38"/>
        <v>0</v>
      </c>
      <c r="AB179">
        <f t="shared" si="39"/>
        <v>1</v>
      </c>
      <c r="AC179">
        <f t="shared" si="40"/>
        <v>0</v>
      </c>
      <c r="AD179">
        <f t="shared" si="41"/>
        <v>0</v>
      </c>
    </row>
    <row r="180" spans="1:30" x14ac:dyDescent="0.25">
      <c r="A180" t="s">
        <v>454</v>
      </c>
      <c r="B180">
        <f>0.5*'[1]Revenues X=0'!B180+0.5*'[1]Revenues X=1'!B181</f>
        <v>173097.88247399189</v>
      </c>
      <c r="C180">
        <f>0.5*'[1]Revenues X=0'!C180+0.5*'[1]Revenues X=1'!C181</f>
        <v>209018.99204726738</v>
      </c>
      <c r="D180">
        <f>0.5*'[1]Revenues X=0'!D180+0.5*'[1]Revenues X=1'!D181</f>
        <v>252380.81905893475</v>
      </c>
      <c r="E180">
        <f>0.5*'[1]Revenues X=0'!E180+0.5*'[1]Revenues X=1'!E181</f>
        <v>304727.47520007828</v>
      </c>
      <c r="F180">
        <f>0.5*'[1]Revenues X=0'!F180+0.5*'[1]Revenues X=1'!F181</f>
        <v>367918.25334907835</v>
      </c>
      <c r="G180">
        <f>0.5*'[1]Revenues X=0'!G180+0.5*'[1]Revenues X=1'!G181</f>
        <v>444196.14982816781</v>
      </c>
      <c r="H180">
        <f>0.5*'[1]Revenues X=0'!H180+0.5*'[1]Revenues X=1'!H181</f>
        <v>536268.31136285199</v>
      </c>
      <c r="I180">
        <f>0.5*'[1]Revenues X=0'!I180+0.5*'[1]Revenues X=1'!I181</f>
        <v>647399.76650833571</v>
      </c>
      <c r="J180">
        <f>0.5*'[1]Revenues X=0'!J180+0.5*'[1]Revenues X=1'!J181</f>
        <v>781530.87838283204</v>
      </c>
      <c r="K180">
        <f>0.5*'[1]Revenues X=0'!K180+0.5*'[1]Revenues X=1'!K181</f>
        <v>943413.59791574464</v>
      </c>
      <c r="L180">
        <f>0.5*'[1]Revenues X=0'!L180+0.5*'[1]Revenues X=1'!L181</f>
        <v>1138782.107209092</v>
      </c>
      <c r="M180">
        <f>0.5*'[1]Revenues X=0'!M180+0.5*'[1]Revenues X=1'!M181</f>
        <v>1374550.9922387083</v>
      </c>
      <c r="N180">
        <f>0.5*'[1]Revenues X=0'!N180+0.5*'[1]Revenues X=1'!N181</f>
        <v>1659063.1113498404</v>
      </c>
      <c r="O180">
        <f>0.5*'[1]Revenues X=0'!O180+0.5*'[1]Revenues X=1'!O181</f>
        <v>2002377.74858567</v>
      </c>
      <c r="P180">
        <f>0.5*'[1]Revenues X=0'!P180+0.5*'[1]Revenues X=1'!P181</f>
        <v>2416630.5751220249</v>
      </c>
      <c r="Q180">
        <f>0.5*'[1]Revenues X=0'!Q180+0.5*'[1]Revenues X=1'!Q181</f>
        <v>2916452.5240881573</v>
      </c>
      <c r="R180">
        <f>0.5*'[1]Revenues X=0'!R180+0.5*'[1]Revenues X=1'!R181</f>
        <v>3519492.4158518757</v>
      </c>
      <c r="S180">
        <f>0.5*'[1]Revenues X=0'!S180+0.5*'[1]Revenues X=1'!S181</f>
        <v>4247025.6865224941</v>
      </c>
      <c r="T180">
        <f>0.5*'[1]Revenues X=0'!T180+0.5*'[1]Revenues X=1'!T181</f>
        <v>5124713.0035997387</v>
      </c>
      <c r="U180">
        <f>0.5*'[1]Revenues X=0'!U180+0.5*'[1]Revenues X=1'!U181</f>
        <v>6183484.6477091908</v>
      </c>
      <c r="V180">
        <f>0.5*'[1]Revenues X=0'!V180+0.5*'[1]Revenues X=1'!V181</f>
        <v>7460639.7608292727</v>
      </c>
      <c r="W180" s="20">
        <f t="shared" si="35"/>
        <v>2033484.0332968261</v>
      </c>
      <c r="X180" s="20">
        <f t="shared" si="36"/>
        <v>41396021.277103998</v>
      </c>
      <c r="Y180" t="s">
        <v>387</v>
      </c>
      <c r="Z180">
        <f t="shared" si="37"/>
        <v>0</v>
      </c>
      <c r="AA180">
        <f t="shared" si="38"/>
        <v>0</v>
      </c>
      <c r="AB180">
        <f t="shared" si="39"/>
        <v>1</v>
      </c>
      <c r="AC180">
        <f t="shared" si="40"/>
        <v>0</v>
      </c>
      <c r="AD180">
        <f t="shared" si="41"/>
        <v>0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1"/>
  <sheetViews>
    <sheetView workbookViewId="0">
      <selection activeCell="B4" sqref="B4"/>
    </sheetView>
  </sheetViews>
  <sheetFormatPr baseColWidth="10" defaultRowHeight="15" x14ac:dyDescent="0.25"/>
  <cols>
    <col min="23" max="23" width="11.42578125" style="20"/>
  </cols>
  <sheetData>
    <row r="1" spans="1:32" x14ac:dyDescent="0.25">
      <c r="B1">
        <v>6</v>
      </c>
      <c r="C1">
        <v>7</v>
      </c>
      <c r="D1">
        <v>8</v>
      </c>
      <c r="E1">
        <v>9</v>
      </c>
      <c r="F1">
        <v>10</v>
      </c>
      <c r="G1">
        <v>11</v>
      </c>
      <c r="H1">
        <v>12</v>
      </c>
      <c r="I1">
        <v>13</v>
      </c>
      <c r="J1">
        <v>14</v>
      </c>
      <c r="K1">
        <v>15</v>
      </c>
      <c r="L1">
        <v>16</v>
      </c>
      <c r="M1">
        <v>17</v>
      </c>
      <c r="N1">
        <v>18</v>
      </c>
      <c r="O1">
        <v>19</v>
      </c>
      <c r="P1">
        <v>20</v>
      </c>
      <c r="Q1">
        <v>21</v>
      </c>
      <c r="R1">
        <v>22</v>
      </c>
      <c r="S1">
        <v>23</v>
      </c>
      <c r="T1">
        <v>24</v>
      </c>
      <c r="U1">
        <v>25</v>
      </c>
      <c r="V1">
        <v>26</v>
      </c>
      <c r="X1" t="s">
        <v>4</v>
      </c>
      <c r="Y1" t="s">
        <v>524</v>
      </c>
      <c r="Z1" t="s">
        <v>525</v>
      </c>
      <c r="AA1" t="s">
        <v>387</v>
      </c>
      <c r="AB1" t="s">
        <v>527</v>
      </c>
      <c r="AC1" t="s">
        <v>526</v>
      </c>
      <c r="AF1" t="s">
        <v>528</v>
      </c>
    </row>
    <row r="2" spans="1:32" x14ac:dyDescent="0.25">
      <c r="A2" t="s">
        <v>1</v>
      </c>
      <c r="B2">
        <v>2010</v>
      </c>
      <c r="C2">
        <v>2011</v>
      </c>
      <c r="D2">
        <v>2012</v>
      </c>
      <c r="E2">
        <v>2013</v>
      </c>
      <c r="F2">
        <v>2014</v>
      </c>
      <c r="G2">
        <v>2015</v>
      </c>
      <c r="H2">
        <v>2016</v>
      </c>
      <c r="I2">
        <v>2017</v>
      </c>
      <c r="J2">
        <v>2018</v>
      </c>
      <c r="K2">
        <v>2019</v>
      </c>
      <c r="L2">
        <v>2020</v>
      </c>
      <c r="M2">
        <v>2021</v>
      </c>
      <c r="N2">
        <v>2022</v>
      </c>
      <c r="O2">
        <v>2023</v>
      </c>
      <c r="P2">
        <v>2024</v>
      </c>
      <c r="Q2">
        <v>2025</v>
      </c>
      <c r="R2">
        <v>2026</v>
      </c>
      <c r="S2">
        <v>2027</v>
      </c>
      <c r="T2">
        <v>2028</v>
      </c>
      <c r="U2">
        <v>2029</v>
      </c>
      <c r="V2">
        <v>2030</v>
      </c>
      <c r="W2" s="20" t="s">
        <v>530</v>
      </c>
      <c r="X2" t="s">
        <v>524</v>
      </c>
      <c r="Y2">
        <f>IF(X2="ASIA",1,0)</f>
        <v>1</v>
      </c>
      <c r="Z2">
        <f>IF(X2="LAM",1,0)</f>
        <v>0</v>
      </c>
      <c r="AA2">
        <f>IF(X2="MAF",1,0)</f>
        <v>0</v>
      </c>
      <c r="AB2">
        <f>IF(X2="OECD90",1,0)</f>
        <v>0</v>
      </c>
      <c r="AC2">
        <f>IF(X2="REF",1,0)</f>
        <v>0</v>
      </c>
      <c r="AE2" t="s">
        <v>524</v>
      </c>
      <c r="AF2">
        <f>SUMPRODUCT(W2:W180,Y2:Y180)</f>
        <v>405420378.36400598</v>
      </c>
    </row>
    <row r="3" spans="1:32" x14ac:dyDescent="0.25">
      <c r="A3" t="s">
        <v>12</v>
      </c>
      <c r="B3">
        <f>'[4]Emission Projections'!G$183*'[4]Carbon Prices POLES'!A$8*VLOOKUP('Revenues X=1'!$A3,'[4]Population Shares'!$A$3:$Z$214,B$1,FALSE)</f>
        <v>649427.54319420084</v>
      </c>
      <c r="C3">
        <f>'[4]Emission Projections'!H$183*'[4]Carbon Prices POLES'!B$8*VLOOKUP('Revenues X=1'!$A3,'[4]Population Shares'!$A$3:$Z$214,C$1,FALSE)</f>
        <v>785002.55366682936</v>
      </c>
      <c r="D3">
        <f>'[4]Emission Projections'!I$183*'[4]Carbon Prices POLES'!C$8*VLOOKUP('Revenues X=1'!$A3,'[4]Population Shares'!$A$3:$Z$214,D$1,FALSE)</f>
        <v>948817.27871737629</v>
      </c>
      <c r="E3">
        <f>'[4]Emission Projections'!J$183*'[4]Carbon Prices POLES'!D$8*VLOOKUP('Revenues X=1'!$A3,'[4]Population Shares'!$A$3:$Z$214,E$1,FALSE)</f>
        <v>1146746.8201613592</v>
      </c>
      <c r="F3">
        <f>'[4]Emission Projections'!K$183*'[4]Carbon Prices POLES'!E$8*VLOOKUP('Revenues X=1'!$A3,'[4]Population Shares'!$A$3:$Z$214,F$1,FALSE)</f>
        <v>1385880.662587218</v>
      </c>
      <c r="G3">
        <f>'[4]Emission Projections'!L$183*'[4]Carbon Prices POLES'!F$8*VLOOKUP('Revenues X=1'!$A3,'[4]Population Shares'!$A$3:$Z$214,G$1,FALSE)</f>
        <v>1674777.2477431309</v>
      </c>
      <c r="H3">
        <f>'[4]Emission Projections'!M$183*'[4]Carbon Prices POLES'!G$8*VLOOKUP('Revenues X=1'!$A3,'[4]Population Shares'!$A$3:$Z$214,H$1,FALSE)</f>
        <v>2023770.655284913</v>
      </c>
      <c r="I3">
        <f>'[4]Emission Projections'!N$183*'[4]Carbon Prices POLES'!H$8*VLOOKUP('Revenues X=1'!$A3,'[4]Population Shares'!$A$3:$Z$214,I$1,FALSE)</f>
        <v>2445333.4659618521</v>
      </c>
      <c r="J3">
        <f>'[4]Emission Projections'!O$183*'[4]Carbon Prices POLES'!I$8*VLOOKUP('Revenues X=1'!$A3,'[4]Population Shares'!$A$3:$Z$214,J$1,FALSE)</f>
        <v>2954524.0334773529</v>
      </c>
      <c r="K3">
        <f>'[4]Emission Projections'!P$183*'[4]Carbon Prices POLES'!J$8*VLOOKUP('Revenues X=1'!$A3,'[4]Population Shares'!$A$3:$Z$214,K$1,FALSE)</f>
        <v>3569514.4209302338</v>
      </c>
      <c r="L3">
        <f>'[4]Emission Projections'!Q$183*'[4]Carbon Prices POLES'!K$8*VLOOKUP('Revenues X=1'!$A3,'[4]Population Shares'!$A$3:$Z$214,L$1,FALSE)</f>
        <v>4312240.7788114119</v>
      </c>
      <c r="M3">
        <f>'[4]Emission Projections'!R$183*'[4]Carbon Prices POLES'!L$8*VLOOKUP('Revenues X=1'!$A3,'[4]Population Shares'!$A$3:$Z$214,M$1,FALSE)</f>
        <v>5209171.54847709</v>
      </c>
      <c r="N3">
        <f>'[4]Emission Projections'!S$183*'[4]Carbon Prices POLES'!M$8*VLOOKUP('Revenues X=1'!$A3,'[4]Population Shares'!$A$3:$Z$214,N$1,FALSE)</f>
        <v>6292252.9058967344</v>
      </c>
      <c r="O3">
        <f>'[4]Emission Projections'!T$183*'[4]Carbon Prices POLES'!N$8*VLOOKUP('Revenues X=1'!$A3,'[4]Population Shares'!$A$3:$Z$214,O$1,FALSE)</f>
        <v>7600026.2105989642</v>
      </c>
      <c r="P3">
        <f>'[4]Emission Projections'!U$183*'[4]Carbon Prices POLES'!O$8*VLOOKUP('Revenues X=1'!$A3,'[4]Population Shares'!$A$3:$Z$214,P$1,FALSE)</f>
        <v>9179001.9810401667</v>
      </c>
      <c r="Q3">
        <f>'[4]Emission Projections'!V$183*'[4]Carbon Prices POLES'!P$8*VLOOKUP('Revenues X=1'!$A3,'[4]Population Shares'!$A$3:$Z$214,Q$1,FALSE)</f>
        <v>11085284.824531598</v>
      </c>
      <c r="R3">
        <f>'[4]Emission Projections'!W$183*'[4]Carbon Prices POLES'!Q$8*VLOOKUP('Revenues X=1'!$A3,'[4]Population Shares'!$A$3:$Z$214,R$1,FALSE)</f>
        <v>13386569.588435862</v>
      </c>
      <c r="S3">
        <f>'[4]Emission Projections'!X$183*'[4]Carbon Prices POLES'!R$8*VLOOKUP('Revenues X=1'!$A3,'[4]Population Shares'!$A$3:$Z$214,S$1,FALSE)</f>
        <v>16164503.446754763</v>
      </c>
      <c r="T3">
        <f>'[4]Emission Projections'!Y$183*'[4]Carbon Prices POLES'!S$8*VLOOKUP('Revenues X=1'!$A3,'[4]Population Shares'!$A$3:$Z$214,T$1,FALSE)</f>
        <v>19517585.09238714</v>
      </c>
      <c r="U3">
        <f>'[4]Emission Projections'!Z$183*'[4]Carbon Prices POLES'!T$8*VLOOKUP('Revenues X=1'!$A3,'[4]Population Shares'!$A$3:$Z$214,U$1,FALSE)</f>
        <v>23564597.232095771</v>
      </c>
      <c r="V3">
        <f>'[4]Emission Projections'!AA$183*'[4]Carbon Prices POLES'!U$8*VLOOKUP('Revenues X=1'!$A3,'[4]Population Shares'!$A$3:$Z$214,V$1,FALSE)</f>
        <v>28448812.684729651</v>
      </c>
      <c r="W3" s="20">
        <f>AVERAGE(B3:V3)</f>
        <v>7730659.0940706478</v>
      </c>
      <c r="X3" t="s">
        <v>526</v>
      </c>
      <c r="Y3">
        <f t="shared" ref="Y3:Y66" si="0">IF(X3="ASIA",1,0)</f>
        <v>0</v>
      </c>
      <c r="Z3">
        <f t="shared" ref="Z3:Z66" si="1">IF(X3="LAM",1,0)</f>
        <v>0</v>
      </c>
      <c r="AA3">
        <f t="shared" ref="AA3:AA66" si="2">IF(X3="MAF",1,0)</f>
        <v>0</v>
      </c>
      <c r="AB3">
        <f t="shared" ref="AB3:AB66" si="3">IF(X3="OECD90",1,0)</f>
        <v>0</v>
      </c>
      <c r="AC3">
        <f t="shared" ref="AC3:AC66" si="4">IF(X3="REF",1,0)</f>
        <v>1</v>
      </c>
      <c r="AE3" t="s">
        <v>525</v>
      </c>
      <c r="AF3">
        <f>SUMPRODUCT(W2:W180,Z2:Z180)</f>
        <v>511410048.48221135</v>
      </c>
    </row>
    <row r="4" spans="1:32" x14ac:dyDescent="0.25">
      <c r="A4" t="s">
        <v>16</v>
      </c>
      <c r="B4">
        <f>'[4]Emission Projections'!G$183*'[4]Carbon Prices POLES'!A$8*VLOOKUP('Revenues X=1'!$A4,'[4]Population Shares'!$A$3:$Z$214,B$1,FALSE)</f>
        <v>72040.396253077866</v>
      </c>
      <c r="C4">
        <f>'[4]Emission Projections'!H$183*'[4]Carbon Prices POLES'!B$8*VLOOKUP('Revenues X=1'!$A4,'[4]Population Shares'!$A$3:$Z$214,C$1,FALSE)</f>
        <v>85454.514187534311</v>
      </c>
      <c r="D4">
        <f>'[4]Emission Projections'!I$183*'[4]Carbon Prices POLES'!C$8*VLOOKUP('Revenues X=1'!$A4,'[4]Population Shares'!$A$3:$Z$214,D$1,FALSE)</f>
        <v>101359.64381584774</v>
      </c>
      <c r="E4">
        <f>'[4]Emission Projections'!J$183*'[4]Carbon Prices POLES'!D$8*VLOOKUP('Revenues X=1'!$A4,'[4]Population Shares'!$A$3:$Z$214,E$1,FALSE)</f>
        <v>120217.74742683725</v>
      </c>
      <c r="F4">
        <f>'[4]Emission Projections'!K$183*'[4]Carbon Prices POLES'!E$8*VLOOKUP('Revenues X=1'!$A4,'[4]Population Shares'!$A$3:$Z$214,F$1,FALSE)</f>
        <v>142575.6720697835</v>
      </c>
      <c r="G4">
        <f>'[4]Emission Projections'!L$183*'[4]Carbon Prices POLES'!F$8*VLOOKUP('Revenues X=1'!$A4,'[4]Population Shares'!$A$3:$Z$214,G$1,FALSE)</f>
        <v>169081.15095578411</v>
      </c>
      <c r="H4">
        <f>'[4]Emission Projections'!M$183*'[4]Carbon Prices POLES'!G$8*VLOOKUP('Revenues X=1'!$A4,'[4]Population Shares'!$A$3:$Z$214,H$1,FALSE)</f>
        <v>200501.66726771969</v>
      </c>
      <c r="I4">
        <f>'[4]Emission Projections'!N$183*'[4]Carbon Prices POLES'!H$8*VLOOKUP('Revenues X=1'!$A4,'[4]Population Shares'!$A$3:$Z$214,I$1,FALSE)</f>
        <v>237746.06431753215</v>
      </c>
      <c r="J4">
        <f>'[4]Emission Projections'!O$183*'[4]Carbon Prices POLES'!I$8*VLOOKUP('Revenues X=1'!$A4,'[4]Population Shares'!$A$3:$Z$214,J$1,FALSE)</f>
        <v>281891.07296350825</v>
      </c>
      <c r="K4">
        <f>'[4]Emission Projections'!P$183*'[4]Carbon Prices POLES'!J$8*VLOOKUP('Revenues X=1'!$A4,'[4]Population Shares'!$A$3:$Z$214,K$1,FALSE)</f>
        <v>334211.57514837623</v>
      </c>
      <c r="L4">
        <f>'[4]Emission Projections'!Q$183*'[4]Carbon Prices POLES'!K$8*VLOOKUP('Revenues X=1'!$A4,'[4]Population Shares'!$A$3:$Z$214,L$1,FALSE)</f>
        <v>396217.72441055911</v>
      </c>
      <c r="M4">
        <f>'[4]Emission Projections'!R$183*'[4]Carbon Prices POLES'!L$8*VLOOKUP('Revenues X=1'!$A4,'[4]Population Shares'!$A$3:$Z$214,M$1,FALSE)</f>
        <v>469697.34775486513</v>
      </c>
      <c r="N4">
        <f>'[4]Emission Projections'!S$183*'[4]Carbon Prices POLES'!M$8*VLOOKUP('Revenues X=1'!$A4,'[4]Population Shares'!$A$3:$Z$214,N$1,FALSE)</f>
        <v>556767.87482495559</v>
      </c>
      <c r="O4">
        <f>'[4]Emission Projections'!T$183*'[4]Carbon Prices POLES'!N$8*VLOOKUP('Revenues X=1'!$A4,'[4]Population Shares'!$A$3:$Z$214,O$1,FALSE)</f>
        <v>659935.72580821253</v>
      </c>
      <c r="P4">
        <f>'[4]Emission Projections'!U$183*'[4]Carbon Prices POLES'!O$8*VLOOKUP('Revenues X=1'!$A4,'[4]Population Shares'!$A$3:$Z$214,P$1,FALSE)</f>
        <v>782168.93621714332</v>
      </c>
      <c r="Q4">
        <f>'[4]Emission Projections'!V$183*'[4]Carbon Prices POLES'!P$8*VLOOKUP('Revenues X=1'!$A4,'[4]Population Shares'!$A$3:$Z$214,Q$1,FALSE)</f>
        <v>926980.30601725692</v>
      </c>
      <c r="R4">
        <f>'[4]Emission Projections'!W$183*'[4]Carbon Prices POLES'!Q$8*VLOOKUP('Revenues X=1'!$A4,'[4]Population Shares'!$A$3:$Z$214,R$1,FALSE)</f>
        <v>1098528.938376975</v>
      </c>
      <c r="S4">
        <f>'[4]Emission Projections'!X$183*'[4]Carbon Prices POLES'!R$8*VLOOKUP('Revenues X=1'!$A4,'[4]Population Shares'!$A$3:$Z$214,S$1,FALSE)</f>
        <v>1301736.615581234</v>
      </c>
      <c r="T4">
        <f>'[4]Emission Projections'!Y$183*'[4]Carbon Prices POLES'!S$8*VLOOKUP('Revenues X=1'!$A4,'[4]Population Shares'!$A$3:$Z$214,T$1,FALSE)</f>
        <v>1542429.7210969012</v>
      </c>
      <c r="U4">
        <f>'[4]Emission Projections'!Z$183*'[4]Carbon Prices POLES'!T$8*VLOOKUP('Revenues X=1'!$A4,'[4]Population Shares'!$A$3:$Z$214,U$1,FALSE)</f>
        <v>1827502.0616132901</v>
      </c>
      <c r="V4">
        <f>'[4]Emission Projections'!AA$183*'[4]Carbon Prices POLES'!U$8*VLOOKUP('Revenues X=1'!$A4,'[4]Population Shares'!$A$3:$Z$214,V$1,FALSE)</f>
        <v>2165112.9167439644</v>
      </c>
      <c r="W4" s="20">
        <f t="shared" ref="W4:W67" si="5">AVERAGE(B4:V4)</f>
        <v>641531.31775482651</v>
      </c>
      <c r="X4" t="s">
        <v>387</v>
      </c>
      <c r="Y4">
        <f t="shared" si="0"/>
        <v>0</v>
      </c>
      <c r="Z4">
        <f t="shared" si="1"/>
        <v>0</v>
      </c>
      <c r="AA4">
        <f t="shared" si="2"/>
        <v>1</v>
      </c>
      <c r="AB4">
        <f t="shared" si="3"/>
        <v>0</v>
      </c>
      <c r="AC4">
        <f t="shared" si="4"/>
        <v>0</v>
      </c>
      <c r="AE4" t="s">
        <v>387</v>
      </c>
      <c r="AF4">
        <f>SUMPRODUCT(W2:W180,AA2:AA180)</f>
        <v>359884528.11788613</v>
      </c>
    </row>
    <row r="5" spans="1:32" x14ac:dyDescent="0.25">
      <c r="A5" t="s">
        <v>20</v>
      </c>
      <c r="B5">
        <f>'[4]Emission Projections'!G$183*'[4]Carbon Prices POLES'!A$8*VLOOKUP('Revenues X=1'!$A5,'[4]Population Shares'!$A$3:$Z$214,B$1,FALSE)</f>
        <v>847586.99495753017</v>
      </c>
      <c r="C5">
        <f>'[4]Emission Projections'!H$183*'[4]Carbon Prices POLES'!B$8*VLOOKUP('Revenues X=1'!$A5,'[4]Population Shares'!$A$3:$Z$214,C$1,FALSE)</f>
        <v>1016558.2178820802</v>
      </c>
      <c r="D5">
        <f>'[4]Emission Projections'!I$183*'[4]Carbon Prices POLES'!C$8*VLOOKUP('Revenues X=1'!$A5,'[4]Population Shares'!$A$3:$Z$214,D$1,FALSE)</f>
        <v>1219133.8118400902</v>
      </c>
      <c r="E5">
        <f>'[4]Emission Projections'!J$183*'[4]Carbon Prices POLES'!D$8*VLOOKUP('Revenues X=1'!$A5,'[4]Population Shares'!$A$3:$Z$214,E$1,FALSE)</f>
        <v>1461988.4486787764</v>
      </c>
      <c r="F5">
        <f>'[4]Emission Projections'!K$183*'[4]Carbon Prices POLES'!E$8*VLOOKUP('Revenues X=1'!$A5,'[4]Population Shares'!$A$3:$Z$214,F$1,FALSE)</f>
        <v>1753112.7046649319</v>
      </c>
      <c r="G5">
        <f>'[4]Emission Projections'!L$183*'[4]Carbon Prices POLES'!F$8*VLOOKUP('Revenues X=1'!$A5,'[4]Population Shares'!$A$3:$Z$214,G$1,FALSE)</f>
        <v>2102077.1899282741</v>
      </c>
      <c r="H5">
        <f>'[4]Emission Projections'!M$183*'[4]Carbon Prices POLES'!G$8*VLOOKUP('Revenues X=1'!$A5,'[4]Population Shares'!$A$3:$Z$214,H$1,FALSE)</f>
        <v>2520347.9790526126</v>
      </c>
      <c r="I5">
        <f>'[4]Emission Projections'!N$183*'[4]Carbon Prices POLES'!H$8*VLOOKUP('Revenues X=1'!$A5,'[4]Population Shares'!$A$3:$Z$214,I$1,FALSE)</f>
        <v>3021655.227005946</v>
      </c>
      <c r="J5">
        <f>'[4]Emission Projections'!O$183*'[4]Carbon Prices POLES'!I$8*VLOOKUP('Revenues X=1'!$A5,'[4]Population Shares'!$A$3:$Z$214,J$1,FALSE)</f>
        <v>3622446.2527649305</v>
      </c>
      <c r="K5">
        <f>'[4]Emission Projections'!P$183*'[4]Carbon Prices POLES'!J$8*VLOOKUP('Revenues X=1'!$A5,'[4]Population Shares'!$A$3:$Z$214,K$1,FALSE)</f>
        <v>4342413.4340700917</v>
      </c>
      <c r="L5">
        <f>'[4]Emission Projections'!Q$183*'[4]Carbon Prices POLES'!K$8*VLOOKUP('Revenues X=1'!$A5,'[4]Population Shares'!$A$3:$Z$214,L$1,FALSE)</f>
        <v>5205142.6511851884</v>
      </c>
      <c r="M5">
        <f>'[4]Emission Projections'!R$183*'[4]Carbon Prices POLES'!L$8*VLOOKUP('Revenues X=1'!$A5,'[4]Population Shares'!$A$3:$Z$214,M$1,FALSE)</f>
        <v>6238869.4675522419</v>
      </c>
      <c r="N5">
        <f>'[4]Emission Projections'!S$183*'[4]Carbon Prices POLES'!M$8*VLOOKUP('Revenues X=1'!$A5,'[4]Population Shares'!$A$3:$Z$214,N$1,FALSE)</f>
        <v>7477406.9049265822</v>
      </c>
      <c r="O5">
        <f>'[4]Emission Projections'!T$183*'[4]Carbon Prices POLES'!N$8*VLOOKUP('Revenues X=1'!$A5,'[4]Population Shares'!$A$3:$Z$214,O$1,FALSE)</f>
        <v>8961228.2660643365</v>
      </c>
      <c r="P5">
        <f>'[4]Emission Projections'!U$183*'[4]Carbon Prices POLES'!O$8*VLOOKUP('Revenues X=1'!$A5,'[4]Population Shares'!$A$3:$Z$214,P$1,FALSE)</f>
        <v>10738794.184800943</v>
      </c>
      <c r="Q5">
        <f>'[4]Emission Projections'!V$183*'[4]Carbon Prices POLES'!P$8*VLOOKUP('Revenues X=1'!$A5,'[4]Population Shares'!$A$3:$Z$214,Q$1,FALSE)</f>
        <v>12868102.661135172</v>
      </c>
      <c r="R5">
        <f>'[4]Emission Projections'!W$183*'[4]Carbon Prices POLES'!Q$8*VLOOKUP('Revenues X=1'!$A5,'[4]Population Shares'!$A$3:$Z$214,R$1,FALSE)</f>
        <v>15418586.6574235</v>
      </c>
      <c r="S5">
        <f>'[4]Emission Projections'!X$183*'[4]Carbon Prices POLES'!R$8*VLOOKUP('Revenues X=1'!$A5,'[4]Population Shares'!$A$3:$Z$214,S$1,FALSE)</f>
        <v>18473332.176885292</v>
      </c>
      <c r="T5">
        <f>'[4]Emission Projections'!Y$183*'[4]Carbon Prices POLES'!S$8*VLOOKUP('Revenues X=1'!$A5,'[4]Population Shares'!$A$3:$Z$214,T$1,FALSE)</f>
        <v>22131790.889888704</v>
      </c>
      <c r="U5">
        <f>'[4]Emission Projections'!Z$183*'[4]Carbon Prices POLES'!T$8*VLOOKUP('Revenues X=1'!$A5,'[4]Population Shares'!$A$3:$Z$214,U$1,FALSE)</f>
        <v>26512953.077070724</v>
      </c>
      <c r="V5">
        <f>'[4]Emission Projections'!AA$183*'[4]Carbon Prices POLES'!U$8*VLOOKUP('Revenues X=1'!$A5,'[4]Population Shares'!$A$3:$Z$214,V$1,FALSE)</f>
        <v>31759220.397513472</v>
      </c>
      <c r="W5" s="20">
        <f t="shared" si="5"/>
        <v>8937749.8854900673</v>
      </c>
      <c r="X5" t="s">
        <v>527</v>
      </c>
      <c r="Y5">
        <f t="shared" si="0"/>
        <v>0</v>
      </c>
      <c r="Z5">
        <f t="shared" si="1"/>
        <v>0</v>
      </c>
      <c r="AA5">
        <f t="shared" si="2"/>
        <v>0</v>
      </c>
      <c r="AB5">
        <f t="shared" si="3"/>
        <v>1</v>
      </c>
      <c r="AC5">
        <f t="shared" si="4"/>
        <v>0</v>
      </c>
      <c r="AE5" t="s">
        <v>527</v>
      </c>
      <c r="AF5">
        <f>SUMPRODUCT(W2:W180,AB2:AB180)</f>
        <v>152436955.2420547</v>
      </c>
    </row>
    <row r="6" spans="1:32" x14ac:dyDescent="0.25">
      <c r="A6" t="s">
        <v>27</v>
      </c>
      <c r="B6">
        <f>'[4]Emission Projections'!G$183*'[4]Carbon Prices POLES'!A$8*VLOOKUP('Revenues X=1'!$A6,'[4]Population Shares'!$A$3:$Z$214,B$1,FALSE)</f>
        <v>1781.6496428538439</v>
      </c>
      <c r="C6">
        <f>'[4]Emission Projections'!H$183*'[4]Carbon Prices POLES'!B$8*VLOOKUP('Revenues X=1'!$A6,'[4]Population Shares'!$A$3:$Z$214,C$1,FALSE)</f>
        <v>2121.8879214600161</v>
      </c>
      <c r="D6">
        <f>'[4]Emission Projections'!I$183*'[4]Carbon Prices POLES'!C$8*VLOOKUP('Revenues X=1'!$A6,'[4]Population Shares'!$A$3:$Z$214,D$1,FALSE)</f>
        <v>2526.9329928322586</v>
      </c>
      <c r="E6">
        <f>'[4]Emission Projections'!J$183*'[4]Carbon Prices POLES'!D$8*VLOOKUP('Revenues X=1'!$A6,'[4]Population Shares'!$A$3:$Z$214,E$1,FALSE)</f>
        <v>3009.1127105263895</v>
      </c>
      <c r="F6">
        <f>'[4]Emission Projections'!K$183*'[4]Carbon Prices POLES'!E$8*VLOOKUP('Revenues X=1'!$A6,'[4]Population Shares'!$A$3:$Z$214,F$1,FALSE)</f>
        <v>3583.0800870612798</v>
      </c>
      <c r="G6">
        <f>'[4]Emission Projections'!L$183*'[4]Carbon Prices POLES'!F$8*VLOOKUP('Revenues X=1'!$A6,'[4]Population Shares'!$A$3:$Z$214,G$1,FALSE)</f>
        <v>4266.2617987535841</v>
      </c>
      <c r="H6">
        <f>'[4]Emission Projections'!M$183*'[4]Carbon Prices POLES'!G$8*VLOOKUP('Revenues X=1'!$A6,'[4]Population Shares'!$A$3:$Z$214,H$1,FALSE)</f>
        <v>5079.3894687597285</v>
      </c>
      <c r="I6">
        <f>'[4]Emission Projections'!N$183*'[4]Carbon Prices POLES'!H$8*VLOOKUP('Revenues X=1'!$A6,'[4]Population Shares'!$A$3:$Z$214,I$1,FALSE)</f>
        <v>6047.1129572879308</v>
      </c>
      <c r="J6">
        <f>'[4]Emission Projections'!O$183*'[4]Carbon Prices POLES'!I$8*VLOOKUP('Revenues X=1'!$A6,'[4]Population Shares'!$A$3:$Z$214,J$1,FALSE)</f>
        <v>7198.7532306159455</v>
      </c>
      <c r="K6">
        <f>'[4]Emission Projections'!P$183*'[4]Carbon Prices POLES'!J$8*VLOOKUP('Revenues X=1'!$A6,'[4]Population Shares'!$A$3:$Z$214,K$1,FALSE)</f>
        <v>8569.1682492108721</v>
      </c>
      <c r="L6">
        <f>'[4]Emission Projections'!Q$183*'[4]Carbon Prices POLES'!K$8*VLOOKUP('Revenues X=1'!$A6,'[4]Population Shares'!$A$3:$Z$214,L$1,FALSE)</f>
        <v>10199.815146717965</v>
      </c>
      <c r="M6">
        <f>'[4]Emission Projections'!R$183*'[4]Carbon Prices POLES'!L$8*VLOOKUP('Revenues X=1'!$A6,'[4]Population Shares'!$A$3:$Z$214,M$1,FALSE)</f>
        <v>12139.973212814908</v>
      </c>
      <c r="N6">
        <f>'[4]Emission Projections'!S$183*'[4]Carbon Prices POLES'!M$8*VLOOKUP('Revenues X=1'!$A6,'[4]Population Shares'!$A$3:$Z$214,N$1,FALSE)</f>
        <v>14448.242037364291</v>
      </c>
      <c r="O6">
        <f>'[4]Emission Projections'!T$183*'[4]Carbon Prices POLES'!N$8*VLOOKUP('Revenues X=1'!$A6,'[4]Population Shares'!$A$3:$Z$214,O$1,FALSE)</f>
        <v>17194.268258514741</v>
      </c>
      <c r="P6">
        <f>'[4]Emission Projections'!U$183*'[4]Carbon Prices POLES'!O$8*VLOOKUP('Revenues X=1'!$A6,'[4]Population Shares'!$A$3:$Z$214,P$1,FALSE)</f>
        <v>20460.858004270951</v>
      </c>
      <c r="Q6">
        <f>'[4]Emission Projections'!V$183*'[4]Carbon Prices POLES'!P$8*VLOOKUP('Revenues X=1'!$A6,'[4]Population Shares'!$A$3:$Z$214,Q$1,FALSE)</f>
        <v>24346.414066789835</v>
      </c>
      <c r="R6">
        <f>'[4]Emission Projections'!W$183*'[4]Carbon Prices POLES'!Q$8*VLOOKUP('Revenues X=1'!$A6,'[4]Population Shares'!$A$3:$Z$214,R$1,FALSE)</f>
        <v>28967.913655162076</v>
      </c>
      <c r="S6">
        <f>'[4]Emission Projections'!X$183*'[4]Carbon Prices POLES'!R$8*VLOOKUP('Revenues X=1'!$A6,'[4]Population Shares'!$A$3:$Z$214,S$1,FALSE)</f>
        <v>34464.347078055485</v>
      </c>
      <c r="T6">
        <f>'[4]Emission Projections'!Y$183*'[4]Carbon Prices POLES'!S$8*VLOOKUP('Revenues X=1'!$A6,'[4]Population Shares'!$A$3:$Z$214,T$1,FALSE)</f>
        <v>41000.914010318716</v>
      </c>
      <c r="U6">
        <f>'[4]Emission Projections'!Z$183*'[4]Carbon Prices POLES'!T$8*VLOOKUP('Revenues X=1'!$A6,'[4]Population Shares'!$A$3:$Z$214,U$1,FALSE)</f>
        <v>48773.873522766247</v>
      </c>
      <c r="V6">
        <f>'[4]Emission Projections'!AA$183*'[4]Carbon Prices POLES'!U$8*VLOOKUP('Revenues X=1'!$A6,'[4]Population Shares'!$A$3:$Z$214,V$1,FALSE)</f>
        <v>58016.448811851107</v>
      </c>
      <c r="W6" s="20">
        <f t="shared" si="5"/>
        <v>16866.496041142294</v>
      </c>
      <c r="X6" t="s">
        <v>387</v>
      </c>
      <c r="Y6">
        <f t="shared" si="0"/>
        <v>0</v>
      </c>
      <c r="Z6">
        <f t="shared" si="1"/>
        <v>0</v>
      </c>
      <c r="AA6">
        <f t="shared" si="2"/>
        <v>1</v>
      </c>
      <c r="AB6">
        <f t="shared" si="3"/>
        <v>0</v>
      </c>
      <c r="AC6">
        <f t="shared" si="4"/>
        <v>0</v>
      </c>
      <c r="AE6" t="s">
        <v>526</v>
      </c>
      <c r="AF6">
        <f>SUMPRODUCT(W2:W180,AC2:AC180)</f>
        <v>128589812.72134466</v>
      </c>
    </row>
    <row r="7" spans="1:32" x14ac:dyDescent="0.25">
      <c r="A7" t="s">
        <v>30</v>
      </c>
      <c r="B7">
        <f>'[4]Emission Projections'!G$183*'[4]Carbon Prices POLES'!A$8*VLOOKUP('Revenues X=1'!$A7,'[4]Population Shares'!$A$3:$Z$214,B$1,FALSE)</f>
        <v>447067.52657277917</v>
      </c>
      <c r="C7">
        <f>'[4]Emission Projections'!H$183*'[4]Carbon Prices POLES'!B$8*VLOOKUP('Revenues X=1'!$A7,'[4]Population Shares'!$A$3:$Z$214,C$1,FALSE)</f>
        <v>544459.5721460504</v>
      </c>
      <c r="D7">
        <f>'[4]Emission Projections'!I$183*'[4]Carbon Prices POLES'!C$8*VLOOKUP('Revenues X=1'!$A7,'[4]Population Shares'!$A$3:$Z$214,D$1,FALSE)</f>
        <v>663024.0765603109</v>
      </c>
      <c r="E7">
        <f>'[4]Emission Projections'!J$183*'[4]Carbon Prices POLES'!D$8*VLOOKUP('Revenues X=1'!$A7,'[4]Population Shares'!$A$3:$Z$214,E$1,FALSE)</f>
        <v>807358.46908296284</v>
      </c>
      <c r="F7">
        <f>'[4]Emission Projections'!K$183*'[4]Carbon Prices POLES'!E$8*VLOOKUP('Revenues X=1'!$A7,'[4]Population Shares'!$A$3:$Z$214,F$1,FALSE)</f>
        <v>983052.79476313957</v>
      </c>
      <c r="G7">
        <f>'[4]Emission Projections'!L$183*'[4]Carbon Prices POLES'!F$8*VLOOKUP('Revenues X=1'!$A7,'[4]Population Shares'!$A$3:$Z$214,G$1,FALSE)</f>
        <v>1196906.445801351</v>
      </c>
      <c r="H7">
        <f>'[4]Emission Projections'!M$183*'[4]Carbon Prices POLES'!G$8*VLOOKUP('Revenues X=1'!$A7,'[4]Population Shares'!$A$3:$Z$214,H$1,FALSE)</f>
        <v>1457191.3826230969</v>
      </c>
      <c r="I7">
        <f>'[4]Emission Projections'!N$183*'[4]Carbon Prices POLES'!H$8*VLOOKUP('Revenues X=1'!$A7,'[4]Population Shares'!$A$3:$Z$214,I$1,FALSE)</f>
        <v>1773967.0048212681</v>
      </c>
      <c r="J7">
        <f>'[4]Emission Projections'!O$183*'[4]Carbon Prices POLES'!I$8*VLOOKUP('Revenues X=1'!$A7,'[4]Population Shares'!$A$3:$Z$214,J$1,FALSE)</f>
        <v>2159469.7252348838</v>
      </c>
      <c r="K7">
        <f>'[4]Emission Projections'!P$183*'[4]Carbon Prices POLES'!J$8*VLOOKUP('Revenues X=1'!$A7,'[4]Population Shares'!$A$3:$Z$214,K$1,FALSE)</f>
        <v>2628578.0681117144</v>
      </c>
      <c r="L7">
        <f>'[4]Emission Projections'!Q$183*'[4]Carbon Prices POLES'!K$8*VLOOKUP('Revenues X=1'!$A7,'[4]Population Shares'!$A$3:$Z$214,L$1,FALSE)</f>
        <v>3199387.8241816442</v>
      </c>
      <c r="M7">
        <f>'[4]Emission Projections'!R$183*'[4]Carbon Prices POLES'!L$8*VLOOKUP('Revenues X=1'!$A7,'[4]Population Shares'!$A$3:$Z$214,M$1,FALSE)</f>
        <v>3893899.0821916591</v>
      </c>
      <c r="N7">
        <f>'[4]Emission Projections'!S$183*'[4]Carbon Prices POLES'!M$8*VLOOKUP('Revenues X=1'!$A7,'[4]Population Shares'!$A$3:$Z$214,N$1,FALSE)</f>
        <v>4738865.1257302575</v>
      </c>
      <c r="O7">
        <f>'[4]Emission Projections'!T$183*'[4]Carbon Prices POLES'!N$8*VLOOKUP('Revenues X=1'!$A7,'[4]Population Shares'!$A$3:$Z$214,O$1,FALSE)</f>
        <v>5766806.9706672579</v>
      </c>
      <c r="P7">
        <f>'[4]Emission Projections'!U$183*'[4]Carbon Prices POLES'!O$8*VLOOKUP('Revenues X=1'!$A7,'[4]Population Shares'!$A$3:$Z$214,P$1,FALSE)</f>
        <v>7017265.9230325073</v>
      </c>
      <c r="Q7">
        <f>'[4]Emission Projections'!V$183*'[4]Carbon Prices POLES'!P$8*VLOOKUP('Revenues X=1'!$A7,'[4]Population Shares'!$A$3:$Z$214,Q$1,FALSE)</f>
        <v>8538301.2537128106</v>
      </c>
      <c r="R7">
        <f>'[4]Emission Projections'!W$183*'[4]Carbon Prices POLES'!Q$8*VLOOKUP('Revenues X=1'!$A7,'[4]Population Shares'!$A$3:$Z$214,R$1,FALSE)</f>
        <v>10388337.813744567</v>
      </c>
      <c r="S7">
        <f>'[4]Emission Projections'!X$183*'[4]Carbon Prices POLES'!R$8*VLOOKUP('Revenues X=1'!$A7,'[4]Population Shares'!$A$3:$Z$214,S$1,FALSE)</f>
        <v>12638376.193453515</v>
      </c>
      <c r="T7">
        <f>'[4]Emission Projections'!Y$183*'[4]Carbon Prices POLES'!S$8*VLOOKUP('Revenues X=1'!$A7,'[4]Population Shares'!$A$3:$Z$214,T$1,FALSE)</f>
        <v>15374717.268043138</v>
      </c>
      <c r="U7">
        <f>'[4]Emission Projections'!Z$183*'[4]Carbon Prices POLES'!T$8*VLOOKUP('Revenues X=1'!$A7,'[4]Population Shares'!$A$3:$Z$214,U$1,FALSE)</f>
        <v>18702222.702497326</v>
      </c>
      <c r="V7">
        <f>'[4]Emission Projections'!AA$183*'[4]Carbon Prices POLES'!U$8*VLOOKUP('Revenues X=1'!$A7,'[4]Population Shares'!$A$3:$Z$214,V$1,FALSE)</f>
        <v>22748328.713275224</v>
      </c>
      <c r="W7" s="20">
        <f t="shared" si="5"/>
        <v>5984170.663630832</v>
      </c>
      <c r="X7" t="s">
        <v>525</v>
      </c>
      <c r="Y7">
        <f t="shared" si="0"/>
        <v>0</v>
      </c>
      <c r="Z7">
        <f t="shared" si="1"/>
        <v>1</v>
      </c>
      <c r="AA7">
        <f t="shared" si="2"/>
        <v>0</v>
      </c>
      <c r="AB7">
        <f t="shared" si="3"/>
        <v>0</v>
      </c>
      <c r="AC7">
        <f t="shared" si="4"/>
        <v>0</v>
      </c>
    </row>
    <row r="8" spans="1:32" x14ac:dyDescent="0.25">
      <c r="A8" t="s">
        <v>33</v>
      </c>
      <c r="B8">
        <f>'[4]Emission Projections'!G$183*'[4]Carbon Prices POLES'!A$8*VLOOKUP('Revenues X=1'!$A8,'[4]Population Shares'!$A$3:$Z$214,B$1,FALSE)</f>
        <v>1994.9252736605101</v>
      </c>
      <c r="C8">
        <f>'[4]Emission Projections'!H$183*'[4]Carbon Prices POLES'!B$8*VLOOKUP('Revenues X=1'!$A8,'[4]Population Shares'!$A$3:$Z$214,C$1,FALSE)</f>
        <v>2382.4767147881812</v>
      </c>
      <c r="D8">
        <f>'[4]Emission Projections'!I$183*'[4]Carbon Prices POLES'!C$8*VLOOKUP('Revenues X=1'!$A8,'[4]Population Shares'!$A$3:$Z$214,D$1,FALSE)</f>
        <v>2845.1282420492867</v>
      </c>
      <c r="E8">
        <f>'[4]Emission Projections'!J$183*'[4]Carbon Prices POLES'!D$8*VLOOKUP('Revenues X=1'!$A8,'[4]Population Shares'!$A$3:$Z$214,E$1,FALSE)</f>
        <v>3397.4140056362507</v>
      </c>
      <c r="F8">
        <f>'[4]Emission Projections'!K$183*'[4]Carbon Prices POLES'!E$8*VLOOKUP('Revenues X=1'!$A8,'[4]Population Shares'!$A$3:$Z$214,F$1,FALSE)</f>
        <v>4056.6583189350322</v>
      </c>
      <c r="G8">
        <f>'[4]Emission Projections'!L$183*'[4]Carbon Prices POLES'!F$8*VLOOKUP('Revenues X=1'!$A8,'[4]Population Shares'!$A$3:$Z$214,G$1,FALSE)</f>
        <v>4843.522411347476</v>
      </c>
      <c r="H8">
        <f>'[4]Emission Projections'!M$183*'[4]Carbon Prices POLES'!G$8*VLOOKUP('Revenues X=1'!$A8,'[4]Population Shares'!$A$3:$Z$214,H$1,FALSE)</f>
        <v>5782.6541963368791</v>
      </c>
      <c r="I8">
        <f>'[4]Emission Projections'!N$183*'[4]Carbon Prices POLES'!H$8*VLOOKUP('Revenues X=1'!$A8,'[4]Population Shares'!$A$3:$Z$214,I$1,FALSE)</f>
        <v>6903.4420867448443</v>
      </c>
      <c r="J8">
        <f>'[4]Emission Projections'!O$183*'[4]Carbon Prices POLES'!I$8*VLOOKUP('Revenues X=1'!$A8,'[4]Population Shares'!$A$3:$Z$214,J$1,FALSE)</f>
        <v>8240.9406799317967</v>
      </c>
      <c r="K8">
        <f>'[4]Emission Projections'!P$183*'[4]Carbon Prices POLES'!J$8*VLOOKUP('Revenues X=1'!$A8,'[4]Population Shares'!$A$3:$Z$214,K$1,FALSE)</f>
        <v>9836.9410391131514</v>
      </c>
      <c r="L8">
        <f>'[4]Emission Projections'!Q$183*'[4]Carbon Prices POLES'!K$8*VLOOKUP('Revenues X=1'!$A8,'[4]Population Shares'!$A$3:$Z$214,L$1,FALSE)</f>
        <v>11741.284086505282</v>
      </c>
      <c r="M8">
        <f>'[4]Emission Projections'!R$183*'[4]Carbon Prices POLES'!L$8*VLOOKUP('Revenues X=1'!$A8,'[4]Population Shares'!$A$3:$Z$214,M$1,FALSE)</f>
        <v>14013.380692718325</v>
      </c>
      <c r="N8">
        <f>'[4]Emission Projections'!S$183*'[4]Carbon Prices POLES'!M$8*VLOOKUP('Revenues X=1'!$A8,'[4]Population Shares'!$A$3:$Z$214,N$1,FALSE)</f>
        <v>16724.07463582409</v>
      </c>
      <c r="O8">
        <f>'[4]Emission Projections'!T$183*'[4]Carbon Prices POLES'!N$8*VLOOKUP('Revenues X=1'!$A8,'[4]Population Shares'!$A$3:$Z$214,O$1,FALSE)</f>
        <v>19957.800801980247</v>
      </c>
      <c r="P8">
        <f>'[4]Emission Projections'!U$183*'[4]Carbon Prices POLES'!O$8*VLOOKUP('Revenues X=1'!$A8,'[4]Population Shares'!$A$3:$Z$214,P$1,FALSE)</f>
        <v>23815.226904498675</v>
      </c>
      <c r="Q8">
        <f>'[4]Emission Projections'!V$183*'[4]Carbon Prices POLES'!P$8*VLOOKUP('Revenues X=1'!$A8,'[4]Population Shares'!$A$3:$Z$214,Q$1,FALSE)</f>
        <v>28416.316610173635</v>
      </c>
      <c r="R8">
        <f>'[4]Emission Projections'!W$183*'[4]Carbon Prices POLES'!Q$8*VLOOKUP('Revenues X=1'!$A8,'[4]Population Shares'!$A$3:$Z$214,R$1,FALSE)</f>
        <v>33904.074457803101</v>
      </c>
      <c r="S8">
        <f>'[4]Emission Projections'!X$183*'[4]Carbon Prices POLES'!R$8*VLOOKUP('Revenues X=1'!$A8,'[4]Population Shares'!$A$3:$Z$214,S$1,FALSE)</f>
        <v>40448.891833791778</v>
      </c>
      <c r="T8">
        <f>'[4]Emission Projections'!Y$183*'[4]Carbon Prices POLES'!S$8*VLOOKUP('Revenues X=1'!$A8,'[4]Population Shares'!$A$3:$Z$214,T$1,FALSE)</f>
        <v>48253.854206320822</v>
      </c>
      <c r="U8">
        <f>'[4]Emission Projections'!Z$183*'[4]Carbon Prices POLES'!T$8*VLOOKUP('Revenues X=1'!$A8,'[4]Population Shares'!$A$3:$Z$214,U$1,FALSE)</f>
        <v>57560.905056659154</v>
      </c>
      <c r="V8">
        <f>'[4]Emission Projections'!AA$183*'[4]Carbon Prices POLES'!U$8*VLOOKUP('Revenues X=1'!$A8,'[4]Population Shares'!$A$3:$Z$214,V$1,FALSE)</f>
        <v>68658.356771116742</v>
      </c>
      <c r="W8" s="20">
        <f t="shared" si="5"/>
        <v>19703.727096473107</v>
      </c>
      <c r="X8" t="s">
        <v>525</v>
      </c>
      <c r="Y8">
        <f t="shared" si="0"/>
        <v>0</v>
      </c>
      <c r="Z8">
        <f t="shared" si="1"/>
        <v>1</v>
      </c>
      <c r="AA8">
        <f t="shared" si="2"/>
        <v>0</v>
      </c>
      <c r="AB8">
        <f t="shared" si="3"/>
        <v>0</v>
      </c>
      <c r="AC8">
        <f t="shared" si="4"/>
        <v>0</v>
      </c>
    </row>
    <row r="9" spans="1:32" x14ac:dyDescent="0.25">
      <c r="A9" t="s">
        <v>36</v>
      </c>
      <c r="B9">
        <f>'[4]Emission Projections'!G$183*'[4]Carbon Prices POLES'!A$8*VLOOKUP('Revenues X=1'!$A9,'[4]Population Shares'!$A$3:$Z$214,B$1,FALSE)</f>
        <v>923315.25755196705</v>
      </c>
      <c r="C9">
        <f>'[4]Emission Projections'!H$183*'[4]Carbon Prices POLES'!B$8*VLOOKUP('Revenues X=1'!$A9,'[4]Population Shares'!$A$3:$Z$214,C$1,FALSE)</f>
        <v>1100689.8478525681</v>
      </c>
      <c r="D9">
        <f>'[4]Emission Projections'!I$183*'[4]Carbon Prices POLES'!C$8*VLOOKUP('Revenues X=1'!$A9,'[4]Population Shares'!$A$3:$Z$214,D$1,FALSE)</f>
        <v>1312052.034497017</v>
      </c>
      <c r="E9">
        <f>'[4]Emission Projections'!J$183*'[4]Carbon Prices POLES'!D$8*VLOOKUP('Revenues X=1'!$A9,'[4]Population Shares'!$A$3:$Z$214,E$1,FALSE)</f>
        <v>1563905.8400007344</v>
      </c>
      <c r="F9">
        <f>'[4]Emission Projections'!K$183*'[4]Carbon Prices POLES'!E$8*VLOOKUP('Revenues X=1'!$A9,'[4]Population Shares'!$A$3:$Z$214,F$1,FALSE)</f>
        <v>1863989.556177177</v>
      </c>
      <c r="G9">
        <f>'[4]Emission Projections'!L$183*'[4]Carbon Prices POLES'!F$8*VLOOKUP('Revenues X=1'!$A9,'[4]Population Shares'!$A$3:$Z$214,G$1,FALSE)</f>
        <v>2221515.1264718999</v>
      </c>
      <c r="H9">
        <f>'[4]Emission Projections'!M$183*'[4]Carbon Prices POLES'!G$8*VLOOKUP('Revenues X=1'!$A9,'[4]Population Shares'!$A$3:$Z$214,H$1,FALSE)</f>
        <v>2647452.0292353355</v>
      </c>
      <c r="I9">
        <f>'[4]Emission Projections'!N$183*'[4]Carbon Prices POLES'!H$8*VLOOKUP('Revenues X=1'!$A9,'[4]Population Shares'!$A$3:$Z$214,I$1,FALSE)</f>
        <v>3154855.5527966199</v>
      </c>
      <c r="J9">
        <f>'[4]Emission Projections'!O$183*'[4]Carbon Prices POLES'!I$8*VLOOKUP('Revenues X=1'!$A9,'[4]Population Shares'!$A$3:$Z$214,J$1,FALSE)</f>
        <v>3759269.8184395866</v>
      </c>
      <c r="K9">
        <f>'[4]Emission Projections'!P$183*'[4]Carbon Prices POLES'!J$8*VLOOKUP('Revenues X=1'!$A9,'[4]Population Shares'!$A$3:$Z$214,K$1,FALSE)</f>
        <v>4479192.162012483</v>
      </c>
      <c r="L9">
        <f>'[4]Emission Projections'!Q$183*'[4]Carbon Prices POLES'!K$8*VLOOKUP('Revenues X=1'!$A9,'[4]Population Shares'!$A$3:$Z$214,L$1,FALSE)</f>
        <v>5336642.845547107</v>
      </c>
      <c r="M9">
        <f>'[4]Emission Projections'!R$183*'[4]Carbon Prices POLES'!L$8*VLOOKUP('Revenues X=1'!$A9,'[4]Population Shares'!$A$3:$Z$214,M$1,FALSE)</f>
        <v>6357822.2097408529</v>
      </c>
      <c r="N9">
        <f>'[4]Emission Projections'!S$183*'[4]Carbon Prices POLES'!M$8*VLOOKUP('Revenues X=1'!$A9,'[4]Population Shares'!$A$3:$Z$214,N$1,FALSE)</f>
        <v>7573915.7887071464</v>
      </c>
      <c r="O9">
        <f>'[4]Emission Projections'!T$183*'[4]Carbon Prices POLES'!N$8*VLOOKUP('Revenues X=1'!$A9,'[4]Population Shares'!$A$3:$Z$214,O$1,FALSE)</f>
        <v>9022023.9350876659</v>
      </c>
      <c r="P9">
        <f>'[4]Emission Projections'!U$183*'[4]Carbon Prices POLES'!O$8*VLOOKUP('Revenues X=1'!$A9,'[4]Population Shares'!$A$3:$Z$214,P$1,FALSE)</f>
        <v>10746299.278474161</v>
      </c>
      <c r="Q9">
        <f>'[4]Emission Projections'!V$183*'[4]Carbon Prices POLES'!P$8*VLOOKUP('Revenues X=1'!$A9,'[4]Population Shares'!$A$3:$Z$214,Q$1,FALSE)</f>
        <v>12799261.341758367</v>
      </c>
      <c r="R9">
        <f>'[4]Emission Projections'!W$183*'[4]Carbon Prices POLES'!Q$8*VLOOKUP('Revenues X=1'!$A9,'[4]Population Shares'!$A$3:$Z$214,R$1,FALSE)</f>
        <v>15243403.060486939</v>
      </c>
      <c r="S9">
        <f>'[4]Emission Projections'!X$183*'[4]Carbon Prices POLES'!R$8*VLOOKUP('Revenues X=1'!$A9,'[4]Population Shares'!$A$3:$Z$214,S$1,FALSE)</f>
        <v>18153049.180324718</v>
      </c>
      <c r="T9">
        <f>'[4]Emission Projections'!Y$183*'[4]Carbon Prices POLES'!S$8*VLOOKUP('Revenues X=1'!$A9,'[4]Population Shares'!$A$3:$Z$214,T$1,FALSE)</f>
        <v>21616624.589795433</v>
      </c>
      <c r="U9">
        <f>'[4]Emission Projections'!Z$183*'[4]Carbon Prices POLES'!T$8*VLOOKUP('Revenues X=1'!$A9,'[4]Population Shares'!$A$3:$Z$214,U$1,FALSE)</f>
        <v>25739280.506092172</v>
      </c>
      <c r="V9">
        <f>'[4]Emission Projections'!AA$183*'[4]Carbon Prices POLES'!U$8*VLOOKUP('Revenues X=1'!$A9,'[4]Population Shares'!$A$3:$Z$214,V$1,FALSE)</f>
        <v>30646092.651803959</v>
      </c>
      <c r="W9" s="20">
        <f t="shared" si="5"/>
        <v>8869554.8863263763</v>
      </c>
      <c r="X9" t="s">
        <v>526</v>
      </c>
      <c r="Y9">
        <f t="shared" si="0"/>
        <v>0</v>
      </c>
      <c r="Z9">
        <f t="shared" si="1"/>
        <v>0</v>
      </c>
      <c r="AA9">
        <f t="shared" si="2"/>
        <v>0</v>
      </c>
      <c r="AB9">
        <f t="shared" si="3"/>
        <v>0</v>
      </c>
      <c r="AC9">
        <f t="shared" si="4"/>
        <v>1</v>
      </c>
    </row>
    <row r="10" spans="1:32" x14ac:dyDescent="0.25">
      <c r="A10" t="s">
        <v>38</v>
      </c>
      <c r="B10">
        <f>'[4]Emission Projections'!G$183*'[4]Carbon Prices POLES'!A$8*VLOOKUP('Revenues X=1'!$A10,'[4]Population Shares'!$A$3:$Z$214,B$1,FALSE)</f>
        <v>67771.979282975793</v>
      </c>
      <c r="C10">
        <f>'[4]Emission Projections'!H$183*'[4]Carbon Prices POLES'!B$8*VLOOKUP('Revenues X=1'!$A10,'[4]Population Shares'!$A$3:$Z$214,C$1,FALSE)</f>
        <v>80200.429501218488</v>
      </c>
      <c r="D10">
        <f>'[4]Emission Projections'!I$183*'[4]Carbon Prices POLES'!C$8*VLOOKUP('Revenues X=1'!$A10,'[4]Population Shares'!$A$3:$Z$214,D$1,FALSE)</f>
        <v>94901.782220054694</v>
      </c>
      <c r="E10">
        <f>'[4]Emission Projections'!J$183*'[4]Carbon Prices POLES'!D$8*VLOOKUP('Revenues X=1'!$A10,'[4]Population Shares'!$A$3:$Z$214,E$1,FALSE)</f>
        <v>112291.1389660553</v>
      </c>
      <c r="F10">
        <f>'[4]Emission Projections'!K$183*'[4]Carbon Prices POLES'!E$8*VLOOKUP('Revenues X=1'!$A10,'[4]Population Shares'!$A$3:$Z$214,F$1,FALSE)</f>
        <v>132858.68092745755</v>
      </c>
      <c r="G10">
        <f>'[4]Emission Projections'!L$183*'[4]Carbon Prices POLES'!F$8*VLOOKUP('Revenues X=1'!$A10,'[4]Population Shares'!$A$3:$Z$214,G$1,FALSE)</f>
        <v>157183.62937145345</v>
      </c>
      <c r="H10">
        <f>'[4]Emission Projections'!M$183*'[4]Carbon Prices POLES'!G$8*VLOOKUP('Revenues X=1'!$A10,'[4]Population Shares'!$A$3:$Z$214,H$1,FALSE)</f>
        <v>185950.65539403434</v>
      </c>
      <c r="I10">
        <f>'[4]Emission Projections'!N$183*'[4]Carbon Prices POLES'!H$8*VLOOKUP('Revenues X=1'!$A10,'[4]Population Shares'!$A$3:$Z$214,I$1,FALSE)</f>
        <v>219968.5892222398</v>
      </c>
      <c r="J10">
        <f>'[4]Emission Projections'!O$183*'[4]Carbon Prices POLES'!I$8*VLOOKUP('Revenues X=1'!$A10,'[4]Population Shares'!$A$3:$Z$214,J$1,FALSE)</f>
        <v>260193.39267778792</v>
      </c>
      <c r="K10">
        <f>'[4]Emission Projections'!P$183*'[4]Carbon Prices POLES'!J$8*VLOOKUP('Revenues X=1'!$A10,'[4]Population Shares'!$A$3:$Z$214,K$1,FALSE)</f>
        <v>307754.23404536839</v>
      </c>
      <c r="L10">
        <f>'[4]Emission Projections'!Q$183*'[4]Carbon Prices POLES'!K$8*VLOOKUP('Revenues X=1'!$A10,'[4]Population Shares'!$A$3:$Z$214,L$1,FALSE)</f>
        <v>363985.47797522519</v>
      </c>
      <c r="M10">
        <f>'[4]Emission Projections'!R$183*'[4]Carbon Prices POLES'!L$8*VLOOKUP('Revenues X=1'!$A10,'[4]Population Shares'!$A$3:$Z$214,M$1,FALSE)</f>
        <v>430463.04495175136</v>
      </c>
      <c r="N10">
        <f>'[4]Emission Projections'!S$183*'[4]Carbon Prices POLES'!M$8*VLOOKUP('Revenues X=1'!$A10,'[4]Population Shares'!$A$3:$Z$214,N$1,FALSE)</f>
        <v>509048.94586976757</v>
      </c>
      <c r="O10">
        <f>'[4]Emission Projections'!T$183*'[4]Carbon Prices POLES'!N$8*VLOOKUP('Revenues X=1'!$A10,'[4]Population Shares'!$A$3:$Z$214,O$1,FALSE)</f>
        <v>601941.96465491061</v>
      </c>
      <c r="P10">
        <f>'[4]Emission Projections'!U$183*'[4]Carbon Prices POLES'!O$8*VLOOKUP('Revenues X=1'!$A10,'[4]Population Shares'!$A$3:$Z$214,P$1,FALSE)</f>
        <v>711739.63921728707</v>
      </c>
      <c r="Q10">
        <f>'[4]Emission Projections'!V$183*'[4]Carbon Prices POLES'!P$8*VLOOKUP('Revenues X=1'!$A10,'[4]Population Shares'!$A$3:$Z$214,Q$1,FALSE)</f>
        <v>841508.88439567783</v>
      </c>
      <c r="R10">
        <f>'[4]Emission Projections'!W$183*'[4]Carbon Prices POLES'!Q$8*VLOOKUP('Revenues X=1'!$A10,'[4]Population Shares'!$A$3:$Z$214,R$1,FALSE)</f>
        <v>994872.22887264797</v>
      </c>
      <c r="S10">
        <f>'[4]Emission Projections'!X$183*'[4]Carbon Prices POLES'!R$8*VLOOKUP('Revenues X=1'!$A10,'[4]Population Shares'!$A$3:$Z$214,S$1,FALSE)</f>
        <v>1176106.1883884137</v>
      </c>
      <c r="T10">
        <f>'[4]Emission Projections'!Y$183*'[4]Carbon Prices POLES'!S$8*VLOOKUP('Revenues X=1'!$A10,'[4]Population Shares'!$A$3:$Z$214,T$1,FALSE)</f>
        <v>1390261.2156029623</v>
      </c>
      <c r="U10">
        <f>'[4]Emission Projections'!Z$183*'[4]Carbon Prices POLES'!T$8*VLOOKUP('Revenues X=1'!$A10,'[4]Population Shares'!$A$3:$Z$214,U$1,FALSE)</f>
        <v>1643298.6782187796</v>
      </c>
      <c r="V10">
        <f>'[4]Emission Projections'!AA$183*'[4]Carbon Prices POLES'!U$8*VLOOKUP('Revenues X=1'!$A10,'[4]Population Shares'!$A$3:$Z$214,V$1,FALSE)</f>
        <v>1942257.4207707911</v>
      </c>
      <c r="W10" s="20">
        <f t="shared" si="5"/>
        <v>582121.81907270767</v>
      </c>
      <c r="X10" t="s">
        <v>527</v>
      </c>
      <c r="Y10">
        <f t="shared" si="0"/>
        <v>0</v>
      </c>
      <c r="Z10">
        <f t="shared" si="1"/>
        <v>0</v>
      </c>
      <c r="AA10">
        <f t="shared" si="2"/>
        <v>0</v>
      </c>
      <c r="AB10">
        <f t="shared" si="3"/>
        <v>1</v>
      </c>
      <c r="AC10">
        <f t="shared" si="4"/>
        <v>0</v>
      </c>
    </row>
    <row r="11" spans="1:32" x14ac:dyDescent="0.25">
      <c r="A11" t="s">
        <v>43</v>
      </c>
      <c r="B11">
        <f>'[4]Emission Projections'!G$183*'[4]Carbon Prices POLES'!A$8*VLOOKUP('Revenues X=1'!$A11,'[4]Population Shares'!$A$3:$Z$214,B$1,FALSE)</f>
        <v>503843.66746797232</v>
      </c>
      <c r="C11">
        <f>'[4]Emission Projections'!H$183*'[4]Carbon Prices POLES'!B$8*VLOOKUP('Revenues X=1'!$A11,'[4]Population Shares'!$A$3:$Z$214,C$1,FALSE)</f>
        <v>603726.41894733557</v>
      </c>
      <c r="D11">
        <f>'[4]Emission Projections'!I$183*'[4]Carbon Prices POLES'!C$8*VLOOKUP('Revenues X=1'!$A11,'[4]Population Shares'!$A$3:$Z$214,D$1,FALSE)</f>
        <v>723362.02741610736</v>
      </c>
      <c r="E11">
        <f>'[4]Emission Projections'!J$183*'[4]Carbon Prices POLES'!D$8*VLOOKUP('Revenues X=1'!$A11,'[4]Population Shares'!$A$3:$Z$214,E$1,FALSE)</f>
        <v>866651.86736932583</v>
      </c>
      <c r="F11">
        <f>'[4]Emission Projections'!K$183*'[4]Carbon Prices POLES'!E$8*VLOOKUP('Revenues X=1'!$A11,'[4]Population Shares'!$A$3:$Z$214,F$1,FALSE)</f>
        <v>1038262.0452606053</v>
      </c>
      <c r="G11">
        <f>'[4]Emission Projections'!L$183*'[4]Carbon Prices POLES'!F$8*VLOOKUP('Revenues X=1'!$A11,'[4]Population Shares'!$A$3:$Z$214,G$1,FALSE)</f>
        <v>1243776.0964669753</v>
      </c>
      <c r="H11">
        <f>'[4]Emission Projections'!M$183*'[4]Carbon Prices POLES'!G$8*VLOOKUP('Revenues X=1'!$A11,'[4]Population Shares'!$A$3:$Z$214,H$1,FALSE)</f>
        <v>1489877.147404006</v>
      </c>
      <c r="I11">
        <f>'[4]Emission Projections'!N$183*'[4]Carbon Prices POLES'!H$8*VLOOKUP('Revenues X=1'!$A11,'[4]Population Shares'!$A$3:$Z$214,I$1,FALSE)</f>
        <v>1784560.4612010058</v>
      </c>
      <c r="J11">
        <f>'[4]Emission Projections'!O$183*'[4]Carbon Prices POLES'!I$8*VLOOKUP('Revenues X=1'!$A11,'[4]Population Shares'!$A$3:$Z$214,J$1,FALSE)</f>
        <v>2137394.6239477396</v>
      </c>
      <c r="K11">
        <f>'[4]Emission Projections'!P$183*'[4]Carbon Prices POLES'!J$8*VLOOKUP('Revenues X=1'!$A11,'[4]Population Shares'!$A$3:$Z$214,K$1,FALSE)</f>
        <v>2559825.3588784924</v>
      </c>
      <c r="L11">
        <f>'[4]Emission Projections'!Q$183*'[4]Carbon Prices POLES'!K$8*VLOOKUP('Revenues X=1'!$A11,'[4]Population Shares'!$A$3:$Z$214,L$1,FALSE)</f>
        <v>3065548.6236940646</v>
      </c>
      <c r="M11">
        <f>'[4]Emission Projections'!R$183*'[4]Carbon Prices POLES'!L$8*VLOOKUP('Revenues X=1'!$A11,'[4]Population Shares'!$A$3:$Z$214,M$1,FALSE)</f>
        <v>3670944.9963499415</v>
      </c>
      <c r="N11">
        <f>'[4]Emission Projections'!S$183*'[4]Carbon Prices POLES'!M$8*VLOOKUP('Revenues X=1'!$A11,'[4]Population Shares'!$A$3:$Z$214,N$1,FALSE)</f>
        <v>4395612.4828321459</v>
      </c>
      <c r="O11">
        <f>'[4]Emission Projections'!T$183*'[4]Carbon Prices POLES'!N$8*VLOOKUP('Revenues X=1'!$A11,'[4]Population Shares'!$A$3:$Z$214,O$1,FALSE)</f>
        <v>5262987.3809137009</v>
      </c>
      <c r="P11">
        <f>'[4]Emission Projections'!U$183*'[4]Carbon Prices POLES'!O$8*VLOOKUP('Revenues X=1'!$A11,'[4]Population Shares'!$A$3:$Z$214,P$1,FALSE)</f>
        <v>6301104.9448540099</v>
      </c>
      <c r="Q11">
        <f>'[4]Emission Projections'!V$183*'[4]Carbon Prices POLES'!P$8*VLOOKUP('Revenues X=1'!$A11,'[4]Population Shares'!$A$3:$Z$214,Q$1,FALSE)</f>
        <v>7543486.4780689385</v>
      </c>
      <c r="R11">
        <f>'[4]Emission Projections'!W$183*'[4]Carbon Prices POLES'!Q$8*VLOOKUP('Revenues X=1'!$A11,'[4]Population Shares'!$A$3:$Z$214,R$1,FALSE)</f>
        <v>9030224.9784860536</v>
      </c>
      <c r="S11">
        <f>'[4]Emission Projections'!X$183*'[4]Carbon Prices POLES'!R$8*VLOOKUP('Revenues X=1'!$A11,'[4]Population Shares'!$A$3:$Z$214,S$1,FALSE)</f>
        <v>10809252.184814673</v>
      </c>
      <c r="T11">
        <f>'[4]Emission Projections'!Y$183*'[4]Carbon Prices POLES'!S$8*VLOOKUP('Revenues X=1'!$A11,'[4]Population Shares'!$A$3:$Z$214,T$1,FALSE)</f>
        <v>12937887.580270998</v>
      </c>
      <c r="U11">
        <f>'[4]Emission Projections'!Z$183*'[4]Carbon Prices POLES'!T$8*VLOOKUP('Revenues X=1'!$A11,'[4]Population Shares'!$A$3:$Z$214,U$1,FALSE)</f>
        <v>15484647.50501273</v>
      </c>
      <c r="V11">
        <f>'[4]Emission Projections'!AA$183*'[4]Carbon Prices POLES'!U$8*VLOOKUP('Revenues X=1'!$A11,'[4]Population Shares'!$A$3:$Z$214,V$1,FALSE)</f>
        <v>18531452.410378329</v>
      </c>
      <c r="W11" s="20">
        <f t="shared" si="5"/>
        <v>5237353.7752397684</v>
      </c>
      <c r="X11" t="s">
        <v>527</v>
      </c>
      <c r="Y11">
        <f t="shared" si="0"/>
        <v>0</v>
      </c>
      <c r="Z11">
        <f t="shared" si="1"/>
        <v>0</v>
      </c>
      <c r="AA11">
        <f t="shared" si="2"/>
        <v>0</v>
      </c>
      <c r="AB11">
        <f t="shared" si="3"/>
        <v>1</v>
      </c>
      <c r="AC11">
        <f t="shared" si="4"/>
        <v>0</v>
      </c>
    </row>
    <row r="12" spans="1:32" x14ac:dyDescent="0.25">
      <c r="A12" t="s">
        <v>46</v>
      </c>
      <c r="B12">
        <f>'[4]Emission Projections'!G$183*'[4]Carbon Prices POLES'!A$8*VLOOKUP('Revenues X=1'!$A12,'[4]Population Shares'!$A$3:$Z$214,B$1,FALSE)</f>
        <v>191865.07638306619</v>
      </c>
      <c r="C12">
        <f>'[4]Emission Projections'!H$183*'[4]Carbon Prices POLES'!B$8*VLOOKUP('Revenues X=1'!$A12,'[4]Population Shares'!$A$3:$Z$214,C$1,FALSE)</f>
        <v>227831.60227222505</v>
      </c>
      <c r="D12">
        <f>'[4]Emission Projections'!I$183*'[4]Carbon Prices POLES'!C$8*VLOOKUP('Revenues X=1'!$A12,'[4]Population Shares'!$A$3:$Z$214,D$1,FALSE)</f>
        <v>270522.34761056874</v>
      </c>
      <c r="E12">
        <f>'[4]Emission Projections'!J$183*'[4]Carbon Prices POLES'!D$8*VLOOKUP('Revenues X=1'!$A12,'[4]Population Shares'!$A$3:$Z$214,E$1,FALSE)</f>
        <v>321192.78047296271</v>
      </c>
      <c r="F12">
        <f>'[4]Emission Projections'!K$183*'[4]Carbon Prices POLES'!E$8*VLOOKUP('Revenues X=1'!$A12,'[4]Population Shares'!$A$3:$Z$214,F$1,FALSE)</f>
        <v>381330.66713195812</v>
      </c>
      <c r="G12">
        <f>'[4]Emission Projections'!L$183*'[4]Carbon Prices POLES'!F$8*VLOOKUP('Revenues X=1'!$A12,'[4]Population Shares'!$A$3:$Z$214,G$1,FALSE)</f>
        <v>452700.12898318324</v>
      </c>
      <c r="H12">
        <f>'[4]Emission Projections'!M$183*'[4]Carbon Prices POLES'!G$8*VLOOKUP('Revenues X=1'!$A12,'[4]Population Shares'!$A$3:$Z$214,H$1,FALSE)</f>
        <v>537393.64715718804</v>
      </c>
      <c r="I12">
        <f>'[4]Emission Projections'!N$183*'[4]Carbon Prices POLES'!H$8*VLOOKUP('Revenues X=1'!$A12,'[4]Population Shares'!$A$3:$Z$214,I$1,FALSE)</f>
        <v>637891.76123516541</v>
      </c>
      <c r="J12">
        <f>'[4]Emission Projections'!O$183*'[4]Carbon Prices POLES'!I$8*VLOOKUP('Revenues X=1'!$A12,'[4]Population Shares'!$A$3:$Z$214,J$1,FALSE)</f>
        <v>757136.34871911141</v>
      </c>
      <c r="K12">
        <f>'[4]Emission Projections'!P$183*'[4]Carbon Prices POLES'!J$8*VLOOKUP('Revenues X=1'!$A12,'[4]Population Shares'!$A$3:$Z$214,K$1,FALSE)</f>
        <v>898614.40862061759</v>
      </c>
      <c r="L12">
        <f>'[4]Emission Projections'!Q$183*'[4]Carbon Prices POLES'!K$8*VLOOKUP('Revenues X=1'!$A12,'[4]Population Shares'!$A$3:$Z$214,L$1,FALSE)</f>
        <v>1066460.8253307925</v>
      </c>
      <c r="M12">
        <f>'[4]Emission Projections'!R$183*'[4]Carbon Prices POLES'!L$8*VLOOKUP('Revenues X=1'!$A12,'[4]Population Shares'!$A$3:$Z$214,M$1,FALSE)</f>
        <v>1265576.0059396389</v>
      </c>
      <c r="N12">
        <f>'[4]Emission Projections'!S$183*'[4]Carbon Prices POLES'!M$8*VLOOKUP('Revenues X=1'!$A12,'[4]Population Shares'!$A$3:$Z$214,N$1,FALSE)</f>
        <v>1501769.951316074</v>
      </c>
      <c r="O12">
        <f>'[4]Emission Projections'!T$183*'[4]Carbon Prices POLES'!N$8*VLOOKUP('Revenues X=1'!$A12,'[4]Population Shares'!$A$3:$Z$214,O$1,FALSE)</f>
        <v>1781927.3684735585</v>
      </c>
      <c r="P12">
        <f>'[4]Emission Projections'!U$183*'[4]Carbon Prices POLES'!O$8*VLOOKUP('Revenues X=1'!$A12,'[4]Population Shares'!$A$3:$Z$214,P$1,FALSE)</f>
        <v>2114209.5950328386</v>
      </c>
      <c r="Q12">
        <f>'[4]Emission Projections'!V$183*'[4]Carbon Prices POLES'!P$8*VLOOKUP('Revenues X=1'!$A12,'[4]Population Shares'!$A$3:$Z$214,Q$1,FALSE)</f>
        <v>2508286.2647489845</v>
      </c>
      <c r="R12">
        <f>'[4]Emission Projections'!W$183*'[4]Carbon Prices POLES'!Q$8*VLOOKUP('Revenues X=1'!$A12,'[4]Population Shares'!$A$3:$Z$214,R$1,FALSE)</f>
        <v>2975618.2345133927</v>
      </c>
      <c r="S12">
        <f>'[4]Emission Projections'!X$183*'[4]Carbon Prices POLES'!R$8*VLOOKUP('Revenues X=1'!$A12,'[4]Population Shares'!$A$3:$Z$214,S$1,FALSE)</f>
        <v>3529782.5141524253</v>
      </c>
      <c r="T12">
        <f>'[4]Emission Projections'!Y$183*'[4]Carbon Prices POLES'!S$8*VLOOKUP('Revenues X=1'!$A12,'[4]Population Shares'!$A$3:$Z$214,T$1,FALSE)</f>
        <v>4186868.5725797787</v>
      </c>
      <c r="U12">
        <f>'[4]Emission Projections'!Z$183*'[4]Carbon Prices POLES'!T$8*VLOOKUP('Revenues X=1'!$A12,'[4]Population Shares'!$A$3:$Z$214,U$1,FALSE)</f>
        <v>4965933.9159982176</v>
      </c>
      <c r="V12">
        <f>'[4]Emission Projections'!AA$183*'[4]Carbon Prices POLES'!U$8*VLOOKUP('Revenues X=1'!$A12,'[4]Population Shares'!$A$3:$Z$214,V$1,FALSE)</f>
        <v>5889558.342069828</v>
      </c>
      <c r="W12" s="20">
        <f t="shared" si="5"/>
        <v>1736308.1123210273</v>
      </c>
      <c r="X12" t="s">
        <v>526</v>
      </c>
      <c r="Y12">
        <f t="shared" si="0"/>
        <v>0</v>
      </c>
      <c r="Z12">
        <f t="shared" si="1"/>
        <v>0</v>
      </c>
      <c r="AA12">
        <f t="shared" si="2"/>
        <v>0</v>
      </c>
      <c r="AB12">
        <f t="shared" si="3"/>
        <v>0</v>
      </c>
      <c r="AC12">
        <f t="shared" si="4"/>
        <v>1</v>
      </c>
    </row>
    <row r="13" spans="1:32" x14ac:dyDescent="0.25">
      <c r="A13" t="s">
        <v>48</v>
      </c>
      <c r="B13">
        <f>'[4]Emission Projections'!G$183*'[4]Carbon Prices POLES'!A$8*VLOOKUP('Revenues X=1'!$A13,'[4]Population Shares'!$A$3:$Z$214,B$1,FALSE)</f>
        <v>207062.87463360329</v>
      </c>
      <c r="C13">
        <f>'[4]Emission Projections'!H$183*'[4]Carbon Prices POLES'!B$8*VLOOKUP('Revenues X=1'!$A13,'[4]Population Shares'!$A$3:$Z$214,C$1,FALSE)</f>
        <v>246800.5702994311</v>
      </c>
      <c r="D13">
        <f>'[4]Emission Projections'!I$183*'[4]Carbon Prices POLES'!C$8*VLOOKUP('Revenues X=1'!$A13,'[4]Population Shares'!$A$3:$Z$214,D$1,FALSE)</f>
        <v>294144.83610075171</v>
      </c>
      <c r="E13">
        <f>'[4]Emission Projections'!J$183*'[4]Carbon Prices POLES'!D$8*VLOOKUP('Revenues X=1'!$A13,'[4]Population Shares'!$A$3:$Z$214,E$1,FALSE)</f>
        <v>350549.81498295756</v>
      </c>
      <c r="F13">
        <f>'[4]Emission Projections'!K$183*'[4]Carbon Prices POLES'!E$8*VLOOKUP('Revenues X=1'!$A13,'[4]Population Shares'!$A$3:$Z$214,F$1,FALSE)</f>
        <v>417745.31392280944</v>
      </c>
      <c r="G13">
        <f>'[4]Emission Projections'!L$183*'[4]Carbon Prices POLES'!F$8*VLOOKUP('Revenues X=1'!$A13,'[4]Population Shares'!$A$3:$Z$214,G$1,FALSE)</f>
        <v>497790.21818489593</v>
      </c>
      <c r="H13">
        <f>'[4]Emission Projections'!M$183*'[4]Carbon Prices POLES'!G$8*VLOOKUP('Revenues X=1'!$A13,'[4]Population Shares'!$A$3:$Z$214,H$1,FALSE)</f>
        <v>593135.82305799564</v>
      </c>
      <c r="I13">
        <f>'[4]Emission Projections'!N$183*'[4]Carbon Prices POLES'!H$8*VLOOKUP('Revenues X=1'!$A13,'[4]Population Shares'!$A$3:$Z$214,I$1,FALSE)</f>
        <v>706699.04724100628</v>
      </c>
      <c r="J13">
        <f>'[4]Emission Projections'!O$183*'[4]Carbon Prices POLES'!I$8*VLOOKUP('Revenues X=1'!$A13,'[4]Population Shares'!$A$3:$Z$214,J$1,FALSE)</f>
        <v>841952.3152951193</v>
      </c>
      <c r="K13">
        <f>'[4]Emission Projections'!P$183*'[4]Carbon Prices POLES'!J$8*VLOOKUP('Revenues X=1'!$A13,'[4]Population Shares'!$A$3:$Z$214,K$1,FALSE)</f>
        <v>1003027.0917754696</v>
      </c>
      <c r="L13">
        <f>'[4]Emission Projections'!Q$183*'[4]Carbon Prices POLES'!K$8*VLOOKUP('Revenues X=1'!$A13,'[4]Population Shares'!$A$3:$Z$214,L$1,FALSE)</f>
        <v>1194840.896279413</v>
      </c>
      <c r="M13">
        <f>'[4]Emission Projections'!R$183*'[4]Carbon Prices POLES'!L$8*VLOOKUP('Revenues X=1'!$A13,'[4]Population Shares'!$A$3:$Z$214,M$1,FALSE)</f>
        <v>1423243.7678605514</v>
      </c>
      <c r="N13">
        <f>'[4]Emission Projections'!S$183*'[4]Carbon Prices POLES'!M$8*VLOOKUP('Revenues X=1'!$A13,'[4]Population Shares'!$A$3:$Z$214,N$1,FALSE)</f>
        <v>1695197.7024042439</v>
      </c>
      <c r="O13">
        <f>'[4]Emission Projections'!T$183*'[4]Carbon Prices POLES'!N$8*VLOOKUP('Revenues X=1'!$A13,'[4]Population Shares'!$A$3:$Z$214,O$1,FALSE)</f>
        <v>2018983.7769770287</v>
      </c>
      <c r="P13">
        <f>'[4]Emission Projections'!U$183*'[4]Carbon Prices POLES'!O$8*VLOOKUP('Revenues X=1'!$A13,'[4]Population Shares'!$A$3:$Z$214,P$1,FALSE)</f>
        <v>2404455.5726398341</v>
      </c>
      <c r="Q13">
        <f>'[4]Emission Projections'!V$183*'[4]Carbon Prices POLES'!P$8*VLOOKUP('Revenues X=1'!$A13,'[4]Population Shares'!$A$3:$Z$214,Q$1,FALSE)</f>
        <v>2863331.9801965128</v>
      </c>
      <c r="R13">
        <f>'[4]Emission Projections'!W$183*'[4]Carbon Prices POLES'!Q$8*VLOOKUP('Revenues X=1'!$A13,'[4]Population Shares'!$A$3:$Z$214,R$1,FALSE)</f>
        <v>3409555.0091573289</v>
      </c>
      <c r="S13">
        <f>'[4]Emission Projections'!X$183*'[4]Carbon Prices POLES'!R$8*VLOOKUP('Revenues X=1'!$A13,'[4]Population Shares'!$A$3:$Z$214,S$1,FALSE)</f>
        <v>4059703.57427003</v>
      </c>
      <c r="T13">
        <f>'[4]Emission Projections'!Y$183*'[4]Carbon Prices POLES'!S$8*VLOOKUP('Revenues X=1'!$A13,'[4]Population Shares'!$A$3:$Z$214,T$1,FALSE)</f>
        <v>4833498.5370753165</v>
      </c>
      <c r="U13">
        <f>'[4]Emission Projections'!Z$183*'[4]Carbon Prices POLES'!T$8*VLOOKUP('Revenues X=1'!$A13,'[4]Population Shares'!$A$3:$Z$214,U$1,FALSE)</f>
        <v>5754387.2540611662</v>
      </c>
      <c r="V13">
        <f>'[4]Emission Projections'!AA$183*'[4]Carbon Prices POLES'!U$8*VLOOKUP('Revenues X=1'!$A13,'[4]Population Shares'!$A$3:$Z$214,V$1,FALSE)</f>
        <v>6850255.4058903158</v>
      </c>
      <c r="W13" s="20">
        <f t="shared" si="5"/>
        <v>1984112.446776466</v>
      </c>
      <c r="X13" t="s">
        <v>525</v>
      </c>
      <c r="Y13">
        <f t="shared" si="0"/>
        <v>0</v>
      </c>
      <c r="Z13">
        <f t="shared" si="1"/>
        <v>1</v>
      </c>
      <c r="AA13">
        <f t="shared" si="2"/>
        <v>0</v>
      </c>
      <c r="AB13">
        <f t="shared" si="3"/>
        <v>0</v>
      </c>
      <c r="AC13">
        <f t="shared" si="4"/>
        <v>0</v>
      </c>
    </row>
    <row r="14" spans="1:32" x14ac:dyDescent="0.25">
      <c r="A14" t="s">
        <v>50</v>
      </c>
      <c r="B14">
        <f>'[4]Emission Projections'!G$183*'[4]Carbon Prices POLES'!A$8*VLOOKUP('Revenues X=1'!$A14,'[4]Population Shares'!$A$3:$Z$214,B$1,FALSE)</f>
        <v>8244.2031261571501</v>
      </c>
      <c r="C14">
        <f>'[4]Emission Projections'!H$183*'[4]Carbon Prices POLES'!B$8*VLOOKUP('Revenues X=1'!$A14,'[4]Population Shares'!$A$3:$Z$214,C$1,FALSE)</f>
        <v>9860.9590580569838</v>
      </c>
      <c r="D14">
        <f>'[4]Emission Projections'!I$183*'[4]Carbon Prices POLES'!C$8*VLOOKUP('Revenues X=1'!$A14,'[4]Population Shares'!$A$3:$Z$214,D$1,FALSE)</f>
        <v>11793.99059847177</v>
      </c>
      <c r="E14">
        <f>'[4]Emission Projections'!J$183*'[4]Carbon Prices POLES'!D$8*VLOOKUP('Revenues X=1'!$A14,'[4]Population Shares'!$A$3:$Z$214,E$1,FALSE)</f>
        <v>14105.089397526872</v>
      </c>
      <c r="F14">
        <f>'[4]Emission Projections'!K$183*'[4]Carbon Prices POLES'!E$8*VLOOKUP('Revenues X=1'!$A14,'[4]Population Shares'!$A$3:$Z$214,F$1,FALSE)</f>
        <v>16868.025144372215</v>
      </c>
      <c r="G14">
        <f>'[4]Emission Projections'!L$183*'[4]Carbon Prices POLES'!F$8*VLOOKUP('Revenues X=1'!$A14,'[4]Population Shares'!$A$3:$Z$214,G$1,FALSE)</f>
        <v>20170.91332232987</v>
      </c>
      <c r="H14">
        <f>'[4]Emission Projections'!M$183*'[4]Carbon Prices POLES'!G$8*VLOOKUP('Revenues X=1'!$A14,'[4]Population Shares'!$A$3:$Z$214,H$1,FALSE)</f>
        <v>24119.03409398501</v>
      </c>
      <c r="I14">
        <f>'[4]Emission Projections'!N$183*'[4]Carbon Prices POLES'!H$8*VLOOKUP('Revenues X=1'!$A14,'[4]Population Shares'!$A$3:$Z$214,I$1,FALSE)</f>
        <v>28838.111375201392</v>
      </c>
      <c r="J14">
        <f>'[4]Emission Projections'!O$183*'[4]Carbon Prices POLES'!I$8*VLOOKUP('Revenues X=1'!$A14,'[4]Population Shares'!$A$3:$Z$214,J$1,FALSE)</f>
        <v>34478.340676427732</v>
      </c>
      <c r="K14">
        <f>'[4]Emission Projections'!P$183*'[4]Carbon Prices POLES'!J$8*VLOOKUP('Revenues X=1'!$A14,'[4]Population Shares'!$A$3:$Z$214,K$1,FALSE)</f>
        <v>41219.059340693326</v>
      </c>
      <c r="L14">
        <f>'[4]Emission Projections'!Q$183*'[4]Carbon Prices POLES'!K$8*VLOOKUP('Revenues X=1'!$A14,'[4]Population Shares'!$A$3:$Z$214,L$1,FALSE)</f>
        <v>49274.479345767773</v>
      </c>
      <c r="M14">
        <f>'[4]Emission Projections'!R$183*'[4]Carbon Prices POLES'!L$8*VLOOKUP('Revenues X=1'!$A14,'[4]Population Shares'!$A$3:$Z$214,M$1,FALSE)</f>
        <v>58900.340837678719</v>
      </c>
      <c r="N14">
        <f>'[4]Emission Projections'!S$183*'[4]Carbon Prices POLES'!M$8*VLOOKUP('Revenues X=1'!$A14,'[4]Population Shares'!$A$3:$Z$214,N$1,FALSE)</f>
        <v>70402.069280184238</v>
      </c>
      <c r="O14">
        <f>'[4]Emission Projections'!T$183*'[4]Carbon Prices POLES'!N$8*VLOOKUP('Revenues X=1'!$A14,'[4]Population Shares'!$A$3:$Z$214,O$1,FALSE)</f>
        <v>84144.251300197793</v>
      </c>
      <c r="P14">
        <f>'[4]Emission Projections'!U$183*'[4]Carbon Prices POLES'!O$8*VLOOKUP('Revenues X=1'!$A14,'[4]Population Shares'!$A$3:$Z$214,P$1,FALSE)</f>
        <v>100562.23806501388</v>
      </c>
      <c r="Q14">
        <f>'[4]Emission Projections'!V$183*'[4]Carbon Prices POLES'!P$8*VLOOKUP('Revenues X=1'!$A14,'[4]Population Shares'!$A$3:$Z$214,Q$1,FALSE)</f>
        <v>120175.63599030339</v>
      </c>
      <c r="R14">
        <f>'[4]Emission Projections'!W$183*'[4]Carbon Prices POLES'!Q$8*VLOOKUP('Revenues X=1'!$A14,'[4]Population Shares'!$A$3:$Z$214,R$1,FALSE)</f>
        <v>143604.80744983707</v>
      </c>
      <c r="S14">
        <f>'[4]Emission Projections'!X$183*'[4]Carbon Prices POLES'!R$8*VLOOKUP('Revenues X=1'!$A14,'[4]Population Shares'!$A$3:$Z$214,S$1,FALSE)</f>
        <v>171590.07078833636</v>
      </c>
      <c r="T14">
        <f>'[4]Emission Projections'!Y$183*'[4]Carbon Prices POLES'!S$8*VLOOKUP('Revenues X=1'!$A14,'[4]Population Shares'!$A$3:$Z$214,T$1,FALSE)</f>
        <v>205015.1583112629</v>
      </c>
      <c r="U14">
        <f>'[4]Emission Projections'!Z$183*'[4]Carbon Prices POLES'!T$8*VLOOKUP('Revenues X=1'!$A14,'[4]Population Shares'!$A$3:$Z$214,U$1,FALSE)</f>
        <v>244934.53228609299</v>
      </c>
      <c r="V14">
        <f>'[4]Emission Projections'!AA$183*'[4]Carbon Prices POLES'!U$8*VLOOKUP('Revenues X=1'!$A14,'[4]Population Shares'!$A$3:$Z$214,V$1,FALSE)</f>
        <v>292606.68879393837</v>
      </c>
      <c r="W14" s="20">
        <f t="shared" si="5"/>
        <v>83376.571361039794</v>
      </c>
      <c r="X14" t="s">
        <v>387</v>
      </c>
      <c r="Y14">
        <f t="shared" si="0"/>
        <v>0</v>
      </c>
      <c r="Z14">
        <f t="shared" si="1"/>
        <v>0</v>
      </c>
      <c r="AA14">
        <f t="shared" si="2"/>
        <v>1</v>
      </c>
      <c r="AB14">
        <f t="shared" si="3"/>
        <v>0</v>
      </c>
      <c r="AC14">
        <f t="shared" si="4"/>
        <v>0</v>
      </c>
    </row>
    <row r="15" spans="1:32" x14ac:dyDescent="0.25">
      <c r="A15" t="s">
        <v>52</v>
      </c>
      <c r="B15">
        <f>'[4]Emission Projections'!G$183*'[4]Carbon Prices POLES'!A$8*VLOOKUP('Revenues X=1'!$A15,'[4]Population Shares'!$A$3:$Z$214,B$1,FALSE)</f>
        <v>28620.761799028878</v>
      </c>
      <c r="C15">
        <f>'[4]Emission Projections'!H$183*'[4]Carbon Prices POLES'!B$8*VLOOKUP('Revenues X=1'!$A15,'[4]Population Shares'!$A$3:$Z$214,C$1,FALSE)</f>
        <v>34328.770598377887</v>
      </c>
      <c r="D15">
        <f>'[4]Emission Projections'!I$183*'[4]Carbon Prices POLES'!C$8*VLOOKUP('Revenues X=1'!$A15,'[4]Population Shares'!$A$3:$Z$214,D$1,FALSE)</f>
        <v>41172.426357959397</v>
      </c>
      <c r="E15">
        <f>'[4]Emission Projections'!J$183*'[4]Carbon Prices POLES'!D$8*VLOOKUP('Revenues X=1'!$A15,'[4]Population Shares'!$A$3:$Z$214,E$1,FALSE)</f>
        <v>49377.388451579238</v>
      </c>
      <c r="F15">
        <f>'[4]Emission Projections'!K$183*'[4]Carbon Prices POLES'!E$8*VLOOKUP('Revenues X=1'!$A15,'[4]Population Shares'!$A$3:$Z$214,F$1,FALSE)</f>
        <v>59213.823190000534</v>
      </c>
      <c r="G15">
        <f>'[4]Emission Projections'!L$183*'[4]Carbon Prices POLES'!F$8*VLOOKUP('Revenues X=1'!$A15,'[4]Population Shares'!$A$3:$Z$214,G$1,FALSE)</f>
        <v>71005.340654684114</v>
      </c>
      <c r="H15">
        <f>'[4]Emission Projections'!M$183*'[4]Carbon Prices POLES'!G$8*VLOOKUP('Revenues X=1'!$A15,'[4]Population Shares'!$A$3:$Z$214,H$1,FALSE)</f>
        <v>85139.66812019331</v>
      </c>
      <c r="I15">
        <f>'[4]Emission Projections'!N$183*'[4]Carbon Prices POLES'!H$8*VLOOKUP('Revenues X=1'!$A15,'[4]Population Shares'!$A$3:$Z$214,I$1,FALSE)</f>
        <v>102081.12453266686</v>
      </c>
      <c r="J15">
        <f>'[4]Emission Projections'!O$183*'[4]Carbon Prices POLES'!I$8*VLOOKUP('Revenues X=1'!$A15,'[4]Population Shares'!$A$3:$Z$214,J$1,FALSE)</f>
        <v>122385.95377611651</v>
      </c>
      <c r="K15">
        <f>'[4]Emission Projections'!P$183*'[4]Carbon Prices POLES'!J$8*VLOOKUP('Revenues X=1'!$A15,'[4]Population Shares'!$A$3:$Z$214,K$1,FALSE)</f>
        <v>146720.19179270358</v>
      </c>
      <c r="L15">
        <f>'[4]Emission Projections'!Q$183*'[4]Carbon Prices POLES'!K$8*VLOOKUP('Revenues X=1'!$A15,'[4]Population Shares'!$A$3:$Z$214,L$1,FALSE)</f>
        <v>175881.6142250316</v>
      </c>
      <c r="M15">
        <f>'[4]Emission Projections'!R$183*'[4]Carbon Prices POLES'!L$8*VLOOKUP('Revenues X=1'!$A15,'[4]Population Shares'!$A$3:$Z$214,M$1,FALSE)</f>
        <v>210825.33354234503</v>
      </c>
      <c r="N15">
        <f>'[4]Emission Projections'!S$183*'[4]Carbon Prices POLES'!M$8*VLOOKUP('Revenues X=1'!$A15,'[4]Population Shares'!$A$3:$Z$214,N$1,FALSE)</f>
        <v>252695.20539473364</v>
      </c>
      <c r="O15">
        <f>'[4]Emission Projections'!T$183*'[4]Carbon Prices POLES'!N$8*VLOOKUP('Revenues X=1'!$A15,'[4]Population Shares'!$A$3:$Z$214,O$1,FALSE)</f>
        <v>302860.48768429103</v>
      </c>
      <c r="P15">
        <f>'[4]Emission Projections'!U$183*'[4]Carbon Prices POLES'!O$8*VLOOKUP('Revenues X=1'!$A15,'[4]Population Shares'!$A$3:$Z$214,P$1,FALSE)</f>
        <v>362960.769004801</v>
      </c>
      <c r="Q15">
        <f>'[4]Emission Projections'!V$183*'[4]Carbon Prices POLES'!P$8*VLOOKUP('Revenues X=1'!$A15,'[4]Population Shares'!$A$3:$Z$214,Q$1,FALSE)</f>
        <v>434958.45230395225</v>
      </c>
      <c r="R15">
        <f>'[4]Emission Projections'!W$183*'[4]Carbon Prices POLES'!Q$8*VLOOKUP('Revenues X=1'!$A15,'[4]Population Shares'!$A$3:$Z$214,R$1,FALSE)</f>
        <v>521203.00842138875</v>
      </c>
      <c r="S15">
        <f>'[4]Emission Projections'!X$183*'[4]Carbon Prices POLES'!R$8*VLOOKUP('Revenues X=1'!$A15,'[4]Population Shares'!$A$3:$Z$214,S$1,FALSE)</f>
        <v>624506.08959553856</v>
      </c>
      <c r="T15">
        <f>'[4]Emission Projections'!Y$183*'[4]Carbon Prices POLES'!S$8*VLOOKUP('Revenues X=1'!$A15,'[4]Population Shares'!$A$3:$Z$214,T$1,FALSE)</f>
        <v>748233.39284495427</v>
      </c>
      <c r="U15">
        <f>'[4]Emission Projections'!Z$183*'[4]Carbon Prices POLES'!T$8*VLOOKUP('Revenues X=1'!$A15,'[4]Population Shares'!$A$3:$Z$214,U$1,FALSE)</f>
        <v>896412.12371086224</v>
      </c>
      <c r="V15">
        <f>'[4]Emission Projections'!AA$183*'[4]Carbon Prices POLES'!U$8*VLOOKUP('Revenues X=1'!$A15,'[4]Population Shares'!$A$3:$Z$214,V$1,FALSE)</f>
        <v>1073862.166065535</v>
      </c>
      <c r="W15" s="20">
        <f t="shared" si="5"/>
        <v>302116.38533651165</v>
      </c>
      <c r="X15" t="s">
        <v>524</v>
      </c>
      <c r="Y15">
        <f t="shared" si="0"/>
        <v>1</v>
      </c>
      <c r="Z15">
        <f t="shared" si="1"/>
        <v>0</v>
      </c>
      <c r="AA15">
        <f t="shared" si="2"/>
        <v>0</v>
      </c>
      <c r="AB15">
        <f t="shared" si="3"/>
        <v>0</v>
      </c>
      <c r="AC15">
        <f t="shared" si="4"/>
        <v>0</v>
      </c>
    </row>
    <row r="16" spans="1:32" x14ac:dyDescent="0.25">
      <c r="A16" t="s">
        <v>55</v>
      </c>
      <c r="B16">
        <f>'[4]Emission Projections'!G$183*'[4]Carbon Prices POLES'!A$8*VLOOKUP('Revenues X=1'!$A16,'[4]Population Shares'!$A$3:$Z$214,B$1,FALSE)</f>
        <v>3456077.7408944964</v>
      </c>
      <c r="C16">
        <f>'[4]Emission Projections'!H$183*'[4]Carbon Prices POLES'!B$8*VLOOKUP('Revenues X=1'!$A16,'[4]Population Shares'!$A$3:$Z$214,C$1,FALSE)</f>
        <v>4131074.2744488618</v>
      </c>
      <c r="D16">
        <f>'[4]Emission Projections'!I$183*'[4]Carbon Prices POLES'!C$8*VLOOKUP('Revenues X=1'!$A16,'[4]Population Shares'!$A$3:$Z$214,D$1,FALSE)</f>
        <v>4937574.4097980531</v>
      </c>
      <c r="E16">
        <f>'[4]Emission Projections'!J$183*'[4]Carbon Prices POLES'!D$8*VLOOKUP('Revenues X=1'!$A16,'[4]Population Shares'!$A$3:$Z$214,E$1,FALSE)</f>
        <v>5901164.8633122891</v>
      </c>
      <c r="F16">
        <f>'[4]Emission Projections'!K$183*'[4]Carbon Prices POLES'!E$8*VLOOKUP('Revenues X=1'!$A16,'[4]Population Shares'!$A$3:$Z$214,F$1,FALSE)</f>
        <v>7052371.360183917</v>
      </c>
      <c r="G16">
        <f>'[4]Emission Projections'!L$183*'[4]Carbon Prices POLES'!F$8*VLOOKUP('Revenues X=1'!$A16,'[4]Population Shares'!$A$3:$Z$214,G$1,FALSE)</f>
        <v>8427631.2538035773</v>
      </c>
      <c r="H16">
        <f>'[4]Emission Projections'!M$183*'[4]Carbon Prices POLES'!G$8*VLOOKUP('Revenues X=1'!$A16,'[4]Population Shares'!$A$3:$Z$214,H$1,FALSE)</f>
        <v>10070450.564058218</v>
      </c>
      <c r="I16">
        <f>'[4]Emission Projections'!N$183*'[4]Carbon Prices POLES'!H$8*VLOOKUP('Revenues X=1'!$A16,'[4]Population Shares'!$A$3:$Z$214,I$1,FALSE)</f>
        <v>12032748.340593239</v>
      </c>
      <c r="J16">
        <f>'[4]Emission Projections'!O$183*'[4]Carbon Prices POLES'!I$8*VLOOKUP('Revenues X=1'!$A16,'[4]Population Shares'!$A$3:$Z$214,J$1,FALSE)</f>
        <v>14376507.790976092</v>
      </c>
      <c r="K16">
        <f>'[4]Emission Projections'!P$183*'[4]Carbon Prices POLES'!J$8*VLOOKUP('Revenues X=1'!$A16,'[4]Population Shares'!$A$3:$Z$214,K$1,FALSE)</f>
        <v>17175688.398933824</v>
      </c>
      <c r="L16">
        <f>'[4]Emission Projections'!Q$183*'[4]Carbon Prices POLES'!K$8*VLOOKUP('Revenues X=1'!$A16,'[4]Population Shares'!$A$3:$Z$214,L$1,FALSE)</f>
        <v>20518572.75694418</v>
      </c>
      <c r="M16">
        <f>'[4]Emission Projections'!R$183*'[4]Carbon Prices POLES'!L$8*VLOOKUP('Revenues X=1'!$A16,'[4]Population Shares'!$A$3:$Z$214,M$1,FALSE)</f>
        <v>24510487.03539506</v>
      </c>
      <c r="N16">
        <f>'[4]Emission Projections'!S$183*'[4]Carbon Prices POLES'!M$8*VLOOKUP('Revenues X=1'!$A16,'[4]Population Shares'!$A$3:$Z$214,N$1,FALSE)</f>
        <v>29277135.710507717</v>
      </c>
      <c r="O16">
        <f>'[4]Emission Projections'!T$183*'[4]Carbon Prices POLES'!N$8*VLOOKUP('Revenues X=1'!$A16,'[4]Population Shares'!$A$3:$Z$214,O$1,FALSE)</f>
        <v>34968470.796772815</v>
      </c>
      <c r="P16">
        <f>'[4]Emission Projections'!U$183*'[4]Carbon Prices POLES'!O$8*VLOOKUP('Revenues X=1'!$A16,'[4]Population Shares'!$A$3:$Z$214,P$1,FALSE)</f>
        <v>41763428.955345988</v>
      </c>
      <c r="Q16">
        <f>'[4]Emission Projections'!V$183*'[4]Carbon Prices POLES'!P$8*VLOOKUP('Revenues X=1'!$A16,'[4]Population Shares'!$A$3:$Z$214,Q$1,FALSE)</f>
        <v>49875432.684333406</v>
      </c>
      <c r="R16">
        <f>'[4]Emission Projections'!W$183*'[4]Carbon Prices POLES'!Q$8*VLOOKUP('Revenues X=1'!$A16,'[4]Population Shares'!$A$3:$Z$214,R$1,FALSE)</f>
        <v>59559117.583962053</v>
      </c>
      <c r="S16">
        <f>'[4]Emission Projections'!X$183*'[4]Carbon Prices POLES'!R$8*VLOOKUP('Revenues X=1'!$A16,'[4]Population Shares'!$A$3:$Z$214,S$1,FALSE)</f>
        <v>71118151.122429863</v>
      </c>
      <c r="T16">
        <f>'[4]Emission Projections'!Y$183*'[4]Carbon Prices POLES'!S$8*VLOOKUP('Revenues X=1'!$A16,'[4]Population Shares'!$A$3:$Z$214,T$1,FALSE)</f>
        <v>84914783.305100322</v>
      </c>
      <c r="U16">
        <f>'[4]Emission Projections'!Z$183*'[4]Carbon Prices POLES'!T$8*VLOOKUP('Revenues X=1'!$A16,'[4]Population Shares'!$A$3:$Z$214,U$1,FALSE)</f>
        <v>101380955.50333871</v>
      </c>
      <c r="V16">
        <f>'[4]Emission Projections'!AA$183*'[4]Carbon Prices POLES'!U$8*VLOOKUP('Revenues X=1'!$A16,'[4]Population Shares'!$A$3:$Z$214,V$1,FALSE)</f>
        <v>121031841.01939286</v>
      </c>
      <c r="W16" s="20">
        <f t="shared" si="5"/>
        <v>34594269.784310736</v>
      </c>
      <c r="X16" t="s">
        <v>525</v>
      </c>
      <c r="Y16">
        <f t="shared" si="0"/>
        <v>0</v>
      </c>
      <c r="Z16">
        <f t="shared" si="1"/>
        <v>1</v>
      </c>
      <c r="AA16">
        <f t="shared" si="2"/>
        <v>0</v>
      </c>
      <c r="AB16">
        <f t="shared" si="3"/>
        <v>0</v>
      </c>
      <c r="AC16">
        <f t="shared" si="4"/>
        <v>0</v>
      </c>
    </row>
    <row r="17" spans="1:29" x14ac:dyDescent="0.25">
      <c r="A17" t="s">
        <v>57</v>
      </c>
      <c r="B17">
        <f>'[4]Emission Projections'!G$183*'[4]Carbon Prices POLES'!A$8*VLOOKUP('Revenues X=1'!$A17,'[4]Population Shares'!$A$3:$Z$214,B$1,FALSE)</f>
        <v>6412.35618439481</v>
      </c>
      <c r="C17">
        <f>'[4]Emission Projections'!H$183*'[4]Carbon Prices POLES'!B$8*VLOOKUP('Revenues X=1'!$A17,'[4]Population Shares'!$A$3:$Z$214,C$1,FALSE)</f>
        <v>7620.3477238052828</v>
      </c>
      <c r="D17">
        <f>'[4]Emission Projections'!I$183*'[4]Carbon Prices POLES'!C$8*VLOOKUP('Revenues X=1'!$A17,'[4]Population Shares'!$A$3:$Z$214,D$1,FALSE)</f>
        <v>9055.3051474805907</v>
      </c>
      <c r="E17">
        <f>'[4]Emission Projections'!J$183*'[4]Carbon Prices POLES'!D$8*VLOOKUP('Revenues X=1'!$A17,'[4]Population Shares'!$A$3:$Z$214,E$1,FALSE)</f>
        <v>10759.815755682444</v>
      </c>
      <c r="F17">
        <f>'[4]Emission Projections'!K$183*'[4]Carbon Prices POLES'!E$8*VLOOKUP('Revenues X=1'!$A17,'[4]Population Shares'!$A$3:$Z$214,F$1,FALSE)</f>
        <v>12784.387054116614</v>
      </c>
      <c r="G17">
        <f>'[4]Emission Projections'!L$183*'[4]Carbon Prices POLES'!F$8*VLOOKUP('Revenues X=1'!$A17,'[4]Population Shares'!$A$3:$Z$214,G$1,FALSE)</f>
        <v>15188.955623724953</v>
      </c>
      <c r="H17">
        <f>'[4]Emission Projections'!M$183*'[4]Carbon Prices POLES'!G$8*VLOOKUP('Revenues X=1'!$A17,'[4]Population Shares'!$A$3:$Z$214,H$1,FALSE)</f>
        <v>18044.669858720776</v>
      </c>
      <c r="I17">
        <f>'[4]Emission Projections'!N$183*'[4]Carbon Prices POLES'!H$8*VLOOKUP('Revenues X=1'!$A17,'[4]Population Shares'!$A$3:$Z$214,I$1,FALSE)</f>
        <v>21435.939529715022</v>
      </c>
      <c r="J17">
        <f>'[4]Emission Projections'!O$183*'[4]Carbon Prices POLES'!I$8*VLOOKUP('Revenues X=1'!$A17,'[4]Population Shares'!$A$3:$Z$214,J$1,FALSE)</f>
        <v>25462.951579867709</v>
      </c>
      <c r="K17">
        <f>'[4]Emission Projections'!P$183*'[4]Carbon Prices POLES'!J$8*VLOOKUP('Revenues X=1'!$A17,'[4]Population Shares'!$A$3:$Z$214,K$1,FALSE)</f>
        <v>30244.551127438412</v>
      </c>
      <c r="L17">
        <f>'[4]Emission Projections'!Q$183*'[4]Carbon Prices POLES'!K$8*VLOOKUP('Revenues X=1'!$A17,'[4]Population Shares'!$A$3:$Z$214,L$1,FALSE)</f>
        <v>35921.77514366449</v>
      </c>
      <c r="M17">
        <f>'[4]Emission Projections'!R$183*'[4]Carbon Prices POLES'!L$8*VLOOKUP('Revenues X=1'!$A17,'[4]Population Shares'!$A$3:$Z$214,M$1,FALSE)</f>
        <v>42661.903899038363</v>
      </c>
      <c r="N17">
        <f>'[4]Emission Projections'!S$183*'[4]Carbon Prices POLES'!M$8*VLOOKUP('Revenues X=1'!$A17,'[4]Population Shares'!$A$3:$Z$214,N$1,FALSE)</f>
        <v>50663.422960644326</v>
      </c>
      <c r="O17">
        <f>'[4]Emission Projections'!T$183*'[4]Carbon Prices POLES'!N$8*VLOOKUP('Revenues X=1'!$A17,'[4]Population Shares'!$A$3:$Z$214,O$1,FALSE)</f>
        <v>60161.718606349474</v>
      </c>
      <c r="P17">
        <f>'[4]Emission Projections'!U$183*'[4]Carbon Prices POLES'!O$8*VLOOKUP('Revenues X=1'!$A17,'[4]Population Shares'!$A$3:$Z$214,P$1,FALSE)</f>
        <v>71436.043475677638</v>
      </c>
      <c r="Q17">
        <f>'[4]Emission Projections'!V$183*'[4]Carbon Prices POLES'!P$8*VLOOKUP('Revenues X=1'!$A17,'[4]Population Shares'!$A$3:$Z$214,Q$1,FALSE)</f>
        <v>84817.520224170396</v>
      </c>
      <c r="R17">
        <f>'[4]Emission Projections'!W$183*'[4]Carbon Prices POLES'!Q$8*VLOOKUP('Revenues X=1'!$A17,'[4]Population Shares'!$A$3:$Z$214,R$1,FALSE)</f>
        <v>100698.91704805721</v>
      </c>
      <c r="S17">
        <f>'[4]Emission Projections'!X$183*'[4]Carbon Prices POLES'!R$8*VLOOKUP('Revenues X=1'!$A17,'[4]Population Shares'!$A$3:$Z$214,S$1,FALSE)</f>
        <v>119545.8910952396</v>
      </c>
      <c r="T17">
        <f>'[4]Emission Projections'!Y$183*'[4]Carbon Prices POLES'!S$8*VLOOKUP('Revenues X=1'!$A17,'[4]Population Shares'!$A$3:$Z$214,T$1,FALSE)</f>
        <v>141910.70325890303</v>
      </c>
      <c r="U17">
        <f>'[4]Emission Projections'!Z$183*'[4]Carbon Prices POLES'!T$8*VLOOKUP('Revenues X=1'!$A17,'[4]Population Shares'!$A$3:$Z$214,U$1,FALSE)</f>
        <v>168448.00713777789</v>
      </c>
      <c r="V17">
        <f>'[4]Emission Projections'!AA$183*'[4]Carbon Prices POLES'!U$8*VLOOKUP('Revenues X=1'!$A17,'[4]Population Shares'!$A$3:$Z$214,V$1,FALSE)</f>
        <v>199934.06098322856</v>
      </c>
      <c r="W17" s="20">
        <f t="shared" si="5"/>
        <v>58724.249686557021</v>
      </c>
      <c r="X17" t="s">
        <v>526</v>
      </c>
      <c r="Y17">
        <f t="shared" si="0"/>
        <v>0</v>
      </c>
      <c r="Z17">
        <f t="shared" si="1"/>
        <v>0</v>
      </c>
      <c r="AA17">
        <f t="shared" si="2"/>
        <v>0</v>
      </c>
      <c r="AB17">
        <f t="shared" si="3"/>
        <v>0</v>
      </c>
      <c r="AC17">
        <f t="shared" si="4"/>
        <v>1</v>
      </c>
    </row>
    <row r="18" spans="1:29" x14ac:dyDescent="0.25">
      <c r="A18" t="s">
        <v>59</v>
      </c>
      <c r="B18">
        <f>'[4]Emission Projections'!G$183*'[4]Carbon Prices POLES'!A$8*VLOOKUP('Revenues X=1'!$A18,'[4]Population Shares'!$A$3:$Z$214,B$1,FALSE)</f>
        <v>217026.13514424863</v>
      </c>
      <c r="C18">
        <f>'[4]Emission Projections'!H$183*'[4]Carbon Prices POLES'!B$8*VLOOKUP('Revenues X=1'!$A18,'[4]Population Shares'!$A$3:$Z$214,C$1,FALSE)</f>
        <v>255370.17814577217</v>
      </c>
      <c r="D18">
        <f>'[4]Emission Projections'!I$183*'[4]Carbon Prices POLES'!C$8*VLOOKUP('Revenues X=1'!$A18,'[4]Population Shares'!$A$3:$Z$214,D$1,FALSE)</f>
        <v>300468.86194925429</v>
      </c>
      <c r="E18">
        <f>'[4]Emission Projections'!J$183*'[4]Carbon Prices POLES'!D$8*VLOOKUP('Revenues X=1'!$A18,'[4]Population Shares'!$A$3:$Z$214,E$1,FALSE)</f>
        <v>353510.41135958087</v>
      </c>
      <c r="F18">
        <f>'[4]Emission Projections'!K$183*'[4]Carbon Prices POLES'!E$8*VLOOKUP('Revenues X=1'!$A18,'[4]Population Shares'!$A$3:$Z$214,F$1,FALSE)</f>
        <v>415889.80716004374</v>
      </c>
      <c r="G18">
        <f>'[4]Emission Projections'!L$183*'[4]Carbon Prices POLES'!F$8*VLOOKUP('Revenues X=1'!$A18,'[4]Population Shares'!$A$3:$Z$214,G$1,FALSE)</f>
        <v>489245.98582016712</v>
      </c>
      <c r="H18">
        <f>'[4]Emission Projections'!M$183*'[4]Carbon Prices POLES'!G$8*VLOOKUP('Revenues X=1'!$A18,'[4]Population Shares'!$A$3:$Z$214,H$1,FALSE)</f>
        <v>575505.25069473148</v>
      </c>
      <c r="I18">
        <f>'[4]Emission Projections'!N$183*'[4]Carbon Prices POLES'!H$8*VLOOKUP('Revenues X=1'!$A18,'[4]Population Shares'!$A$3:$Z$214,I$1,FALSE)</f>
        <v>676930.16090050968</v>
      </c>
      <c r="J18">
        <f>'[4]Emission Projections'!O$183*'[4]Carbon Prices POLES'!I$8*VLOOKUP('Revenues X=1'!$A18,'[4]Population Shares'!$A$3:$Z$214,J$1,FALSE)</f>
        <v>796179.65821971244</v>
      </c>
      <c r="K18">
        <f>'[4]Emission Projections'!P$183*'[4]Carbon Prices POLES'!J$8*VLOOKUP('Revenues X=1'!$A18,'[4]Population Shares'!$A$3:$Z$214,K$1,FALSE)</f>
        <v>936376.41958654323</v>
      </c>
      <c r="L18">
        <f>'[4]Emission Projections'!Q$183*'[4]Carbon Prices POLES'!K$8*VLOOKUP('Revenues X=1'!$A18,'[4]Population Shares'!$A$3:$Z$214,L$1,FALSE)</f>
        <v>1101189.6149631212</v>
      </c>
      <c r="M18">
        <f>'[4]Emission Projections'!R$183*'[4]Carbon Prices POLES'!L$8*VLOOKUP('Revenues X=1'!$A18,'[4]Population Shares'!$A$3:$Z$214,M$1,FALSE)</f>
        <v>1294927.7622801433</v>
      </c>
      <c r="N18">
        <f>'[4]Emission Projections'!S$183*'[4]Carbon Prices POLES'!M$8*VLOOKUP('Revenues X=1'!$A18,'[4]Population Shares'!$A$3:$Z$214,N$1,FALSE)</f>
        <v>1522652.6030147176</v>
      </c>
      <c r="O18">
        <f>'[4]Emission Projections'!T$183*'[4]Carbon Prices POLES'!N$8*VLOOKUP('Revenues X=1'!$A18,'[4]Population Shares'!$A$3:$Z$214,O$1,FALSE)</f>
        <v>1790307.0692966988</v>
      </c>
      <c r="P18">
        <f>'[4]Emission Projections'!U$183*'[4]Carbon Prices POLES'!O$8*VLOOKUP('Revenues X=1'!$A18,'[4]Population Shares'!$A$3:$Z$214,P$1,FALSE)</f>
        <v>2104871.9337418638</v>
      </c>
      <c r="Q18">
        <f>'[4]Emission Projections'!V$183*'[4]Carbon Prices POLES'!P$8*VLOOKUP('Revenues X=1'!$A18,'[4]Population Shares'!$A$3:$Z$214,Q$1,FALSE)</f>
        <v>2474542.1015672041</v>
      </c>
      <c r="R18">
        <f>'[4]Emission Projections'!W$183*'[4]Carbon Prices POLES'!Q$8*VLOOKUP('Revenues X=1'!$A18,'[4]Population Shares'!$A$3:$Z$214,R$1,FALSE)</f>
        <v>2908942.0398766375</v>
      </c>
      <c r="S18">
        <f>'[4]Emission Projections'!X$183*'[4]Carbon Prices POLES'!R$8*VLOOKUP('Revenues X=1'!$A18,'[4]Population Shares'!$A$3:$Z$214,S$1,FALSE)</f>
        <v>3419368.5548316068</v>
      </c>
      <c r="T18">
        <f>'[4]Emission Projections'!Y$183*'[4]Carbon Prices POLES'!S$8*VLOOKUP('Revenues X=1'!$A18,'[4]Population Shares'!$A$3:$Z$214,T$1,FALSE)</f>
        <v>4019086.969407714</v>
      </c>
      <c r="U18">
        <f>'[4]Emission Projections'!Z$183*'[4]Carbon Prices POLES'!T$8*VLOOKUP('Revenues X=1'!$A18,'[4]Population Shares'!$A$3:$Z$214,U$1,FALSE)</f>
        <v>4723665.3356658071</v>
      </c>
      <c r="V18">
        <f>'[4]Emission Projections'!AA$183*'[4]Carbon Prices POLES'!U$8*VLOOKUP('Revenues X=1'!$A18,'[4]Population Shares'!$A$3:$Z$214,V$1,FALSE)</f>
        <v>5551380.8478062823</v>
      </c>
      <c r="W18" s="20">
        <f t="shared" si="5"/>
        <v>1710830.3667348744</v>
      </c>
      <c r="X18" t="s">
        <v>527</v>
      </c>
      <c r="Y18">
        <f t="shared" si="0"/>
        <v>0</v>
      </c>
      <c r="Z18">
        <f t="shared" si="1"/>
        <v>0</v>
      </c>
      <c r="AA18">
        <f t="shared" si="2"/>
        <v>0</v>
      </c>
      <c r="AB18">
        <f t="shared" si="3"/>
        <v>1</v>
      </c>
      <c r="AC18">
        <f t="shared" si="4"/>
        <v>0</v>
      </c>
    </row>
    <row r="19" spans="1:29" x14ac:dyDescent="0.25">
      <c r="A19" t="s">
        <v>61</v>
      </c>
      <c r="B19">
        <f>'[4]Emission Projections'!G$183*'[4]Carbon Prices POLES'!A$8*VLOOKUP('Revenues X=1'!$A19,'[4]Population Shares'!$A$3:$Z$214,B$1,FALSE)</f>
        <v>249170.38142379172</v>
      </c>
      <c r="C19">
        <f>'[4]Emission Projections'!H$183*'[4]Carbon Prices POLES'!B$8*VLOOKUP('Revenues X=1'!$A19,'[4]Population Shares'!$A$3:$Z$214,C$1,FALSE)</f>
        <v>295840.04146650544</v>
      </c>
      <c r="D19">
        <f>'[4]Emission Projections'!I$183*'[4]Carbon Prices POLES'!C$8*VLOOKUP('Revenues X=1'!$A19,'[4]Population Shares'!$A$3:$Z$214,D$1,FALSE)</f>
        <v>351227.60477104271</v>
      </c>
      <c r="E19">
        <f>'[4]Emission Projections'!J$183*'[4]Carbon Prices POLES'!D$8*VLOOKUP('Revenues X=1'!$A19,'[4]Population Shares'!$A$3:$Z$214,E$1,FALSE)</f>
        <v>416959.40423895745</v>
      </c>
      <c r="F19">
        <f>'[4]Emission Projections'!K$183*'[4]Carbon Prices POLES'!E$8*VLOOKUP('Revenues X=1'!$A19,'[4]Population Shares'!$A$3:$Z$214,F$1,FALSE)</f>
        <v>494962.43082830642</v>
      </c>
      <c r="G19">
        <f>'[4]Emission Projections'!L$183*'[4]Carbon Prices POLES'!F$8*VLOOKUP('Revenues X=1'!$A19,'[4]Population Shares'!$A$3:$Z$214,G$1,FALSE)</f>
        <v>587521.31202959036</v>
      </c>
      <c r="H19">
        <f>'[4]Emission Projections'!M$183*'[4]Carbon Prices POLES'!G$8*VLOOKUP('Revenues X=1'!$A19,'[4]Population Shares'!$A$3:$Z$214,H$1,FALSE)</f>
        <v>697345.55827200564</v>
      </c>
      <c r="I19">
        <f>'[4]Emission Projections'!N$183*'[4]Carbon Prices POLES'!H$8*VLOOKUP('Revenues X=1'!$A19,'[4]Population Shares'!$A$3:$Z$214,I$1,FALSE)</f>
        <v>827646.73870779539</v>
      </c>
      <c r="J19">
        <f>'[4]Emission Projections'!O$183*'[4]Carbon Prices POLES'!I$8*VLOOKUP('Revenues X=1'!$A19,'[4]Population Shares'!$A$3:$Z$214,J$1,FALSE)</f>
        <v>982233.21390229941</v>
      </c>
      <c r="K19">
        <f>'[4]Emission Projections'!P$183*'[4]Carbon Prices POLES'!J$8*VLOOKUP('Revenues X=1'!$A19,'[4]Population Shares'!$A$3:$Z$214,K$1,FALSE)</f>
        <v>1165618.4183397428</v>
      </c>
      <c r="L19">
        <f>'[4]Emission Projections'!Q$183*'[4]Carbon Prices POLES'!K$8*VLOOKUP('Revenues X=1'!$A19,'[4]Population Shares'!$A$3:$Z$214,L$1,FALSE)</f>
        <v>1383153.6733707844</v>
      </c>
      <c r="M19">
        <f>'[4]Emission Projections'!R$183*'[4]Carbon Prices POLES'!L$8*VLOOKUP('Revenues X=1'!$A19,'[4]Population Shares'!$A$3:$Z$214,M$1,FALSE)</f>
        <v>1641180.1821521067</v>
      </c>
      <c r="N19">
        <f>'[4]Emission Projections'!S$183*'[4]Carbon Prices POLES'!M$8*VLOOKUP('Revenues X=1'!$A19,'[4]Population Shares'!$A$3:$Z$214,N$1,FALSE)</f>
        <v>1947215.1780093294</v>
      </c>
      <c r="O19">
        <f>'[4]Emission Projections'!T$183*'[4]Carbon Prices POLES'!N$8*VLOOKUP('Revenues X=1'!$A19,'[4]Population Shares'!$A$3:$Z$214,O$1,FALSE)</f>
        <v>2310165.20348826</v>
      </c>
      <c r="P19">
        <f>'[4]Emission Projections'!U$183*'[4]Carbon Prices POLES'!O$8*VLOOKUP('Revenues X=1'!$A19,'[4]Population Shares'!$A$3:$Z$214,P$1,FALSE)</f>
        <v>2740586.9381182152</v>
      </c>
      <c r="Q19">
        <f>'[4]Emission Projections'!V$183*'[4]Carbon Prices POLES'!P$8*VLOOKUP('Revenues X=1'!$A19,'[4]Population Shares'!$A$3:$Z$214,Q$1,FALSE)</f>
        <v>3250986.3659913503</v>
      </c>
      <c r="R19">
        <f>'[4]Emission Projections'!W$183*'[4]Carbon Prices POLES'!Q$8*VLOOKUP('Revenues X=1'!$A19,'[4]Population Shares'!$A$3:$Z$214,R$1,FALSE)</f>
        <v>3856184.1364159496</v>
      </c>
      <c r="S19">
        <f>'[4]Emission Projections'!X$183*'[4]Carbon Prices POLES'!R$8*VLOOKUP('Revenues X=1'!$A19,'[4]Population Shares'!$A$3:$Z$214,S$1,FALSE)</f>
        <v>4573735.0592115773</v>
      </c>
      <c r="T19">
        <f>'[4]Emission Projections'!Y$183*'[4]Carbon Prices POLES'!S$8*VLOOKUP('Revenues X=1'!$A19,'[4]Population Shares'!$A$3:$Z$214,T$1,FALSE)</f>
        <v>5424439.7402561726</v>
      </c>
      <c r="U19">
        <f>'[4]Emission Projections'!Z$183*'[4]Carbon Prices POLES'!T$8*VLOOKUP('Revenues X=1'!$A19,'[4]Population Shares'!$A$3:$Z$214,U$1,FALSE)</f>
        <v>6432932.5916810967</v>
      </c>
      <c r="V19">
        <f>'[4]Emission Projections'!AA$183*'[4]Carbon Prices POLES'!U$8*VLOOKUP('Revenues X=1'!$A19,'[4]Population Shares'!$A$3:$Z$214,V$1,FALSE)</f>
        <v>7628397.1833220515</v>
      </c>
      <c r="W19" s="20">
        <f t="shared" si="5"/>
        <v>2250357.2074284251</v>
      </c>
      <c r="X19" t="s">
        <v>525</v>
      </c>
      <c r="Y19">
        <f t="shared" si="0"/>
        <v>0</v>
      </c>
      <c r="Z19">
        <f t="shared" si="1"/>
        <v>1</v>
      </c>
      <c r="AA19">
        <f t="shared" si="2"/>
        <v>0</v>
      </c>
      <c r="AB19">
        <f t="shared" si="3"/>
        <v>0</v>
      </c>
      <c r="AC19">
        <f t="shared" si="4"/>
        <v>0</v>
      </c>
    </row>
    <row r="20" spans="1:29" x14ac:dyDescent="0.25">
      <c r="A20" t="s">
        <v>63</v>
      </c>
      <c r="B20">
        <f>'[4]Emission Projections'!G$183*'[4]Carbon Prices POLES'!A$8*VLOOKUP('Revenues X=1'!$A20,'[4]Population Shares'!$A$3:$Z$214,B$1,FALSE)</f>
        <v>7057.2371100989894</v>
      </c>
      <c r="C20">
        <f>'[4]Emission Projections'!H$183*'[4]Carbon Prices POLES'!B$8*VLOOKUP('Revenues X=1'!$A20,'[4]Population Shares'!$A$3:$Z$214,C$1,FALSE)</f>
        <v>8520.0802536282281</v>
      </c>
      <c r="D20">
        <f>'[4]Emission Projections'!I$183*'[4]Carbon Prices POLES'!C$8*VLOOKUP('Revenues X=1'!$A20,'[4]Population Shares'!$A$3:$Z$214,D$1,FALSE)</f>
        <v>10285.462179151806</v>
      </c>
      <c r="E20">
        <f>'[4]Emission Projections'!J$183*'[4]Carbon Prices POLES'!D$8*VLOOKUP('Revenues X=1'!$A20,'[4]Population Shares'!$A$3:$Z$214,E$1,FALSE)</f>
        <v>12415.876435699753</v>
      </c>
      <c r="F20">
        <f>'[4]Emission Projections'!K$183*'[4]Carbon Prices POLES'!E$8*VLOOKUP('Revenues X=1'!$A20,'[4]Population Shares'!$A$3:$Z$214,F$1,FALSE)</f>
        <v>14986.640269481852</v>
      </c>
      <c r="G20">
        <f>'[4]Emission Projections'!L$183*'[4]Carbon Prices POLES'!F$8*VLOOKUP('Revenues X=1'!$A20,'[4]Population Shares'!$A$3:$Z$214,G$1,FALSE)</f>
        <v>18088.564829352443</v>
      </c>
      <c r="H20">
        <f>'[4]Emission Projections'!M$183*'[4]Carbon Prices POLES'!G$8*VLOOKUP('Revenues X=1'!$A20,'[4]Population Shares'!$A$3:$Z$214,H$1,FALSE)</f>
        <v>21831.167581969941</v>
      </c>
      <c r="I20">
        <f>'[4]Emission Projections'!N$183*'[4]Carbon Prices POLES'!H$8*VLOOKUP('Revenues X=1'!$A20,'[4]Population Shares'!$A$3:$Z$214,I$1,FALSE)</f>
        <v>26346.466127191336</v>
      </c>
      <c r="J20">
        <f>'[4]Emission Projections'!O$183*'[4]Carbon Prices POLES'!I$8*VLOOKUP('Revenues X=1'!$A20,'[4]Population Shares'!$A$3:$Z$214,J$1,FALSE)</f>
        <v>31793.652077907511</v>
      </c>
      <c r="K20">
        <f>'[4]Emission Projections'!P$183*'[4]Carbon Prices POLES'!J$8*VLOOKUP('Revenues X=1'!$A20,'[4]Population Shares'!$A$3:$Z$214,K$1,FALSE)</f>
        <v>38364.597109902832</v>
      </c>
      <c r="L20">
        <f>'[4]Emission Projections'!Q$183*'[4]Carbon Prices POLES'!K$8*VLOOKUP('Revenues X=1'!$A20,'[4]Population Shares'!$A$3:$Z$214,L$1,FALSE)</f>
        <v>46290.632373856868</v>
      </c>
      <c r="M20">
        <f>'[4]Emission Projections'!R$183*'[4]Carbon Prices POLES'!L$8*VLOOKUP('Revenues X=1'!$A20,'[4]Population Shares'!$A$3:$Z$214,M$1,FALSE)</f>
        <v>55850.54070353369</v>
      </c>
      <c r="N20">
        <f>'[4]Emission Projections'!S$183*'[4]Carbon Prices POLES'!M$8*VLOOKUP('Revenues X=1'!$A20,'[4]Population Shares'!$A$3:$Z$214,N$1,FALSE)</f>
        <v>67380.387265395679</v>
      </c>
      <c r="O20">
        <f>'[4]Emission Projections'!T$183*'[4]Carbon Prices POLES'!N$8*VLOOKUP('Revenues X=1'!$A20,'[4]Population Shares'!$A$3:$Z$214,O$1,FALSE)</f>
        <v>81285.116668442497</v>
      </c>
      <c r="P20">
        <f>'[4]Emission Projections'!U$183*'[4]Carbon Prices POLES'!O$8*VLOOKUP('Revenues X=1'!$A20,'[4]Population Shares'!$A$3:$Z$214,P$1,FALSE)</f>
        <v>98052.80398270351</v>
      </c>
      <c r="Q20">
        <f>'[4]Emission Projections'!V$183*'[4]Carbon Prices POLES'!P$8*VLOOKUP('Revenues X=1'!$A20,'[4]Population Shares'!$A$3:$Z$214,Q$1,FALSE)</f>
        <v>118271.47713423391</v>
      </c>
      <c r="R20">
        <f>'[4]Emission Projections'!W$183*'[4]Carbon Prices POLES'!Q$8*VLOOKUP('Revenues X=1'!$A20,'[4]Population Shares'!$A$3:$Z$214,R$1,FALSE)</f>
        <v>142649.76979873882</v>
      </c>
      <c r="S20">
        <f>'[4]Emission Projections'!X$183*'[4]Carbon Prices POLES'!R$8*VLOOKUP('Revenues X=1'!$A20,'[4]Population Shares'!$A$3:$Z$214,S$1,FALSE)</f>
        <v>172041.31521371377</v>
      </c>
      <c r="T20">
        <f>'[4]Emission Projections'!Y$183*'[4]Carbon Prices POLES'!S$8*VLOOKUP('Revenues X=1'!$A20,'[4]Population Shares'!$A$3:$Z$214,T$1,FALSE)</f>
        <v>207474.6677969014</v>
      </c>
      <c r="U20">
        <f>'[4]Emission Projections'!Z$183*'[4]Carbon Prices POLES'!T$8*VLOOKUP('Revenues X=1'!$A20,'[4]Population Shares'!$A$3:$Z$214,U$1,FALSE)</f>
        <v>250188.66410410835</v>
      </c>
      <c r="V20">
        <f>'[4]Emission Projections'!AA$183*'[4]Carbon Prices POLES'!U$8*VLOOKUP('Revenues X=1'!$A20,'[4]Population Shares'!$A$3:$Z$214,V$1,FALSE)</f>
        <v>301675.72380322713</v>
      </c>
      <c r="W20" s="20">
        <f t="shared" si="5"/>
        <v>82421.468705678097</v>
      </c>
      <c r="X20" t="s">
        <v>387</v>
      </c>
      <c r="Y20">
        <f t="shared" si="0"/>
        <v>0</v>
      </c>
      <c r="Z20">
        <f t="shared" si="1"/>
        <v>0</v>
      </c>
      <c r="AA20">
        <f t="shared" si="2"/>
        <v>1</v>
      </c>
      <c r="AB20">
        <f t="shared" si="3"/>
        <v>0</v>
      </c>
      <c r="AC20">
        <f t="shared" si="4"/>
        <v>0</v>
      </c>
    </row>
    <row r="21" spans="1:29" x14ac:dyDescent="0.25">
      <c r="A21" t="s">
        <v>65</v>
      </c>
      <c r="B21">
        <f>'[4]Emission Projections'!G$183*'[4]Carbon Prices POLES'!A$8*VLOOKUP('Revenues X=1'!$A21,'[4]Population Shares'!$A$3:$Z$214,B$1,FALSE)</f>
        <v>217478.89419836728</v>
      </c>
      <c r="C21">
        <f>'[4]Emission Projections'!H$183*'[4]Carbon Prices POLES'!B$8*VLOOKUP('Revenues X=1'!$A21,'[4]Population Shares'!$A$3:$Z$214,C$1,FALSE)</f>
        <v>263702.91963202879</v>
      </c>
      <c r="D21">
        <f>'[4]Emission Projections'!I$183*'[4]Carbon Prices POLES'!C$8*VLOOKUP('Revenues X=1'!$A21,'[4]Population Shares'!$A$3:$Z$214,D$1,FALSE)</f>
        <v>319730.38446061878</v>
      </c>
      <c r="E21">
        <f>'[4]Emission Projections'!J$183*'[4]Carbon Prices POLES'!D$8*VLOOKUP('Revenues X=1'!$A21,'[4]Population Shares'!$A$3:$Z$214,E$1,FALSE)</f>
        <v>387637.98359016178</v>
      </c>
      <c r="F21">
        <f>'[4]Emission Projections'!K$183*'[4]Carbon Prices POLES'!E$8*VLOOKUP('Revenues X=1'!$A21,'[4]Population Shares'!$A$3:$Z$214,F$1,FALSE)</f>
        <v>469939.63213865267</v>
      </c>
      <c r="G21">
        <f>'[4]Emission Projections'!L$183*'[4]Carbon Prices POLES'!F$8*VLOOKUP('Revenues X=1'!$A21,'[4]Population Shares'!$A$3:$Z$214,G$1,FALSE)</f>
        <v>569679.70271367766</v>
      </c>
      <c r="H21">
        <f>'[4]Emission Projections'!M$183*'[4]Carbon Prices POLES'!G$8*VLOOKUP('Revenues X=1'!$A21,'[4]Population Shares'!$A$3:$Z$214,H$1,FALSE)</f>
        <v>690545.73057594907</v>
      </c>
      <c r="I21">
        <f>'[4]Emission Projections'!N$183*'[4]Carbon Prices POLES'!H$8*VLOOKUP('Revenues X=1'!$A21,'[4]Population Shares'!$A$3:$Z$214,I$1,FALSE)</f>
        <v>837002.38976092974</v>
      </c>
      <c r="J21">
        <f>'[4]Emission Projections'!O$183*'[4]Carbon Prices POLES'!I$8*VLOOKUP('Revenues X=1'!$A21,'[4]Population Shares'!$A$3:$Z$214,J$1,FALSE)</f>
        <v>1014456.8753321579</v>
      </c>
      <c r="K21">
        <f>'[4]Emission Projections'!P$183*'[4]Carbon Prices POLES'!J$8*VLOOKUP('Revenues X=1'!$A21,'[4]Population Shares'!$A$3:$Z$214,K$1,FALSE)</f>
        <v>1229455.0635165903</v>
      </c>
      <c r="L21">
        <f>'[4]Emission Projections'!Q$183*'[4]Carbon Prices POLES'!K$8*VLOOKUP('Revenues X=1'!$A21,'[4]Population Shares'!$A$3:$Z$214,L$1,FALSE)</f>
        <v>1489923.5253432251</v>
      </c>
      <c r="M21">
        <f>'[4]Emission Projections'!R$183*'[4]Carbon Prices POLES'!L$8*VLOOKUP('Revenues X=1'!$A21,'[4]Population Shares'!$A$3:$Z$214,M$1,FALSE)</f>
        <v>1805456.7593418215</v>
      </c>
      <c r="N21">
        <f>'[4]Emission Projections'!S$183*'[4]Carbon Prices POLES'!M$8*VLOOKUP('Revenues X=1'!$A21,'[4]Population Shares'!$A$3:$Z$214,N$1,FALSE)</f>
        <v>2187671.2427768861</v>
      </c>
      <c r="O21">
        <f>'[4]Emission Projections'!T$183*'[4]Carbon Prices POLES'!N$8*VLOOKUP('Revenues X=1'!$A21,'[4]Population Shares'!$A$3:$Z$214,O$1,FALSE)</f>
        <v>2650625.8822004786</v>
      </c>
      <c r="P21">
        <f>'[4]Emission Projections'!U$183*'[4]Carbon Prices POLES'!O$8*VLOOKUP('Revenues X=1'!$A21,'[4]Population Shares'!$A$3:$Z$214,P$1,FALSE)</f>
        <v>3211339.8176442818</v>
      </c>
      <c r="Q21">
        <f>'[4]Emission Projections'!V$183*'[4]Carbon Prices POLES'!P$8*VLOOKUP('Revenues X=1'!$A21,'[4]Population Shares'!$A$3:$Z$214,Q$1,FALSE)</f>
        <v>3890407.6739913463</v>
      </c>
      <c r="R21">
        <f>'[4]Emission Projections'!W$183*'[4]Carbon Prices POLES'!Q$8*VLOOKUP('Revenues X=1'!$A21,'[4]Population Shares'!$A$3:$Z$214,R$1,FALSE)</f>
        <v>4712756.6310142875</v>
      </c>
      <c r="S21">
        <f>'[4]Emission Projections'!X$183*'[4]Carbon Prices POLES'!R$8*VLOOKUP('Revenues X=1'!$A21,'[4]Population Shares'!$A$3:$Z$214,S$1,FALSE)</f>
        <v>5708546.4296555733</v>
      </c>
      <c r="T21">
        <f>'[4]Emission Projections'!Y$183*'[4]Carbon Prices POLES'!S$8*VLOOKUP('Revenues X=1'!$A21,'[4]Population Shares'!$A$3:$Z$214,T$1,FALSE)</f>
        <v>6914275.9333787533</v>
      </c>
      <c r="U21">
        <f>'[4]Emission Projections'!Z$183*'[4]Carbon Prices POLES'!T$8*VLOOKUP('Revenues X=1'!$A21,'[4]Population Shares'!$A$3:$Z$214,U$1,FALSE)</f>
        <v>8374099.23891172</v>
      </c>
      <c r="V21">
        <f>'[4]Emission Projections'!AA$183*'[4]Carbon Prices POLES'!U$8*VLOOKUP('Revenues X=1'!$A21,'[4]Population Shares'!$A$3:$Z$214,V$1,FALSE)</f>
        <v>10141441.368623126</v>
      </c>
      <c r="W21" s="20">
        <f t="shared" si="5"/>
        <v>2718389.2418476492</v>
      </c>
      <c r="X21" t="s">
        <v>525</v>
      </c>
      <c r="Y21">
        <f t="shared" si="0"/>
        <v>0</v>
      </c>
      <c r="Z21">
        <f t="shared" si="1"/>
        <v>1</v>
      </c>
      <c r="AA21">
        <f t="shared" si="2"/>
        <v>0</v>
      </c>
      <c r="AB21">
        <f t="shared" si="3"/>
        <v>0</v>
      </c>
      <c r="AC21">
        <f t="shared" si="4"/>
        <v>0</v>
      </c>
    </row>
    <row r="22" spans="1:29" x14ac:dyDescent="0.25">
      <c r="A22" t="s">
        <v>67</v>
      </c>
      <c r="B22">
        <f>'[4]Emission Projections'!G$183*'[4]Carbon Prices POLES'!A$8*VLOOKUP('Revenues X=1'!$A22,'[4]Population Shares'!$A$3:$Z$214,B$1,FALSE)</f>
        <v>1489.3161248824076</v>
      </c>
      <c r="C22">
        <f>'[4]Emission Projections'!H$183*'[4]Carbon Prices POLES'!B$8*VLOOKUP('Revenues X=1'!$A22,'[4]Population Shares'!$A$3:$Z$214,C$1,FALSE)</f>
        <v>1764.1239117557727</v>
      </c>
      <c r="D22">
        <f>'[4]Emission Projections'!I$183*'[4]Carbon Prices POLES'!C$8*VLOOKUP('Revenues X=1'!$A22,'[4]Population Shares'!$A$3:$Z$214,D$1,FALSE)</f>
        <v>2089.5002682915056</v>
      </c>
      <c r="E22">
        <f>'[4]Emission Projections'!J$183*'[4]Carbon Prices POLES'!D$8*VLOOKUP('Revenues X=1'!$A22,'[4]Population Shares'!$A$3:$Z$214,E$1,FALSE)</f>
        <v>2474.7379601795474</v>
      </c>
      <c r="F22">
        <f>'[4]Emission Projections'!K$183*'[4]Carbon Prices POLES'!E$8*VLOOKUP('Revenues X=1'!$A22,'[4]Population Shares'!$A$3:$Z$214,F$1,FALSE)</f>
        <v>2930.821303975531</v>
      </c>
      <c r="G22">
        <f>'[4]Emission Projections'!L$183*'[4]Carbon Prices POLES'!F$8*VLOOKUP('Revenues X=1'!$A22,'[4]Population Shares'!$A$3:$Z$214,G$1,FALSE)</f>
        <v>3470.7424386364696</v>
      </c>
      <c r="H22">
        <f>'[4]Emission Projections'!M$183*'[4]Carbon Prices POLES'!G$8*VLOOKUP('Revenues X=1'!$A22,'[4]Population Shares'!$A$3:$Z$214,H$1,FALSE)</f>
        <v>4109.873526118854</v>
      </c>
      <c r="I22">
        <f>'[4]Emission Projections'!N$183*'[4]Carbon Prices POLES'!H$8*VLOOKUP('Revenues X=1'!$A22,'[4]Population Shares'!$A$3:$Z$214,I$1,FALSE)</f>
        <v>4866.3919362898769</v>
      </c>
      <c r="J22">
        <f>'[4]Emission Projections'!O$183*'[4]Carbon Prices POLES'!I$8*VLOOKUP('Revenues X=1'!$A22,'[4]Population Shares'!$A$3:$Z$214,J$1,FALSE)</f>
        <v>5761.8022469601801</v>
      </c>
      <c r="K22">
        <f>'[4]Emission Projections'!P$183*'[4]Carbon Prices POLES'!J$8*VLOOKUP('Revenues X=1'!$A22,'[4]Population Shares'!$A$3:$Z$214,K$1,FALSE)</f>
        <v>6821.5299711110838</v>
      </c>
      <c r="L22">
        <f>'[4]Emission Projections'!Q$183*'[4]Carbon Prices POLES'!K$8*VLOOKUP('Revenues X=1'!$A22,'[4]Population Shares'!$A$3:$Z$214,L$1,FALSE)</f>
        <v>8075.6498852117875</v>
      </c>
      <c r="M22">
        <f>'[4]Emission Projections'!R$183*'[4]Carbon Prices POLES'!L$8*VLOOKUP('Revenues X=1'!$A22,'[4]Population Shares'!$A$3:$Z$214,M$1,FALSE)</f>
        <v>9559.7155277977199</v>
      </c>
      <c r="N22">
        <f>'[4]Emission Projections'!S$183*'[4]Carbon Prices POLES'!M$8*VLOOKUP('Revenues X=1'!$A22,'[4]Population Shares'!$A$3:$Z$214,N$1,FALSE)</f>
        <v>11315.775126880397</v>
      </c>
      <c r="O22">
        <f>'[4]Emission Projections'!T$183*'[4]Carbon Prices POLES'!N$8*VLOOKUP('Revenues X=1'!$A22,'[4]Population Shares'!$A$3:$Z$214,O$1,FALSE)</f>
        <v>13393.530086747558</v>
      </c>
      <c r="P22">
        <f>'[4]Emission Projections'!U$183*'[4]Carbon Prices POLES'!O$8*VLOOKUP('Revenues X=1'!$A22,'[4]Population Shares'!$A$3:$Z$214,P$1,FALSE)</f>
        <v>15851.751676755546</v>
      </c>
      <c r="Q22">
        <f>'[4]Emission Projections'!V$183*'[4]Carbon Prices POLES'!P$8*VLOOKUP('Revenues X=1'!$A22,'[4]Population Shares'!$A$3:$Z$214,Q$1,FALSE)</f>
        <v>18759.898412445149</v>
      </c>
      <c r="R22">
        <f>'[4]Emission Projections'!W$183*'[4]Carbon Prices POLES'!Q$8*VLOOKUP('Revenues X=1'!$A22,'[4]Population Shares'!$A$3:$Z$214,R$1,FALSE)</f>
        <v>22200.091023538647</v>
      </c>
      <c r="S22">
        <f>'[4]Emission Projections'!X$183*'[4]Carbon Prices POLES'!R$8*VLOOKUP('Revenues X=1'!$A22,'[4]Population Shares'!$A$3:$Z$214,S$1,FALSE)</f>
        <v>26269.369697986822</v>
      </c>
      <c r="T22">
        <f>'[4]Emission Projections'!Y$183*'[4]Carbon Prices POLES'!S$8*VLOOKUP('Revenues X=1'!$A22,'[4]Population Shares'!$A$3:$Z$214,T$1,FALSE)</f>
        <v>31082.44651691541</v>
      </c>
      <c r="U22">
        <f>'[4]Emission Projections'!Z$183*'[4]Carbon Prices POLES'!T$8*VLOOKUP('Revenues X=1'!$A22,'[4]Population Shares'!$A$3:$Z$214,U$1,FALSE)</f>
        <v>36774.854569758259</v>
      </c>
      <c r="V22">
        <f>'[4]Emission Projections'!AA$183*'[4]Carbon Prices POLES'!U$8*VLOOKUP('Revenues X=1'!$A22,'[4]Population Shares'!$A$3:$Z$214,V$1,FALSE)</f>
        <v>43506.77759846222</v>
      </c>
      <c r="W22" s="20">
        <f t="shared" si="5"/>
        <v>12979.461895747654</v>
      </c>
      <c r="X22" t="s">
        <v>524</v>
      </c>
      <c r="Y22">
        <f t="shared" si="0"/>
        <v>1</v>
      </c>
      <c r="Z22">
        <f t="shared" si="1"/>
        <v>0</v>
      </c>
      <c r="AA22">
        <f t="shared" si="2"/>
        <v>0</v>
      </c>
      <c r="AB22">
        <f t="shared" si="3"/>
        <v>0</v>
      </c>
      <c r="AC22">
        <f t="shared" si="4"/>
        <v>0</v>
      </c>
    </row>
    <row r="23" spans="1:29" x14ac:dyDescent="0.25">
      <c r="A23" t="s">
        <v>70</v>
      </c>
      <c r="B23">
        <f>'[4]Emission Projections'!G$183*'[4]Carbon Prices POLES'!A$8*VLOOKUP('Revenues X=1'!$A23,'[4]Population Shares'!$A$3:$Z$214,B$1,FALSE)</f>
        <v>16395.627007816911</v>
      </c>
      <c r="C23">
        <f>'[4]Emission Projections'!H$183*'[4]Carbon Prices POLES'!B$8*VLOOKUP('Revenues X=1'!$A23,'[4]Population Shares'!$A$3:$Z$214,C$1,FALSE)</f>
        <v>19619.696587408282</v>
      </c>
      <c r="D23">
        <f>'[4]Emission Projections'!I$183*'[4]Carbon Prices POLES'!C$8*VLOOKUP('Revenues X=1'!$A23,'[4]Population Shares'!$A$3:$Z$214,D$1,FALSE)</f>
        <v>23476.194207884553</v>
      </c>
      <c r="E23">
        <f>'[4]Emission Projections'!J$183*'[4]Carbon Prices POLES'!D$8*VLOOKUP('Revenues X=1'!$A23,'[4]Population Shares'!$A$3:$Z$214,E$1,FALSE)</f>
        <v>28089.017228944107</v>
      </c>
      <c r="F23">
        <f>'[4]Emission Projections'!K$183*'[4]Carbon Prices POLES'!E$8*VLOOKUP('Revenues X=1'!$A23,'[4]Population Shares'!$A$3:$Z$214,F$1,FALSE)</f>
        <v>33606.147273772192</v>
      </c>
      <c r="G23">
        <f>'[4]Emission Projections'!L$183*'[4]Carbon Prices POLES'!F$8*VLOOKUP('Revenues X=1'!$A23,'[4]Population Shares'!$A$3:$Z$214,G$1,FALSE)</f>
        <v>40204.423108834773</v>
      </c>
      <c r="H23">
        <f>'[4]Emission Projections'!M$183*'[4]Carbon Prices POLES'!G$8*VLOOKUP('Revenues X=1'!$A23,'[4]Population Shares'!$A$3:$Z$214,H$1,FALSE)</f>
        <v>48095.225821048196</v>
      </c>
      <c r="I23">
        <f>'[4]Emission Projections'!N$183*'[4]Carbon Prices POLES'!H$8*VLOOKUP('Revenues X=1'!$A23,'[4]Population Shares'!$A$3:$Z$214,I$1,FALSE)</f>
        <v>57531.097194956797</v>
      </c>
      <c r="J23">
        <f>'[4]Emission Projections'!O$183*'[4]Carbon Prices POLES'!I$8*VLOOKUP('Revenues X=1'!$A23,'[4]Population Shares'!$A$3:$Z$214,J$1,FALSE)</f>
        <v>68813.870143103122</v>
      </c>
      <c r="K23">
        <f>'[4]Emission Projections'!P$183*'[4]Carbon Prices POLES'!J$8*VLOOKUP('Revenues X=1'!$A23,'[4]Population Shares'!$A$3:$Z$214,K$1,FALSE)</f>
        <v>82304.103490523921</v>
      </c>
      <c r="L23">
        <f>'[4]Emission Projections'!Q$183*'[4]Carbon Prices POLES'!K$8*VLOOKUP('Revenues X=1'!$A23,'[4]Population Shares'!$A$3:$Z$214,L$1,FALSE)</f>
        <v>98432.664497780352</v>
      </c>
      <c r="M23">
        <f>'[4]Emission Projections'!R$183*'[4]Carbon Prices POLES'!L$8*VLOOKUP('Revenues X=1'!$A23,'[4]Population Shares'!$A$3:$Z$214,M$1,FALSE)</f>
        <v>117714.1823357331</v>
      </c>
      <c r="N23">
        <f>'[4]Emission Projections'!S$183*'[4]Carbon Prices POLES'!M$8*VLOOKUP('Revenues X=1'!$A23,'[4]Population Shares'!$A$3:$Z$214,N$1,FALSE)</f>
        <v>140763.54374201261</v>
      </c>
      <c r="O23">
        <f>'[4]Emission Projections'!T$183*'[4]Carbon Prices POLES'!N$8*VLOOKUP('Revenues X=1'!$A23,'[4]Population Shares'!$A$3:$Z$214,O$1,FALSE)</f>
        <v>168315.07040894896</v>
      </c>
      <c r="P23">
        <f>'[4]Emission Projections'!U$183*'[4]Carbon Prices POLES'!O$8*VLOOKUP('Revenues X=1'!$A23,'[4]Population Shares'!$A$3:$Z$214,P$1,FALSE)</f>
        <v>201246.00506150554</v>
      </c>
      <c r="Q23">
        <f>'[4]Emission Projections'!V$183*'[4]Carbon Prices POLES'!P$8*VLOOKUP('Revenues X=1'!$A23,'[4]Population Shares'!$A$3:$Z$214,Q$1,FALSE)</f>
        <v>240603.83869939923</v>
      </c>
      <c r="R23">
        <f>'[4]Emission Projections'!W$183*'[4]Carbon Prices POLES'!Q$8*VLOOKUP('Revenues X=1'!$A23,'[4]Population Shares'!$A$3:$Z$214,R$1,FALSE)</f>
        <v>287639.73961042037</v>
      </c>
      <c r="S23">
        <f>'[4]Emission Projections'!X$183*'[4]Carbon Prices POLES'!R$8*VLOOKUP('Revenues X=1'!$A23,'[4]Population Shares'!$A$3:$Z$214,S$1,FALSE)</f>
        <v>343847.48049834889</v>
      </c>
      <c r="T23">
        <f>'[4]Emission Projections'!Y$183*'[4]Carbon Prices POLES'!S$8*VLOOKUP('Revenues X=1'!$A23,'[4]Population Shares'!$A$3:$Z$214,T$1,FALSE)</f>
        <v>411011.00556659076</v>
      </c>
      <c r="U23">
        <f>'[4]Emission Projections'!Z$183*'[4]Carbon Prices POLES'!T$8*VLOOKUP('Revenues X=1'!$A23,'[4]Population Shares'!$A$3:$Z$214,U$1,FALSE)</f>
        <v>491259.86218579597</v>
      </c>
      <c r="V23">
        <f>'[4]Emission Projections'!AA$183*'[4]Carbon Prices POLES'!U$8*VLOOKUP('Revenues X=1'!$A23,'[4]Population Shares'!$A$3:$Z$214,V$1,FALSE)</f>
        <v>587136.79519531224</v>
      </c>
      <c r="W23" s="20">
        <f t="shared" si="5"/>
        <v>166957.40904124477</v>
      </c>
      <c r="X23" t="s">
        <v>525</v>
      </c>
      <c r="Y23">
        <f t="shared" si="0"/>
        <v>0</v>
      </c>
      <c r="Z23">
        <f t="shared" si="1"/>
        <v>1</v>
      </c>
      <c r="AA23">
        <f t="shared" si="2"/>
        <v>0</v>
      </c>
      <c r="AB23">
        <f t="shared" si="3"/>
        <v>0</v>
      </c>
      <c r="AC23">
        <f t="shared" si="4"/>
        <v>0</v>
      </c>
    </row>
    <row r="24" spans="1:29" x14ac:dyDescent="0.25">
      <c r="A24" t="s">
        <v>72</v>
      </c>
      <c r="B24">
        <f>'[4]Emission Projections'!G$183*'[4]Carbon Prices POLES'!A$8*VLOOKUP('Revenues X=1'!$A24,'[4]Population Shares'!$A$3:$Z$214,B$1,FALSE)</f>
        <v>232270.58600971664</v>
      </c>
      <c r="C24">
        <f>'[4]Emission Projections'!H$183*'[4]Carbon Prices POLES'!B$8*VLOOKUP('Revenues X=1'!$A24,'[4]Population Shares'!$A$3:$Z$214,C$1,FALSE)</f>
        <v>278944.69773583405</v>
      </c>
      <c r="D24">
        <f>'[4]Emission Projections'!I$183*'[4]Carbon Prices POLES'!C$8*VLOOKUP('Revenues X=1'!$A24,'[4]Population Shares'!$A$3:$Z$214,D$1,FALSE)</f>
        <v>334975.58576391212</v>
      </c>
      <c r="E24">
        <f>'[4]Emission Projections'!J$183*'[4]Carbon Prices POLES'!D$8*VLOOKUP('Revenues X=1'!$A24,'[4]Population Shares'!$A$3:$Z$214,E$1,FALSE)</f>
        <v>402236.65463865531</v>
      </c>
      <c r="F24">
        <f>'[4]Emission Projections'!K$183*'[4]Carbon Prices POLES'!E$8*VLOOKUP('Revenues X=1'!$A24,'[4]Population Shares'!$A$3:$Z$214,F$1,FALSE)</f>
        <v>482973.67947258736</v>
      </c>
      <c r="G24">
        <f>'[4]Emission Projections'!L$183*'[4]Carbon Prices POLES'!F$8*VLOOKUP('Revenues X=1'!$A24,'[4]Population Shares'!$A$3:$Z$214,G$1,FALSE)</f>
        <v>579880.10672698752</v>
      </c>
      <c r="H24">
        <f>'[4]Emission Projections'!M$183*'[4]Carbon Prices POLES'!G$8*VLOOKUP('Revenues X=1'!$A24,'[4]Population Shares'!$A$3:$Z$214,H$1,FALSE)</f>
        <v>696187.11552697862</v>
      </c>
      <c r="I24">
        <f>'[4]Emission Projections'!N$183*'[4]Carbon Prices POLES'!H$8*VLOOKUP('Revenues X=1'!$A24,'[4]Population Shares'!$A$3:$Z$214,I$1,FALSE)</f>
        <v>835769.09502070979</v>
      </c>
      <c r="J24">
        <f>'[4]Emission Projections'!O$183*'[4]Carbon Prices POLES'!I$8*VLOOKUP('Revenues X=1'!$A24,'[4]Population Shares'!$A$3:$Z$214,J$1,FALSE)</f>
        <v>1003273.341654112</v>
      </c>
      <c r="K24">
        <f>'[4]Emission Projections'!P$183*'[4]Carbon Prices POLES'!J$8*VLOOKUP('Revenues X=1'!$A24,'[4]Population Shares'!$A$3:$Z$214,K$1,FALSE)</f>
        <v>1204271.519449576</v>
      </c>
      <c r="L24">
        <f>'[4]Emission Projections'!Q$183*'[4]Carbon Prices POLES'!K$8*VLOOKUP('Revenues X=1'!$A24,'[4]Population Shares'!$A$3:$Z$214,L$1,FALSE)</f>
        <v>1445445.7819114577</v>
      </c>
      <c r="M24">
        <f>'[4]Emission Projections'!R$183*'[4]Carbon Prices POLES'!L$8*VLOOKUP('Revenues X=1'!$A24,'[4]Population Shares'!$A$3:$Z$214,M$1,FALSE)</f>
        <v>1734806.3094017592</v>
      </c>
      <c r="N24">
        <f>'[4]Emission Projections'!S$183*'[4]Carbon Prices POLES'!M$8*VLOOKUP('Revenues X=1'!$A24,'[4]Population Shares'!$A$3:$Z$214,N$1,FALSE)</f>
        <v>2081958.3270668217</v>
      </c>
      <c r="O24">
        <f>'[4]Emission Projections'!T$183*'[4]Carbon Prices POLES'!N$8*VLOOKUP('Revenues X=1'!$A24,'[4]Population Shares'!$A$3:$Z$214,O$1,FALSE)</f>
        <v>2498414.4416557155</v>
      </c>
      <c r="P24">
        <f>'[4]Emission Projections'!U$183*'[4]Carbon Prices POLES'!O$8*VLOOKUP('Revenues X=1'!$A24,'[4]Population Shares'!$A$3:$Z$214,P$1,FALSE)</f>
        <v>2997977.6050008819</v>
      </c>
      <c r="Q24">
        <f>'[4]Emission Projections'!V$183*'[4]Carbon Prices POLES'!P$8*VLOOKUP('Revenues X=1'!$A24,'[4]Population Shares'!$A$3:$Z$214,Q$1,FALSE)</f>
        <v>3597189.4106259923</v>
      </c>
      <c r="R24">
        <f>'[4]Emission Projections'!W$183*'[4]Carbon Prices POLES'!Q$8*VLOOKUP('Revenues X=1'!$A24,'[4]Population Shares'!$A$3:$Z$214,R$1,FALSE)</f>
        <v>4315879.1869539646</v>
      </c>
      <c r="S24">
        <f>'[4]Emission Projections'!X$183*'[4]Carbon Prices POLES'!R$8*VLOOKUP('Revenues X=1'!$A24,'[4]Population Shares'!$A$3:$Z$214,S$1,FALSE)</f>
        <v>5177807.217223594</v>
      </c>
      <c r="T24">
        <f>'[4]Emission Projections'!Y$183*'[4]Carbon Prices POLES'!S$8*VLOOKUP('Revenues X=1'!$A24,'[4]Population Shares'!$A$3:$Z$214,T$1,FALSE)</f>
        <v>6211451.7931402307</v>
      </c>
      <c r="U24">
        <f>'[4]Emission Projections'!Z$183*'[4]Carbon Prices POLES'!T$8*VLOOKUP('Revenues X=1'!$A24,'[4]Population Shares'!$A$3:$Z$214,U$1,FALSE)</f>
        <v>7450931.7948883148</v>
      </c>
      <c r="V24">
        <f>'[4]Emission Projections'!AA$183*'[4]Carbon Prices POLES'!U$8*VLOOKUP('Revenues X=1'!$A24,'[4]Population Shares'!$A$3:$Z$214,V$1,FALSE)</f>
        <v>8937133.42590205</v>
      </c>
      <c r="W24" s="20">
        <f t="shared" si="5"/>
        <v>2499989.4131318983</v>
      </c>
      <c r="X24" t="s">
        <v>526</v>
      </c>
      <c r="Y24">
        <f t="shared" si="0"/>
        <v>0</v>
      </c>
      <c r="Z24">
        <f t="shared" si="1"/>
        <v>0</v>
      </c>
      <c r="AA24">
        <f t="shared" si="2"/>
        <v>0</v>
      </c>
      <c r="AB24">
        <f t="shared" si="3"/>
        <v>0</v>
      </c>
      <c r="AC24">
        <f t="shared" si="4"/>
        <v>1</v>
      </c>
    </row>
    <row r="25" spans="1:29" x14ac:dyDescent="0.25">
      <c r="A25" t="s">
        <v>74</v>
      </c>
      <c r="B25">
        <f>'[4]Emission Projections'!G$183*'[4]Carbon Prices POLES'!A$8*VLOOKUP('Revenues X=1'!$A25,'[4]Population Shares'!$A$3:$Z$214,B$1,FALSE)</f>
        <v>87952.276808133305</v>
      </c>
      <c r="C25">
        <f>'[4]Emission Projections'!H$183*'[4]Carbon Prices POLES'!B$8*VLOOKUP('Revenues X=1'!$A25,'[4]Population Shares'!$A$3:$Z$214,C$1,FALSE)</f>
        <v>103869.7142029048</v>
      </c>
      <c r="D25">
        <f>'[4]Emission Projections'!I$183*'[4]Carbon Prices POLES'!C$8*VLOOKUP('Revenues X=1'!$A25,'[4]Population Shares'!$A$3:$Z$214,D$1,FALSE)</f>
        <v>122659.71082672467</v>
      </c>
      <c r="E25">
        <f>'[4]Emission Projections'!J$183*'[4]Carbon Prices POLES'!D$8*VLOOKUP('Revenues X=1'!$A25,'[4]Population Shares'!$A$3:$Z$214,E$1,FALSE)</f>
        <v>144839.95476842707</v>
      </c>
      <c r="F25">
        <f>'[4]Emission Projections'!K$183*'[4]Carbon Prices POLES'!E$8*VLOOKUP('Revenues X=1'!$A25,'[4]Population Shares'!$A$3:$Z$214,F$1,FALSE)</f>
        <v>171020.49355012691</v>
      </c>
      <c r="G25">
        <f>'[4]Emission Projections'!L$183*'[4]Carbon Prices POLES'!F$8*VLOOKUP('Revenues X=1'!$A25,'[4]Population Shares'!$A$3:$Z$214,G$1,FALSE)</f>
        <v>201920.70648927754</v>
      </c>
      <c r="H25">
        <f>'[4]Emission Projections'!M$183*'[4]Carbon Prices POLES'!G$8*VLOOKUP('Revenues X=1'!$A25,'[4]Population Shares'!$A$3:$Z$214,H$1,FALSE)</f>
        <v>238389.20405719554</v>
      </c>
      <c r="I25">
        <f>'[4]Emission Projections'!N$183*'[4]Carbon Prices POLES'!H$8*VLOOKUP('Revenues X=1'!$A25,'[4]Population Shares'!$A$3:$Z$214,I$1,FALSE)</f>
        <v>281426.41940841329</v>
      </c>
      <c r="J25">
        <f>'[4]Emission Projections'!O$183*'[4]Carbon Prices POLES'!I$8*VLOOKUP('Revenues X=1'!$A25,'[4]Population Shares'!$A$3:$Z$214,J$1,FALSE)</f>
        <v>332212.35908501741</v>
      </c>
      <c r="K25">
        <f>'[4]Emission Projections'!P$183*'[4]Carbon Prices POLES'!J$8*VLOOKUP('Revenues X=1'!$A25,'[4]Population Shares'!$A$3:$Z$214,K$1,FALSE)</f>
        <v>392137.95837478706</v>
      </c>
      <c r="L25">
        <f>'[4]Emission Projections'!Q$183*'[4]Carbon Prices POLES'!K$8*VLOOKUP('Revenues X=1'!$A25,'[4]Population Shares'!$A$3:$Z$214,L$1,FALSE)</f>
        <v>462843.56405413582</v>
      </c>
      <c r="M25">
        <f>'[4]Emission Projections'!R$183*'[4]Carbon Prices POLES'!L$8*VLOOKUP('Revenues X=1'!$A25,'[4]Population Shares'!$A$3:$Z$214,M$1,FALSE)</f>
        <v>546262.47899094422</v>
      </c>
      <c r="N25">
        <f>'[4]Emission Projections'!S$183*'[4]Carbon Prices POLES'!M$8*VLOOKUP('Revenues X=1'!$A25,'[4]Population Shares'!$A$3:$Z$214,N$1,FALSE)</f>
        <v>644674.31254092185</v>
      </c>
      <c r="O25">
        <f>'[4]Emission Projections'!T$183*'[4]Carbon Prices POLES'!N$8*VLOOKUP('Revenues X=1'!$A25,'[4]Population Shares'!$A$3:$Z$214,O$1,FALSE)</f>
        <v>760765.43128728063</v>
      </c>
      <c r="P25">
        <f>'[4]Emission Projections'!U$183*'[4]Carbon Prices POLES'!O$8*VLOOKUP('Revenues X=1'!$A25,'[4]Population Shares'!$A$3:$Z$214,P$1,FALSE)</f>
        <v>897702.90021037089</v>
      </c>
      <c r="Q25">
        <f>'[4]Emission Projections'!V$183*'[4]Carbon Prices POLES'!P$8*VLOOKUP('Revenues X=1'!$A25,'[4]Population Shares'!$A$3:$Z$214,Q$1,FALSE)</f>
        <v>1059218.3731854069</v>
      </c>
      <c r="R25">
        <f>'[4]Emission Projections'!W$183*'[4]Carbon Prices POLES'!Q$8*VLOOKUP('Revenues X=1'!$A25,'[4]Population Shares'!$A$3:$Z$214,R$1,FALSE)</f>
        <v>1249710.5423967536</v>
      </c>
      <c r="S25">
        <f>'[4]Emission Projections'!X$183*'[4]Carbon Prices POLES'!R$8*VLOOKUP('Revenues X=1'!$A25,'[4]Population Shares'!$A$3:$Z$214,S$1,FALSE)</f>
        <v>1474361.5152684019</v>
      </c>
      <c r="T25">
        <f>'[4]Emission Projections'!Y$183*'[4]Carbon Prices POLES'!S$8*VLOOKUP('Revenues X=1'!$A25,'[4]Population Shares'!$A$3:$Z$214,T$1,FALSE)</f>
        <v>1739278.7217366861</v>
      </c>
      <c r="U25">
        <f>'[4]Emission Projections'!Z$183*'[4]Carbon Prices POLES'!T$8*VLOOKUP('Revenues X=1'!$A25,'[4]Population Shares'!$A$3:$Z$214,U$1,FALSE)</f>
        <v>2051656.2992161836</v>
      </c>
      <c r="V25">
        <f>'[4]Emission Projections'!AA$183*'[4]Carbon Prices POLES'!U$8*VLOOKUP('Revenues X=1'!$A25,'[4]Population Shares'!$A$3:$Z$214,V$1,FALSE)</f>
        <v>2419971.3087396678</v>
      </c>
      <c r="W25" s="20">
        <f t="shared" si="5"/>
        <v>732517.82119989337</v>
      </c>
      <c r="X25" t="s">
        <v>387</v>
      </c>
      <c r="Y25">
        <f t="shared" si="0"/>
        <v>0</v>
      </c>
      <c r="Z25">
        <f t="shared" si="1"/>
        <v>0</v>
      </c>
      <c r="AA25">
        <f t="shared" si="2"/>
        <v>1</v>
      </c>
      <c r="AB25">
        <f t="shared" si="3"/>
        <v>0</v>
      </c>
      <c r="AC25">
        <f t="shared" si="4"/>
        <v>0</v>
      </c>
    </row>
    <row r="26" spans="1:29" x14ac:dyDescent="0.25">
      <c r="A26" t="s">
        <v>76</v>
      </c>
      <c r="B26">
        <f>'[4]Emission Projections'!G$183*'[4]Carbon Prices POLES'!A$8*VLOOKUP('Revenues X=1'!$A26,'[4]Population Shares'!$A$3:$Z$214,B$1,FALSE)</f>
        <v>45036.719284626954</v>
      </c>
      <c r="C26">
        <f>'[4]Emission Projections'!H$183*'[4]Carbon Prices POLES'!B$8*VLOOKUP('Revenues X=1'!$A26,'[4]Population Shares'!$A$3:$Z$214,C$1,FALSE)</f>
        <v>53760.666095672634</v>
      </c>
      <c r="D26">
        <f>'[4]Emission Projections'!I$183*'[4]Carbon Prices POLES'!C$8*VLOOKUP('Revenues X=1'!$A26,'[4]Population Shares'!$A$3:$Z$214,D$1,FALSE)</f>
        <v>64170.243158407931</v>
      </c>
      <c r="E26">
        <f>'[4]Emission Projections'!J$183*'[4]Carbon Prices POLES'!D$8*VLOOKUP('Revenues X=1'!$A26,'[4]Population Shares'!$A$3:$Z$214,E$1,FALSE)</f>
        <v>76590.723691172738</v>
      </c>
      <c r="F26">
        <f>'[4]Emission Projections'!K$183*'[4]Carbon Prices POLES'!E$8*VLOOKUP('Revenues X=1'!$A26,'[4]Population Shares'!$A$3:$Z$214,F$1,FALSE)</f>
        <v>91409.638651892703</v>
      </c>
      <c r="G26">
        <f>'[4]Emission Projections'!L$183*'[4]Carbon Prices POLES'!F$8*VLOOKUP('Revenues X=1'!$A26,'[4]Population Shares'!$A$3:$Z$214,G$1,FALSE)</f>
        <v>109088.94405331687</v>
      </c>
      <c r="H26">
        <f>'[4]Emission Projections'!M$183*'[4]Carbon Prices POLES'!G$8*VLOOKUP('Revenues X=1'!$A26,'[4]Population Shares'!$A$3:$Z$214,H$1,FALSE)</f>
        <v>130179.47284943626</v>
      </c>
      <c r="I26">
        <f>'[4]Emission Projections'!N$183*'[4]Carbon Prices POLES'!H$8*VLOOKUP('Revenues X=1'!$A26,'[4]Population Shares'!$A$3:$Z$214,I$1,FALSE)</f>
        <v>155337.68704384947</v>
      </c>
      <c r="J26">
        <f>'[4]Emission Projections'!O$183*'[4]Carbon Prices POLES'!I$8*VLOOKUP('Revenues X=1'!$A26,'[4]Population Shares'!$A$3:$Z$214,J$1,FALSE)</f>
        <v>185346.24777696401</v>
      </c>
      <c r="K26">
        <f>'[4]Emission Projections'!P$183*'[4]Carbon Prices POLES'!J$8*VLOOKUP('Revenues X=1'!$A26,'[4]Population Shares'!$A$3:$Z$214,K$1,FALSE)</f>
        <v>221137.77763419299</v>
      </c>
      <c r="L26">
        <f>'[4]Emission Projections'!Q$183*'[4]Carbon Prices POLES'!K$8*VLOOKUP('Revenues X=1'!$A26,'[4]Population Shares'!$A$3:$Z$214,L$1,FALSE)</f>
        <v>263824.01820215717</v>
      </c>
      <c r="M26">
        <f>'[4]Emission Projections'!R$183*'[4]Carbon Prices POLES'!L$8*VLOOKUP('Revenues X=1'!$A26,'[4]Population Shares'!$A$3:$Z$214,M$1,FALSE)</f>
        <v>314729.54714933492</v>
      </c>
      <c r="N26">
        <f>'[4]Emission Projections'!S$183*'[4]Carbon Prices POLES'!M$8*VLOOKUP('Revenues X=1'!$A26,'[4]Population Shares'!$A$3:$Z$214,N$1,FALSE)</f>
        <v>375433.09660789132</v>
      </c>
      <c r="O26">
        <f>'[4]Emission Projections'!T$183*'[4]Carbon Prices POLES'!N$8*VLOOKUP('Revenues X=1'!$A26,'[4]Population Shares'!$A$3:$Z$214,O$1,FALSE)</f>
        <v>447815.3790097782</v>
      </c>
      <c r="P26">
        <f>'[4]Emission Projections'!U$183*'[4]Carbon Prices POLES'!O$8*VLOOKUP('Revenues X=1'!$A26,'[4]Population Shares'!$A$3:$Z$214,P$1,FALSE)</f>
        <v>534117.62137087737</v>
      </c>
      <c r="Q26">
        <f>'[4]Emission Projections'!V$183*'[4]Carbon Prices POLES'!P$8*VLOOKUP('Revenues X=1'!$A26,'[4]Population Shares'!$A$3:$Z$214,Q$1,FALSE)</f>
        <v>637009.38022637938</v>
      </c>
      <c r="R26">
        <f>'[4]Emission Projections'!W$183*'[4]Carbon Prices POLES'!Q$8*VLOOKUP('Revenues X=1'!$A26,'[4]Population Shares'!$A$3:$Z$214,R$1,FALSE)</f>
        <v>759671.44072918803</v>
      </c>
      <c r="S26">
        <f>'[4]Emission Projections'!X$183*'[4]Carbon Prices POLES'!R$8*VLOOKUP('Revenues X=1'!$A26,'[4]Population Shares'!$A$3:$Z$214,S$1,FALSE)</f>
        <v>905891.94183486886</v>
      </c>
      <c r="T26">
        <f>'[4]Emission Projections'!Y$183*'[4]Carbon Prices POLES'!S$8*VLOOKUP('Revenues X=1'!$A26,'[4]Population Shares'!$A$3:$Z$214,T$1,FALSE)</f>
        <v>1080183.7469479996</v>
      </c>
      <c r="U26">
        <f>'[4]Emission Projections'!Z$183*'[4]Carbon Prices POLES'!T$8*VLOOKUP('Revenues X=1'!$A26,'[4]Population Shares'!$A$3:$Z$214,U$1,FALSE)</f>
        <v>1287920.6501409009</v>
      </c>
      <c r="V26">
        <f>'[4]Emission Projections'!AA$183*'[4]Carbon Prices POLES'!U$8*VLOOKUP('Revenues X=1'!$A26,'[4]Population Shares'!$A$3:$Z$214,V$1,FALSE)</f>
        <v>1535503.3198894435</v>
      </c>
      <c r="W26" s="20">
        <f t="shared" si="5"/>
        <v>441626.58392135007</v>
      </c>
      <c r="X26" t="s">
        <v>525</v>
      </c>
      <c r="Y26">
        <f t="shared" si="0"/>
        <v>0</v>
      </c>
      <c r="Z26">
        <f t="shared" si="1"/>
        <v>1</v>
      </c>
      <c r="AA26">
        <f t="shared" si="2"/>
        <v>0</v>
      </c>
      <c r="AB26">
        <f t="shared" si="3"/>
        <v>0</v>
      </c>
      <c r="AC26">
        <f t="shared" si="4"/>
        <v>0</v>
      </c>
    </row>
    <row r="27" spans="1:29" x14ac:dyDescent="0.25">
      <c r="A27" t="s">
        <v>78</v>
      </c>
      <c r="B27">
        <f>'[4]Emission Projections'!G$183*'[4]Carbon Prices POLES'!A$8*VLOOKUP('Revenues X=1'!$A27,'[4]Population Shares'!$A$3:$Z$214,B$1,FALSE)</f>
        <v>4464247.1299824649</v>
      </c>
      <c r="C27">
        <f>'[4]Emission Projections'!H$183*'[4]Carbon Prices POLES'!B$8*VLOOKUP('Revenues X=1'!$A27,'[4]Population Shares'!$A$3:$Z$214,C$1,FALSE)</f>
        <v>5317336.6585304691</v>
      </c>
      <c r="D27">
        <f>'[4]Emission Projections'!I$183*'[4]Carbon Prices POLES'!C$8*VLOOKUP('Revenues X=1'!$A27,'[4]Population Shares'!$A$3:$Z$214,D$1,FALSE)</f>
        <v>6333025.5069765449</v>
      </c>
      <c r="E27">
        <f>'[4]Emission Projections'!J$183*'[4]Carbon Prices POLES'!D$8*VLOOKUP('Revenues X=1'!$A27,'[4]Population Shares'!$A$3:$Z$214,E$1,FALSE)</f>
        <v>7542264.5371175539</v>
      </c>
      <c r="F27">
        <f>'[4]Emission Projections'!K$183*'[4]Carbon Prices POLES'!E$8*VLOOKUP('Revenues X=1'!$A27,'[4]Population Shares'!$A$3:$Z$214,F$1,FALSE)</f>
        <v>8981846.2214701269</v>
      </c>
      <c r="G27">
        <f>'[4]Emission Projections'!L$183*'[4]Carbon Prices POLES'!F$8*VLOOKUP('Revenues X=1'!$A27,'[4]Population Shares'!$A$3:$Z$214,G$1,FALSE)</f>
        <v>10695532.122909473</v>
      </c>
      <c r="H27">
        <f>'[4]Emission Projections'!M$183*'[4]Carbon Prices POLES'!G$8*VLOOKUP('Revenues X=1'!$A27,'[4]Population Shares'!$A$3:$Z$214,H$1,FALSE)</f>
        <v>12735388.63381215</v>
      </c>
      <c r="I27">
        <f>'[4]Emission Projections'!N$183*'[4]Carbon Prices POLES'!H$8*VLOOKUP('Revenues X=1'!$A27,'[4]Population Shares'!$A$3:$Z$214,I$1,FALSE)</f>
        <v>15163329.194766847</v>
      </c>
      <c r="J27">
        <f>'[4]Emission Projections'!O$183*'[4]Carbon Prices POLES'!I$8*VLOOKUP('Revenues X=1'!$A27,'[4]Population Shares'!$A$3:$Z$214,J$1,FALSE)</f>
        <v>18053007.522896867</v>
      </c>
      <c r="K27">
        <f>'[4]Emission Projections'!P$183*'[4]Carbon Prices POLES'!J$8*VLOOKUP('Revenues X=1'!$A27,'[4]Population Shares'!$A$3:$Z$214,K$1,FALSE)</f>
        <v>21491995.495180547</v>
      </c>
      <c r="L27">
        <f>'[4]Emission Projections'!Q$183*'[4]Carbon Prices POLES'!K$8*VLOOKUP('Revenues X=1'!$A27,'[4]Population Shares'!$A$3:$Z$214,L$1,FALSE)</f>
        <v>25584454.769130182</v>
      </c>
      <c r="M27">
        <f>'[4]Emission Projections'!R$183*'[4]Carbon Prices POLES'!L$8*VLOOKUP('Revenues X=1'!$A27,'[4]Population Shares'!$A$3:$Z$214,M$1,FALSE)</f>
        <v>30454213.482439231</v>
      </c>
      <c r="N27">
        <f>'[4]Emission Projections'!S$183*'[4]Carbon Prices POLES'!M$8*VLOOKUP('Revenues X=1'!$A27,'[4]Population Shares'!$A$3:$Z$214,N$1,FALSE)</f>
        <v>36248535.236130692</v>
      </c>
      <c r="O27">
        <f>'[4]Emission Projections'!T$183*'[4]Carbon Prices POLES'!N$8*VLOOKUP('Revenues X=1'!$A27,'[4]Population Shares'!$A$3:$Z$214,O$1,FALSE)</f>
        <v>43142464.053573661</v>
      </c>
      <c r="P27">
        <f>'[4]Emission Projections'!U$183*'[4]Carbon Prices POLES'!O$8*VLOOKUP('Revenues X=1'!$A27,'[4]Population Shares'!$A$3:$Z$214,P$1,FALSE)</f>
        <v>51344139.937501743</v>
      </c>
      <c r="Q27">
        <f>'[4]Emission Projections'!V$183*'[4]Carbon Prices POLES'!P$8*VLOOKUP('Revenues X=1'!$A27,'[4]Population Shares'!$A$3:$Z$214,Q$1,FALSE)</f>
        <v>61100932.750456244</v>
      </c>
      <c r="R27">
        <f>'[4]Emission Projections'!W$183*'[4]Carbon Prices POLES'!Q$8*VLOOKUP('Revenues X=1'!$A27,'[4]Population Shares'!$A$3:$Z$214,R$1,FALSE)</f>
        <v>72706936.7754931</v>
      </c>
      <c r="S27">
        <f>'[4]Emission Projections'!X$183*'[4]Carbon Prices POLES'!R$8*VLOOKUP('Revenues X=1'!$A27,'[4]Population Shares'!$A$3:$Z$214,S$1,FALSE)</f>
        <v>86511627.027936071</v>
      </c>
      <c r="T27">
        <f>'[4]Emission Projections'!Y$183*'[4]Carbon Prices POLES'!S$8*VLOOKUP('Revenues X=1'!$A27,'[4]Population Shares'!$A$3:$Z$214,T$1,FALSE)</f>
        <v>102930422.90693323</v>
      </c>
      <c r="U27">
        <f>'[4]Emission Projections'!Z$183*'[4]Carbon Prices POLES'!T$8*VLOOKUP('Revenues X=1'!$A27,'[4]Population Shares'!$A$3:$Z$214,U$1,FALSE)</f>
        <v>122456899.92916428</v>
      </c>
      <c r="V27">
        <f>'[4]Emission Projections'!AA$183*'[4]Carbon Prices POLES'!U$8*VLOOKUP('Revenues X=1'!$A27,'[4]Population Shares'!$A$3:$Z$214,V$1,FALSE)</f>
        <v>145677657.49947214</v>
      </c>
      <c r="W27" s="20">
        <f t="shared" si="5"/>
        <v>42330297.971041597</v>
      </c>
      <c r="X27" t="s">
        <v>387</v>
      </c>
      <c r="Y27">
        <f t="shared" si="0"/>
        <v>0</v>
      </c>
      <c r="Z27">
        <f t="shared" si="1"/>
        <v>0</v>
      </c>
      <c r="AA27">
        <f t="shared" si="2"/>
        <v>1</v>
      </c>
      <c r="AB27">
        <f t="shared" si="3"/>
        <v>0</v>
      </c>
      <c r="AC27">
        <f t="shared" si="4"/>
        <v>0</v>
      </c>
    </row>
    <row r="28" spans="1:29" x14ac:dyDescent="0.25">
      <c r="A28" t="s">
        <v>80</v>
      </c>
      <c r="B28">
        <f>'[4]Emission Projections'!G$183*'[4]Carbon Prices POLES'!A$8*VLOOKUP('Revenues X=1'!$A28,'[4]Population Shares'!$A$3:$Z$214,B$1,FALSE)</f>
        <v>9160.5839756160731</v>
      </c>
      <c r="C28">
        <f>'[4]Emission Projections'!H$183*'[4]Carbon Prices POLES'!B$8*VLOOKUP('Revenues X=1'!$A28,'[4]Population Shares'!$A$3:$Z$214,C$1,FALSE)</f>
        <v>10959.559391721639</v>
      </c>
      <c r="D28">
        <f>'[4]Emission Projections'!I$183*'[4]Carbon Prices POLES'!C$8*VLOOKUP('Revenues X=1'!$A28,'[4]Population Shares'!$A$3:$Z$214,D$1,FALSE)</f>
        <v>13110.950519746881</v>
      </c>
      <c r="E28">
        <f>'[4]Emission Projections'!J$183*'[4]Carbon Prices POLES'!D$8*VLOOKUP('Revenues X=1'!$A28,'[4]Population Shares'!$A$3:$Z$214,E$1,FALSE)</f>
        <v>15683.706499754175</v>
      </c>
      <c r="F28">
        <f>'[4]Emission Projections'!K$183*'[4]Carbon Prices POLES'!E$8*VLOOKUP('Revenues X=1'!$A28,'[4]Population Shares'!$A$3:$Z$214,F$1,FALSE)</f>
        <v>18760.161182139313</v>
      </c>
      <c r="G28">
        <f>'[4]Emission Projections'!L$183*'[4]Carbon Prices POLES'!F$8*VLOOKUP('Revenues X=1'!$A28,'[4]Population Shares'!$A$3:$Z$214,G$1,FALSE)</f>
        <v>22438.682376484419</v>
      </c>
      <c r="H28">
        <f>'[4]Emission Projections'!M$183*'[4]Carbon Prices POLES'!G$8*VLOOKUP('Revenues X=1'!$A28,'[4]Population Shares'!$A$3:$Z$214,H$1,FALSE)</f>
        <v>26836.826695087235</v>
      </c>
      <c r="I28">
        <f>'[4]Emission Projections'!N$183*'[4]Carbon Prices POLES'!H$8*VLOOKUP('Revenues X=1'!$A28,'[4]Population Shares'!$A$3:$Z$214,I$1,FALSE)</f>
        <v>32095.010880965201</v>
      </c>
      <c r="J28">
        <f>'[4]Emission Projections'!O$183*'[4]Carbon Prices POLES'!I$8*VLOOKUP('Revenues X=1'!$A28,'[4]Population Shares'!$A$3:$Z$214,J$1,FALSE)</f>
        <v>38381.021688159606</v>
      </c>
      <c r="K28">
        <f>'[4]Emission Projections'!P$183*'[4]Carbon Prices POLES'!J$8*VLOOKUP('Revenues X=1'!$A28,'[4]Population Shares'!$A$3:$Z$214,K$1,FALSE)</f>
        <v>45895.24721672466</v>
      </c>
      <c r="L28">
        <f>'[4]Emission Projections'!Q$183*'[4]Carbon Prices POLES'!K$8*VLOOKUP('Revenues X=1'!$A28,'[4]Population Shares'!$A$3:$Z$214,L$1,FALSE)</f>
        <v>54877.098795634207</v>
      </c>
      <c r="M28">
        <f>'[4]Emission Projections'!R$183*'[4]Carbon Prices POLES'!L$8*VLOOKUP('Revenues X=1'!$A28,'[4]Population Shares'!$A$3:$Z$214,M$1,FALSE)</f>
        <v>65612.467320994037</v>
      </c>
      <c r="N28">
        <f>'[4]Emission Projections'!S$183*'[4]Carbon Prices POLES'!M$8*VLOOKUP('Revenues X=1'!$A28,'[4]Population Shares'!$A$3:$Z$214,N$1,FALSE)</f>
        <v>78442.865158367757</v>
      </c>
      <c r="O28">
        <f>'[4]Emission Projections'!T$183*'[4]Carbon Prices POLES'!N$8*VLOOKUP('Revenues X=1'!$A28,'[4]Population Shares'!$A$3:$Z$214,O$1,FALSE)</f>
        <v>93776.05021615664</v>
      </c>
      <c r="P28">
        <f>'[4]Emission Projections'!U$183*'[4]Carbon Prices POLES'!O$8*VLOOKUP('Revenues X=1'!$A28,'[4]Population Shares'!$A$3:$Z$214,P$1,FALSE)</f>
        <v>112099.03618428003</v>
      </c>
      <c r="Q28">
        <f>'[4]Emission Projections'!V$183*'[4]Carbon Prices POLES'!P$8*VLOOKUP('Revenues X=1'!$A28,'[4]Population Shares'!$A$3:$Z$214,Q$1,FALSE)</f>
        <v>133993.2249333408</v>
      </c>
      <c r="R28">
        <f>'[4]Emission Projections'!W$183*'[4]Carbon Prices POLES'!Q$8*VLOOKUP('Revenues X=1'!$A28,'[4]Population Shares'!$A$3:$Z$214,R$1,FALSE)</f>
        <v>160152.91650293878</v>
      </c>
      <c r="S28">
        <f>'[4]Emission Projections'!X$183*'[4]Carbon Prices POLES'!R$8*VLOOKUP('Revenues X=1'!$A28,'[4]Population Shares'!$A$3:$Z$214,S$1,FALSE)</f>
        <v>191406.85549696529</v>
      </c>
      <c r="T28">
        <f>'[4]Emission Projections'!Y$183*'[4]Carbon Prices POLES'!S$8*VLOOKUP('Revenues X=1'!$A28,'[4]Population Shares'!$A$3:$Z$214,T$1,FALSE)</f>
        <v>228744.55781577816</v>
      </c>
      <c r="U28">
        <f>'[4]Emission Projections'!Z$183*'[4]Carbon Prices POLES'!T$8*VLOOKUP('Revenues X=1'!$A28,'[4]Population Shares'!$A$3:$Z$214,U$1,FALSE)</f>
        <v>273346.97900449182</v>
      </c>
      <c r="V28">
        <f>'[4]Emission Projections'!AA$183*'[4]Carbon Prices POLES'!U$8*VLOOKUP('Revenues X=1'!$A28,'[4]Population Shares'!$A$3:$Z$214,V$1,FALSE)</f>
        <v>326623.90859440831</v>
      </c>
      <c r="W28" s="20">
        <f t="shared" si="5"/>
        <v>92971.319545226434</v>
      </c>
      <c r="X28" t="s">
        <v>526</v>
      </c>
      <c r="Y28">
        <f t="shared" si="0"/>
        <v>0</v>
      </c>
      <c r="Z28">
        <f t="shared" si="1"/>
        <v>0</v>
      </c>
      <c r="AA28">
        <f t="shared" si="2"/>
        <v>0</v>
      </c>
      <c r="AB28">
        <f t="shared" si="3"/>
        <v>0</v>
      </c>
      <c r="AC28">
        <f t="shared" si="4"/>
        <v>1</v>
      </c>
    </row>
    <row r="29" spans="1:29" x14ac:dyDescent="0.25">
      <c r="A29" t="s">
        <v>82</v>
      </c>
      <c r="B29">
        <f>'[4]Emission Projections'!G$183*'[4]Carbon Prices POLES'!A$8*VLOOKUP('Revenues X=1'!$A29,'[4]Population Shares'!$A$3:$Z$214,B$1,FALSE)</f>
        <v>169129.42761292626</v>
      </c>
      <c r="C29">
        <f>'[4]Emission Projections'!H$183*'[4]Carbon Prices POLES'!B$8*VLOOKUP('Revenues X=1'!$A29,'[4]Population Shares'!$A$3:$Z$214,C$1,FALSE)</f>
        <v>198388.51894088663</v>
      </c>
      <c r="D29">
        <f>'[4]Emission Projections'!I$183*'[4]Carbon Prices POLES'!C$8*VLOOKUP('Revenues X=1'!$A29,'[4]Population Shares'!$A$3:$Z$214,D$1,FALSE)</f>
        <v>232693.92275622251</v>
      </c>
      <c r="E29">
        <f>'[4]Emission Projections'!J$183*'[4]Carbon Prices POLES'!D$8*VLOOKUP('Revenues X=1'!$A29,'[4]Population Shares'!$A$3:$Z$214,E$1,FALSE)</f>
        <v>272914.73914215475</v>
      </c>
      <c r="F29">
        <f>'[4]Emission Projections'!K$183*'[4]Carbon Prices POLES'!E$8*VLOOKUP('Revenues X=1'!$A29,'[4]Population Shares'!$A$3:$Z$214,F$1,FALSE)</f>
        <v>320068.01160953101</v>
      </c>
      <c r="G29">
        <f>'[4]Emission Projections'!L$183*'[4]Carbon Prices POLES'!F$8*VLOOKUP('Revenues X=1'!$A29,'[4]Population Shares'!$A$3:$Z$214,G$1,FALSE)</f>
        <v>375344.8655918127</v>
      </c>
      <c r="H29">
        <f>'[4]Emission Projections'!M$183*'[4]Carbon Prices POLES'!G$8*VLOOKUP('Revenues X=1'!$A29,'[4]Population Shares'!$A$3:$Z$214,H$1,FALSE)</f>
        <v>440140.88453668251</v>
      </c>
      <c r="I29">
        <f>'[4]Emission Projections'!N$183*'[4]Carbon Prices POLES'!H$8*VLOOKUP('Revenues X=1'!$A29,'[4]Population Shares'!$A$3:$Z$214,I$1,FALSE)</f>
        <v>516090.06580382644</v>
      </c>
      <c r="J29">
        <f>'[4]Emission Projections'!O$183*'[4]Carbon Prices POLES'!I$8*VLOOKUP('Revenues X=1'!$A29,'[4]Population Shares'!$A$3:$Z$214,J$1,FALSE)</f>
        <v>605106.64948008908</v>
      </c>
      <c r="K29">
        <f>'[4]Emission Projections'!P$183*'[4]Carbon Prices POLES'!J$8*VLOOKUP('Revenues X=1'!$A29,'[4]Population Shares'!$A$3:$Z$214,K$1,FALSE)</f>
        <v>709431.60053329775</v>
      </c>
      <c r="L29">
        <f>'[4]Emission Projections'!Q$183*'[4]Carbon Prices POLES'!K$8*VLOOKUP('Revenues X=1'!$A29,'[4]Population Shares'!$A$3:$Z$214,L$1,FALSE)</f>
        <v>831689.81146441144</v>
      </c>
      <c r="M29">
        <f>'[4]Emission Projections'!R$183*'[4]Carbon Prices POLES'!L$8*VLOOKUP('Revenues X=1'!$A29,'[4]Population Shares'!$A$3:$Z$214,M$1,FALSE)</f>
        <v>974953.78418236866</v>
      </c>
      <c r="N29">
        <f>'[4]Emission Projections'!S$183*'[4]Carbon Prices POLES'!M$8*VLOOKUP('Revenues X=1'!$A29,'[4]Population Shares'!$A$3:$Z$214,N$1,FALSE)</f>
        <v>1142821.8357508883</v>
      </c>
      <c r="O29">
        <f>'[4]Emission Projections'!T$183*'[4]Carbon Prices POLES'!N$8*VLOOKUP('Revenues X=1'!$A29,'[4]Population Shares'!$A$3:$Z$214,O$1,FALSE)</f>
        <v>1339505.3120923482</v>
      </c>
      <c r="P29">
        <f>'[4]Emission Projections'!U$183*'[4]Carbon Prices POLES'!O$8*VLOOKUP('Revenues X=1'!$A29,'[4]Population Shares'!$A$3:$Z$214,P$1,FALSE)</f>
        <v>1569935.4787831455</v>
      </c>
      <c r="Q29">
        <f>'[4]Emission Projections'!V$183*'[4]Carbon Prices POLES'!P$8*VLOOKUP('Revenues X=1'!$A29,'[4]Population Shares'!$A$3:$Z$214,Q$1,FALSE)</f>
        <v>1839882.9177408449</v>
      </c>
      <c r="R29">
        <f>'[4]Emission Projections'!W$183*'[4]Carbon Prices POLES'!Q$8*VLOOKUP('Revenues X=1'!$A29,'[4]Population Shares'!$A$3:$Z$214,R$1,FALSE)</f>
        <v>2156103.5828815172</v>
      </c>
      <c r="S29">
        <f>'[4]Emission Projections'!X$183*'[4]Carbon Prices POLES'!R$8*VLOOKUP('Revenues X=1'!$A29,'[4]Population Shares'!$A$3:$Z$214,S$1,FALSE)</f>
        <v>2526502.1947539086</v>
      </c>
      <c r="T29">
        <f>'[4]Emission Projections'!Y$183*'[4]Carbon Prices POLES'!S$8*VLOOKUP('Revenues X=1'!$A29,'[4]Population Shares'!$A$3:$Z$214,T$1,FALSE)</f>
        <v>2960331.7531019622</v>
      </c>
      <c r="U29">
        <f>'[4]Emission Projections'!Z$183*'[4]Carbon Prices POLES'!T$8*VLOOKUP('Revenues X=1'!$A29,'[4]Population Shares'!$A$3:$Z$214,U$1,FALSE)</f>
        <v>3468417.0590006821</v>
      </c>
      <c r="V29">
        <f>'[4]Emission Projections'!AA$183*'[4]Carbon Prices POLES'!U$8*VLOOKUP('Revenues X=1'!$A29,'[4]Population Shares'!$A$3:$Z$214,V$1,FALSE)</f>
        <v>4063426.6870969236</v>
      </c>
      <c r="W29" s="20">
        <f t="shared" si="5"/>
        <v>1272041.8620407823</v>
      </c>
      <c r="X29" t="s">
        <v>387</v>
      </c>
      <c r="Y29">
        <f t="shared" si="0"/>
        <v>0</v>
      </c>
      <c r="Z29">
        <f t="shared" si="1"/>
        <v>0</v>
      </c>
      <c r="AA29">
        <f t="shared" si="2"/>
        <v>1</v>
      </c>
      <c r="AB29">
        <f t="shared" si="3"/>
        <v>0</v>
      </c>
      <c r="AC29">
        <f t="shared" si="4"/>
        <v>0</v>
      </c>
    </row>
    <row r="30" spans="1:29" x14ac:dyDescent="0.25">
      <c r="A30" t="s">
        <v>84</v>
      </c>
      <c r="B30">
        <f>'[4]Emission Projections'!G$183*'[4]Carbon Prices POLES'!A$8*VLOOKUP('Revenues X=1'!$A30,'[4]Population Shares'!$A$3:$Z$214,B$1,FALSE)</f>
        <v>355389.64969062223</v>
      </c>
      <c r="C30">
        <f>'[4]Emission Projections'!H$183*'[4]Carbon Prices POLES'!B$8*VLOOKUP('Revenues X=1'!$A30,'[4]Population Shares'!$A$3:$Z$214,C$1,FALSE)</f>
        <v>431943.66679348151</v>
      </c>
      <c r="D30">
        <f>'[4]Emission Projections'!I$183*'[4]Carbon Prices POLES'!C$8*VLOOKUP('Revenues X=1'!$A30,'[4]Population Shares'!$A$3:$Z$214,D$1,FALSE)</f>
        <v>524953.21001988556</v>
      </c>
      <c r="E30">
        <f>'[4]Emission Projections'!J$183*'[4]Carbon Prices POLES'!D$8*VLOOKUP('Revenues X=1'!$A30,'[4]Population Shares'!$A$3:$Z$214,E$1,FALSE)</f>
        <v>637951.29729486175</v>
      </c>
      <c r="F30">
        <f>'[4]Emission Projections'!K$183*'[4]Carbon Prices POLES'!E$8*VLOOKUP('Revenues X=1'!$A30,'[4]Population Shares'!$A$3:$Z$214,F$1,FALSE)</f>
        <v>775225.02733197052</v>
      </c>
      <c r="G30">
        <f>'[4]Emission Projections'!L$183*'[4]Carbon Prices POLES'!F$8*VLOOKUP('Revenues X=1'!$A30,'[4]Population Shares'!$A$3:$Z$214,G$1,FALSE)</f>
        <v>941978.45968156226</v>
      </c>
      <c r="H30">
        <f>'[4]Emission Projections'!M$183*'[4]Carbon Prices POLES'!G$8*VLOOKUP('Revenues X=1'!$A30,'[4]Population Shares'!$A$3:$Z$214,H$1,FALSE)</f>
        <v>1144530.0073847768</v>
      </c>
      <c r="I30">
        <f>'[4]Emission Projections'!N$183*'[4]Carbon Prices POLES'!H$8*VLOOKUP('Revenues X=1'!$A30,'[4]Population Shares'!$A$3:$Z$214,I$1,FALSE)</f>
        <v>1390547.8896045669</v>
      </c>
      <c r="J30">
        <f>'[4]Emission Projections'!O$183*'[4]Carbon Prices POLES'!I$8*VLOOKUP('Revenues X=1'!$A30,'[4]Population Shares'!$A$3:$Z$214,J$1,FALSE)</f>
        <v>1689341.1285289733</v>
      </c>
      <c r="K30">
        <f>'[4]Emission Projections'!P$183*'[4]Carbon Prices POLES'!J$8*VLOOKUP('Revenues X=1'!$A30,'[4]Population Shares'!$A$3:$Z$214,K$1,FALSE)</f>
        <v>2052205.9330960438</v>
      </c>
      <c r="L30">
        <f>'[4]Emission Projections'!Q$183*'[4]Carbon Prices POLES'!K$8*VLOOKUP('Revenues X=1'!$A30,'[4]Population Shares'!$A$3:$Z$214,L$1,FALSE)</f>
        <v>2492853.5754162618</v>
      </c>
      <c r="M30">
        <f>'[4]Emission Projections'!R$183*'[4]Carbon Prices POLES'!L$8*VLOOKUP('Revenues X=1'!$A30,'[4]Population Shares'!$A$3:$Z$214,M$1,FALSE)</f>
        <v>3027920.0033382834</v>
      </c>
      <c r="N30">
        <f>'[4]Emission Projections'!S$183*'[4]Carbon Prices POLES'!M$8*VLOOKUP('Revenues X=1'!$A30,'[4]Population Shares'!$A$3:$Z$214,N$1,FALSE)</f>
        <v>3677594.8011580403</v>
      </c>
      <c r="O30">
        <f>'[4]Emission Projections'!T$183*'[4]Carbon Prices POLES'!N$8*VLOOKUP('Revenues X=1'!$A30,'[4]Population Shares'!$A$3:$Z$214,O$1,FALSE)</f>
        <v>4466370.7066322733</v>
      </c>
      <c r="P30">
        <f>'[4]Emission Projections'!U$183*'[4]Carbon Prices POLES'!O$8*VLOOKUP('Revenues X=1'!$A30,'[4]Population Shares'!$A$3:$Z$214,P$1,FALSE)</f>
        <v>5423967.8870648518</v>
      </c>
      <c r="Q30">
        <f>'[4]Emission Projections'!V$183*'[4]Carbon Prices POLES'!P$8*VLOOKUP('Revenues X=1'!$A30,'[4]Population Shares'!$A$3:$Z$214,Q$1,FALSE)</f>
        <v>6586435.9358889898</v>
      </c>
      <c r="R30">
        <f>'[4]Emission Projections'!W$183*'[4]Carbon Prices POLES'!Q$8*VLOOKUP('Revenues X=1'!$A30,'[4]Population Shares'!$A$3:$Z$214,R$1,FALSE)</f>
        <v>7997511.7197071081</v>
      </c>
      <c r="S30">
        <f>'[4]Emission Projections'!X$183*'[4]Carbon Prices POLES'!R$8*VLOOKUP('Revenues X=1'!$A30,'[4]Population Shares'!$A$3:$Z$214,S$1,FALSE)</f>
        <v>9710239.079977205</v>
      </c>
      <c r="T30">
        <f>'[4]Emission Projections'!Y$183*'[4]Carbon Prices POLES'!S$8*VLOOKUP('Revenues X=1'!$A30,'[4]Population Shares'!$A$3:$Z$214,T$1,FALSE)</f>
        <v>11788963.033566223</v>
      </c>
      <c r="U30">
        <f>'[4]Emission Projections'!Z$183*'[4]Carbon Prices POLES'!T$8*VLOOKUP('Revenues X=1'!$A30,'[4]Population Shares'!$A$3:$Z$214,U$1,FALSE)</f>
        <v>14311709.594846359</v>
      </c>
      <c r="V30">
        <f>'[4]Emission Projections'!AA$183*'[4]Carbon Prices POLES'!U$8*VLOOKUP('Revenues X=1'!$A30,'[4]Population Shares'!$A$3:$Z$214,V$1,FALSE)</f>
        <v>17373111.597870115</v>
      </c>
      <c r="W30" s="20">
        <f t="shared" si="5"/>
        <v>4609559.2478520218</v>
      </c>
      <c r="X30" t="s">
        <v>387</v>
      </c>
      <c r="Y30">
        <f t="shared" si="0"/>
        <v>0</v>
      </c>
      <c r="Z30">
        <f t="shared" si="1"/>
        <v>0</v>
      </c>
      <c r="AA30">
        <f t="shared" si="2"/>
        <v>1</v>
      </c>
      <c r="AB30">
        <f t="shared" si="3"/>
        <v>0</v>
      </c>
      <c r="AC30">
        <f t="shared" si="4"/>
        <v>0</v>
      </c>
    </row>
    <row r="31" spans="1:29" x14ac:dyDescent="0.25">
      <c r="A31" t="s">
        <v>86</v>
      </c>
      <c r="B31">
        <f>'[4]Emission Projections'!G$183*'[4]Carbon Prices POLES'!A$8*VLOOKUP('Revenues X=1'!$A31,'[4]Population Shares'!$A$3:$Z$214,B$1,FALSE)</f>
        <v>211143.17179467517</v>
      </c>
      <c r="C31">
        <f>'[4]Emission Projections'!H$183*'[4]Carbon Prices POLES'!B$8*VLOOKUP('Revenues X=1'!$A31,'[4]Population Shares'!$A$3:$Z$214,C$1,FALSE)</f>
        <v>257112.35254981529</v>
      </c>
      <c r="D31">
        <f>'[4]Emission Projections'!I$183*'[4]Carbon Prices POLES'!C$8*VLOOKUP('Revenues X=1'!$A31,'[4]Population Shares'!$A$3:$Z$214,D$1,FALSE)</f>
        <v>313068.94708596857</v>
      </c>
      <c r="E31">
        <f>'[4]Emission Projections'!J$183*'[4]Carbon Prices POLES'!D$8*VLOOKUP('Revenues X=1'!$A31,'[4]Population Shares'!$A$3:$Z$214,E$1,FALSE)</f>
        <v>381180.33494513488</v>
      </c>
      <c r="F31">
        <f>'[4]Emission Projections'!K$183*'[4]Carbon Prices POLES'!E$8*VLOOKUP('Revenues X=1'!$A31,'[4]Population Shares'!$A$3:$Z$214,F$1,FALSE)</f>
        <v>464081.56063514203</v>
      </c>
      <c r="G31">
        <f>'[4]Emission Projections'!L$183*'[4]Carbon Prices POLES'!F$8*VLOOKUP('Revenues X=1'!$A31,'[4]Population Shares'!$A$3:$Z$214,G$1,FALSE)</f>
        <v>564977.38643405039</v>
      </c>
      <c r="H31">
        <f>'[4]Emission Projections'!M$183*'[4]Carbon Prices POLES'!G$8*VLOOKUP('Revenues X=1'!$A31,'[4]Population Shares'!$A$3:$Z$214,H$1,FALSE)</f>
        <v>687766.22164287197</v>
      </c>
      <c r="I31">
        <f>'[4]Emission Projections'!N$183*'[4]Carbon Prices POLES'!H$8*VLOOKUP('Revenues X=1'!$A31,'[4]Population Shares'!$A$3:$Z$214,I$1,FALSE)</f>
        <v>837188.34706419916</v>
      </c>
      <c r="J31">
        <f>'[4]Emission Projections'!O$183*'[4]Carbon Prices POLES'!I$8*VLOOKUP('Revenues X=1'!$A31,'[4]Population Shares'!$A$3:$Z$214,J$1,FALSE)</f>
        <v>1019009.2947873198</v>
      </c>
      <c r="K31">
        <f>'[4]Emission Projections'!P$183*'[4]Carbon Prices POLES'!J$8*VLOOKUP('Revenues X=1'!$A31,'[4]Population Shares'!$A$3:$Z$214,K$1,FALSE)</f>
        <v>1240238.7441803571</v>
      </c>
      <c r="L31">
        <f>'[4]Emission Projections'!Q$183*'[4]Carbon Prices POLES'!K$8*VLOOKUP('Revenues X=1'!$A31,'[4]Population Shares'!$A$3:$Z$214,L$1,FALSE)</f>
        <v>1509401.1991960928</v>
      </c>
      <c r="M31">
        <f>'[4]Emission Projections'!R$183*'[4]Carbon Prices POLES'!L$8*VLOOKUP('Revenues X=1'!$A31,'[4]Population Shares'!$A$3:$Z$214,M$1,FALSE)</f>
        <v>1836859.2663702266</v>
      </c>
      <c r="N31">
        <f>'[4]Emission Projections'!S$183*'[4]Carbon Prices POLES'!M$8*VLOOKUP('Revenues X=1'!$A31,'[4]Population Shares'!$A$3:$Z$214,N$1,FALSE)</f>
        <v>2235213.0725044054</v>
      </c>
      <c r="O31">
        <f>'[4]Emission Projections'!T$183*'[4]Carbon Prices POLES'!N$8*VLOOKUP('Revenues X=1'!$A31,'[4]Population Shares'!$A$3:$Z$214,O$1,FALSE)</f>
        <v>2719777.5452990457</v>
      </c>
      <c r="P31">
        <f>'[4]Emission Projections'!U$183*'[4]Carbon Prices POLES'!O$8*VLOOKUP('Revenues X=1'!$A31,'[4]Population Shares'!$A$3:$Z$214,P$1,FALSE)</f>
        <v>3309171.6309063332</v>
      </c>
      <c r="Q31">
        <f>'[4]Emission Projections'!V$183*'[4]Carbon Prices POLES'!P$8*VLOOKUP('Revenues X=1'!$A31,'[4]Population Shares'!$A$3:$Z$214,Q$1,FALSE)</f>
        <v>4026022.7103162422</v>
      </c>
      <c r="R31">
        <f>'[4]Emission Projections'!W$183*'[4]Carbon Prices POLES'!Q$8*VLOOKUP('Revenues X=1'!$A31,'[4]Population Shares'!$A$3:$Z$214,R$1,FALSE)</f>
        <v>4897835.5496201757</v>
      </c>
      <c r="S31">
        <f>'[4]Emission Projections'!X$183*'[4]Carbon Prices POLES'!R$8*VLOOKUP('Revenues X=1'!$A31,'[4]Population Shares'!$A$3:$Z$214,S$1,FALSE)</f>
        <v>5958031.6018493855</v>
      </c>
      <c r="T31">
        <f>'[4]Emission Projections'!Y$183*'[4]Carbon Prices POLES'!S$8*VLOOKUP('Revenues X=1'!$A31,'[4]Population Shares'!$A$3:$Z$214,T$1,FALSE)</f>
        <v>7247230.1067393059</v>
      </c>
      <c r="U31">
        <f>'[4]Emission Projections'!Z$183*'[4]Carbon Prices POLES'!T$8*VLOOKUP('Revenues X=1'!$A31,'[4]Population Shares'!$A$3:$Z$214,U$1,FALSE)</f>
        <v>8814780.9742987603</v>
      </c>
      <c r="V31">
        <f>'[4]Emission Projections'!AA$183*'[4]Carbon Prices POLES'!U$8*VLOOKUP('Revenues X=1'!$A31,'[4]Population Shares'!$A$3:$Z$214,V$1,FALSE)</f>
        <v>10720651.668952011</v>
      </c>
      <c r="W31" s="20">
        <f t="shared" si="5"/>
        <v>2821463.8898653099</v>
      </c>
      <c r="X31" t="s">
        <v>387</v>
      </c>
      <c r="Y31">
        <f t="shared" si="0"/>
        <v>0</v>
      </c>
      <c r="Z31">
        <f t="shared" si="1"/>
        <v>0</v>
      </c>
      <c r="AA31">
        <f t="shared" si="2"/>
        <v>1</v>
      </c>
      <c r="AB31">
        <f t="shared" si="3"/>
        <v>0</v>
      </c>
      <c r="AC31">
        <f t="shared" si="4"/>
        <v>0</v>
      </c>
    </row>
    <row r="32" spans="1:29" x14ac:dyDescent="0.25">
      <c r="A32" t="s">
        <v>88</v>
      </c>
      <c r="B32">
        <f>'[4]Emission Projections'!G$183*'[4]Carbon Prices POLES'!A$8*VLOOKUP('Revenues X=1'!$A32,'[4]Population Shares'!$A$3:$Z$214,B$1,FALSE)</f>
        <v>11150.912594570158</v>
      </c>
      <c r="C32">
        <f>'[4]Emission Projections'!H$183*'[4]Carbon Prices POLES'!B$8*VLOOKUP('Revenues X=1'!$A32,'[4]Population Shares'!$A$3:$Z$214,C$1,FALSE)</f>
        <v>13305.655984269053</v>
      </c>
      <c r="D32">
        <f>'[4]Emission Projections'!I$183*'[4]Carbon Prices POLES'!C$8*VLOOKUP('Revenues X=1'!$A32,'[4]Population Shares'!$A$3:$Z$214,D$1,FALSE)</f>
        <v>15875.715927602518</v>
      </c>
      <c r="E32">
        <f>'[4]Emission Projections'!J$183*'[4]Carbon Prices POLES'!D$8*VLOOKUP('Revenues X=1'!$A32,'[4]Population Shares'!$A$3:$Z$214,E$1,FALSE)</f>
        <v>18941.038727837466</v>
      </c>
      <c r="F32">
        <f>'[4]Emission Projections'!K$183*'[4]Carbon Prices POLES'!E$8*VLOOKUP('Revenues X=1'!$A32,'[4]Population Shares'!$A$3:$Z$214,F$1,FALSE)</f>
        <v>22596.834027643858</v>
      </c>
      <c r="G32">
        <f>'[4]Emission Projections'!L$183*'[4]Carbon Prices POLES'!F$8*VLOOKUP('Revenues X=1'!$A32,'[4]Population Shares'!$A$3:$Z$214,G$1,FALSE)</f>
        <v>26956.551080596702</v>
      </c>
      <c r="H32">
        <f>'[4]Emission Projections'!M$183*'[4]Carbon Prices POLES'!G$8*VLOOKUP('Revenues X=1'!$A32,'[4]Population Shares'!$A$3:$Z$214,H$1,FALSE)</f>
        <v>32155.412223104275</v>
      </c>
      <c r="I32">
        <f>'[4]Emission Projections'!N$183*'[4]Carbon Prices POLES'!H$8*VLOOKUP('Revenues X=1'!$A32,'[4]Population Shares'!$A$3:$Z$214,I$1,FALSE)</f>
        <v>38354.505856700962</v>
      </c>
      <c r="J32">
        <f>'[4]Emission Projections'!O$183*'[4]Carbon Prices POLES'!I$8*VLOOKUP('Revenues X=1'!$A32,'[4]Population Shares'!$A$3:$Z$214,J$1,FALSE)</f>
        <v>45745.811979769409</v>
      </c>
      <c r="K32">
        <f>'[4]Emission Projections'!P$183*'[4]Carbon Prices POLES'!J$8*VLOOKUP('Revenues X=1'!$A32,'[4]Population Shares'!$A$3:$Z$214,K$1,FALSE)</f>
        <v>54558.003286292864</v>
      </c>
      <c r="L32">
        <f>'[4]Emission Projections'!Q$183*'[4]Carbon Prices POLES'!K$8*VLOOKUP('Revenues X=1'!$A32,'[4]Population Shares'!$A$3:$Z$214,L$1,FALSE)</f>
        <v>65063.562969690589</v>
      </c>
      <c r="M32">
        <f>'[4]Emission Projections'!R$183*'[4]Carbon Prices POLES'!L$8*VLOOKUP('Revenues X=1'!$A32,'[4]Population Shares'!$A$3:$Z$214,M$1,FALSE)</f>
        <v>77587.00954038724</v>
      </c>
      <c r="N32">
        <f>'[4]Emission Projections'!S$183*'[4]Carbon Prices POLES'!M$8*VLOOKUP('Revenues X=1'!$A32,'[4]Population Shares'!$A$3:$Z$214,N$1,FALSE)</f>
        <v>92514.975125652665</v>
      </c>
      <c r="O32">
        <f>'[4]Emission Projections'!T$183*'[4]Carbon Prices POLES'!N$8*VLOOKUP('Revenues X=1'!$A32,'[4]Population Shares'!$A$3:$Z$214,O$1,FALSE)</f>
        <v>110307.86264545553</v>
      </c>
      <c r="P32">
        <f>'[4]Emission Projections'!U$183*'[4]Carbon Prices POLES'!O$8*VLOOKUP('Revenues X=1'!$A32,'[4]Population Shares'!$A$3:$Z$214,P$1,FALSE)</f>
        <v>131514.11185192681</v>
      </c>
      <c r="Q32">
        <f>'[4]Emission Projections'!V$183*'[4]Carbon Prices POLES'!P$8*VLOOKUP('Revenues X=1'!$A32,'[4]Population Shares'!$A$3:$Z$214,Q$1,FALSE)</f>
        <v>156786.7155393869</v>
      </c>
      <c r="R32">
        <f>'[4]Emission Projections'!W$183*'[4]Carbon Prices POLES'!Q$8*VLOOKUP('Revenues X=1'!$A32,'[4]Population Shares'!$A$3:$Z$214,R$1,FALSE)</f>
        <v>186903.40748932798</v>
      </c>
      <c r="S32">
        <f>'[4]Emission Projections'!X$183*'[4]Carbon Prices POLES'!R$8*VLOOKUP('Revenues X=1'!$A32,'[4]Population Shares'!$A$3:$Z$214,S$1,FALSE)</f>
        <v>222790.0549526223</v>
      </c>
      <c r="T32">
        <f>'[4]Emission Projections'!Y$183*'[4]Carbon Prices POLES'!S$8*VLOOKUP('Revenues X=1'!$A32,'[4]Population Shares'!$A$3:$Z$214,T$1,FALSE)</f>
        <v>265549.21817893669</v>
      </c>
      <c r="U32">
        <f>'[4]Emission Projections'!Z$183*'[4]Carbon Prices POLES'!T$8*VLOOKUP('Revenues X=1'!$A32,'[4]Population Shares'!$A$3:$Z$214,U$1,FALSE)</f>
        <v>316493.27038746001</v>
      </c>
      <c r="V32">
        <f>'[4]Emission Projections'!AA$183*'[4]Carbon Prices POLES'!U$8*VLOOKUP('Revenues X=1'!$A32,'[4]Population Shares'!$A$3:$Z$214,V$1,FALSE)</f>
        <v>377184.74342299841</v>
      </c>
      <c r="W32" s="20">
        <f t="shared" si="5"/>
        <v>108682.63684724916</v>
      </c>
      <c r="X32" t="s">
        <v>524</v>
      </c>
      <c r="Y32">
        <f t="shared" si="0"/>
        <v>1</v>
      </c>
      <c r="Z32">
        <f t="shared" si="1"/>
        <v>0</v>
      </c>
      <c r="AA32">
        <f t="shared" si="2"/>
        <v>0</v>
      </c>
      <c r="AB32">
        <f t="shared" si="3"/>
        <v>0</v>
      </c>
      <c r="AC32">
        <f t="shared" si="4"/>
        <v>0</v>
      </c>
    </row>
    <row r="33" spans="1:29" x14ac:dyDescent="0.25">
      <c r="A33" t="s">
        <v>90</v>
      </c>
      <c r="B33">
        <f>'[4]Emission Projections'!G$183*'[4]Carbon Prices POLES'!A$8*VLOOKUP('Revenues X=1'!$A33,'[4]Population Shares'!$A$3:$Z$214,B$1,FALSE)</f>
        <v>328510.58551568037</v>
      </c>
      <c r="C33">
        <f>'[4]Emission Projections'!H$183*'[4]Carbon Prices POLES'!B$8*VLOOKUP('Revenues X=1'!$A33,'[4]Population Shares'!$A$3:$Z$214,C$1,FALSE)</f>
        <v>394335.35447617644</v>
      </c>
      <c r="D33">
        <f>'[4]Emission Projections'!I$183*'[4]Carbon Prices POLES'!C$8*VLOOKUP('Revenues X=1'!$A33,'[4]Population Shares'!$A$3:$Z$214,D$1,FALSE)</f>
        <v>473318.20961092558</v>
      </c>
      <c r="E33">
        <f>'[4]Emission Projections'!J$183*'[4]Carbon Prices POLES'!D$8*VLOOKUP('Revenues X=1'!$A33,'[4]Population Shares'!$A$3:$Z$214,E$1,FALSE)</f>
        <v>568086.08879840642</v>
      </c>
      <c r="F33">
        <f>'[4]Emission Projections'!K$183*'[4]Carbon Prices POLES'!E$8*VLOOKUP('Revenues X=1'!$A33,'[4]Population Shares'!$A$3:$Z$214,F$1,FALSE)</f>
        <v>681786.54586565041</v>
      </c>
      <c r="G33">
        <f>'[4]Emission Projections'!L$183*'[4]Carbon Prices POLES'!F$8*VLOOKUP('Revenues X=1'!$A33,'[4]Population Shares'!$A$3:$Z$214,G$1,FALSE)</f>
        <v>818192.74792796094</v>
      </c>
      <c r="H33">
        <f>'[4]Emission Projections'!M$183*'[4]Carbon Prices POLES'!G$8*VLOOKUP('Revenues X=1'!$A33,'[4]Population Shares'!$A$3:$Z$214,H$1,FALSE)</f>
        <v>981828.98664841277</v>
      </c>
      <c r="I33">
        <f>'[4]Emission Projections'!N$183*'[4]Carbon Prices POLES'!H$8*VLOOKUP('Revenues X=1'!$A33,'[4]Population Shares'!$A$3:$Z$214,I$1,FALSE)</f>
        <v>1178117.5583241142</v>
      </c>
      <c r="J33">
        <f>'[4]Emission Projections'!O$183*'[4]Carbon Prices POLES'!I$8*VLOOKUP('Revenues X=1'!$A33,'[4]Population Shares'!$A$3:$Z$214,J$1,FALSE)</f>
        <v>1413559.3449194208</v>
      </c>
      <c r="K33">
        <f>'[4]Emission Projections'!P$183*'[4]Carbon Prices POLES'!J$8*VLOOKUP('Revenues X=1'!$A33,'[4]Population Shares'!$A$3:$Z$214,K$1,FALSE)</f>
        <v>1695944.5226220048</v>
      </c>
      <c r="L33">
        <f>'[4]Emission Projections'!Q$183*'[4]Carbon Prices POLES'!K$8*VLOOKUP('Revenues X=1'!$A33,'[4]Population Shares'!$A$3:$Z$214,L$1,FALSE)</f>
        <v>2034611.4524112691</v>
      </c>
      <c r="M33">
        <f>'[4]Emission Projections'!R$183*'[4]Carbon Prices POLES'!L$8*VLOOKUP('Revenues X=1'!$A33,'[4]Population Shares'!$A$3:$Z$214,M$1,FALSE)</f>
        <v>2440749.0233702161</v>
      </c>
      <c r="N33">
        <f>'[4]Emission Projections'!S$183*'[4]Carbon Prices POLES'!M$8*VLOOKUP('Revenues X=1'!$A33,'[4]Population Shares'!$A$3:$Z$214,N$1,FALSE)</f>
        <v>2927767.7063081288</v>
      </c>
      <c r="O33">
        <f>'[4]Emission Projections'!T$183*'[4]Carbon Prices POLES'!N$8*VLOOKUP('Revenues X=1'!$A33,'[4]Population Shares'!$A$3:$Z$214,O$1,FALSE)</f>
        <v>3511733.2368743639</v>
      </c>
      <c r="P33">
        <f>'[4]Emission Projections'!U$183*'[4]Carbon Prices POLES'!O$8*VLOOKUP('Revenues X=1'!$A33,'[4]Population Shares'!$A$3:$Z$214,P$1,FALSE)</f>
        <v>4211898.27213558</v>
      </c>
      <c r="Q33">
        <f>'[4]Emission Projections'!V$183*'[4]Carbon Prices POLES'!P$8*VLOOKUP('Revenues X=1'!$A33,'[4]Population Shares'!$A$3:$Z$214,Q$1,FALSE)</f>
        <v>5051324.2574557206</v>
      </c>
      <c r="R33">
        <f>'[4]Emission Projections'!W$183*'[4]Carbon Prices POLES'!Q$8*VLOOKUP('Revenues X=1'!$A33,'[4]Population Shares'!$A$3:$Z$214,R$1,FALSE)</f>
        <v>6057642.9749173801</v>
      </c>
      <c r="S33">
        <f>'[4]Emission Projections'!X$183*'[4]Carbon Prices POLES'!R$8*VLOOKUP('Revenues X=1'!$A33,'[4]Population Shares'!$A$3:$Z$214,S$1,FALSE)</f>
        <v>7263947.9459369229</v>
      </c>
      <c r="T33">
        <f>'[4]Emission Projections'!Y$183*'[4]Carbon Prices POLES'!S$8*VLOOKUP('Revenues X=1'!$A33,'[4]Population Shares'!$A$3:$Z$214,T$1,FALSE)</f>
        <v>8709884.9508041777</v>
      </c>
      <c r="U33">
        <f>'[4]Emission Projections'!Z$183*'[4]Carbon Prices POLES'!T$8*VLOOKUP('Revenues X=1'!$A33,'[4]Population Shares'!$A$3:$Z$214,U$1,FALSE)</f>
        <v>10442929.351633394</v>
      </c>
      <c r="V33">
        <f>'[4]Emission Projections'!AA$183*'[4]Carbon Prices POLES'!U$8*VLOOKUP('Revenues X=1'!$A33,'[4]Population Shares'!$A$3:$Z$214,V$1,FALSE)</f>
        <v>12519945.729590096</v>
      </c>
      <c r="W33" s="20">
        <f t="shared" si="5"/>
        <v>3509814.9926736192</v>
      </c>
      <c r="X33" t="s">
        <v>387</v>
      </c>
      <c r="Y33">
        <f t="shared" si="0"/>
        <v>0</v>
      </c>
      <c r="Z33">
        <f t="shared" si="1"/>
        <v>0</v>
      </c>
      <c r="AA33">
        <f t="shared" si="2"/>
        <v>1</v>
      </c>
      <c r="AB33">
        <f t="shared" si="3"/>
        <v>0</v>
      </c>
      <c r="AC33">
        <f t="shared" si="4"/>
        <v>0</v>
      </c>
    </row>
    <row r="34" spans="1:29" x14ac:dyDescent="0.25">
      <c r="A34" t="s">
        <v>92</v>
      </c>
      <c r="B34">
        <f>'[4]Emission Projections'!G$183*'[4]Carbon Prices POLES'!A$8*VLOOKUP('Revenues X=1'!$A34,'[4]Population Shares'!$A$3:$Z$214,B$1,FALSE)</f>
        <v>471656.63342248037</v>
      </c>
      <c r="C34">
        <f>'[4]Emission Projections'!H$183*'[4]Carbon Prices POLES'!B$8*VLOOKUP('Revenues X=1'!$A34,'[4]Population Shares'!$A$3:$Z$214,C$1,FALSE)</f>
        <v>571428.30459713552</v>
      </c>
      <c r="D34">
        <f>'[4]Emission Projections'!I$183*'[4]Carbon Prices POLES'!C$8*VLOOKUP('Revenues X=1'!$A34,'[4]Population Shares'!$A$3:$Z$214,D$1,FALSE)</f>
        <v>692259.14219276444</v>
      </c>
      <c r="E34">
        <f>'[4]Emission Projections'!J$183*'[4]Carbon Prices POLES'!D$8*VLOOKUP('Revenues X=1'!$A34,'[4]Population Shares'!$A$3:$Z$214,E$1,FALSE)</f>
        <v>838588.87276250427</v>
      </c>
      <c r="F34">
        <f>'[4]Emission Projections'!K$183*'[4]Carbon Prices POLES'!E$8*VLOOKUP('Revenues X=1'!$A34,'[4]Population Shares'!$A$3:$Z$214,F$1,FALSE)</f>
        <v>1015787.4010320704</v>
      </c>
      <c r="G34">
        <f>'[4]Emission Projections'!L$183*'[4]Carbon Prices POLES'!F$8*VLOOKUP('Revenues X=1'!$A34,'[4]Population Shares'!$A$3:$Z$214,G$1,FALSE)</f>
        <v>1230352.2706732613</v>
      </c>
      <c r="H34">
        <f>'[4]Emission Projections'!M$183*'[4]Carbon Prices POLES'!G$8*VLOOKUP('Revenues X=1'!$A34,'[4]Population Shares'!$A$3:$Z$214,H$1,FALSE)</f>
        <v>1490147.138423891</v>
      </c>
      <c r="I34">
        <f>'[4]Emission Projections'!N$183*'[4]Carbon Prices POLES'!H$8*VLOOKUP('Revenues X=1'!$A34,'[4]Population Shares'!$A$3:$Z$214,I$1,FALSE)</f>
        <v>1804684.9070956409</v>
      </c>
      <c r="J34">
        <f>'[4]Emission Projections'!O$183*'[4]Carbon Prices POLES'!I$8*VLOOKUP('Revenues X=1'!$A34,'[4]Population Shares'!$A$3:$Z$214,J$1,FALSE)</f>
        <v>2185477.0880210642</v>
      </c>
      <c r="K34">
        <f>'[4]Emission Projections'!P$183*'[4]Carbon Prices POLES'!J$8*VLOOKUP('Revenues X=1'!$A34,'[4]Population Shares'!$A$3:$Z$214,K$1,FALSE)</f>
        <v>2646447.6501602242</v>
      </c>
      <c r="L34">
        <f>'[4]Emission Projections'!Q$183*'[4]Carbon Prices POLES'!K$8*VLOOKUP('Revenues X=1'!$A34,'[4]Population Shares'!$A$3:$Z$214,L$1,FALSE)</f>
        <v>3204443.3984068912</v>
      </c>
      <c r="M34">
        <f>'[4]Emission Projections'!R$183*'[4]Carbon Prices POLES'!L$8*VLOOKUP('Revenues X=1'!$A34,'[4]Population Shares'!$A$3:$Z$214,M$1,FALSE)</f>
        <v>3879838.9486114155</v>
      </c>
      <c r="N34">
        <f>'[4]Emission Projections'!S$183*'[4]Carbon Prices POLES'!M$8*VLOOKUP('Revenues X=1'!$A34,'[4]Population Shares'!$A$3:$Z$214,N$1,FALSE)</f>
        <v>4697282.117628905</v>
      </c>
      <c r="O34">
        <f>'[4]Emission Projections'!T$183*'[4]Carbon Prices POLES'!N$8*VLOOKUP('Revenues X=1'!$A34,'[4]Population Shares'!$A$3:$Z$214,O$1,FALSE)</f>
        <v>5686578.0011463547</v>
      </c>
      <c r="P34">
        <f>'[4]Emission Projections'!U$183*'[4]Carbon Prices POLES'!O$8*VLOOKUP('Revenues X=1'!$A34,'[4]Population Shares'!$A$3:$Z$214,P$1,FALSE)</f>
        <v>6883777.2726244768</v>
      </c>
      <c r="Q34">
        <f>'[4]Emission Projections'!V$183*'[4]Carbon Prices POLES'!P$8*VLOOKUP('Revenues X=1'!$A34,'[4]Population Shares'!$A$3:$Z$214,Q$1,FALSE)</f>
        <v>8332467.6995725501</v>
      </c>
      <c r="R34">
        <f>'[4]Emission Projections'!W$183*'[4]Carbon Prices POLES'!Q$8*VLOOKUP('Revenues X=1'!$A34,'[4]Population Shares'!$A$3:$Z$214,R$1,FALSE)</f>
        <v>10085362.63146819</v>
      </c>
      <c r="S34">
        <f>'[4]Emission Projections'!X$183*'[4]Carbon Prices POLES'!R$8*VLOOKUP('Revenues X=1'!$A34,'[4]Population Shares'!$A$3:$Z$214,S$1,FALSE)</f>
        <v>12206187.097868208</v>
      </c>
      <c r="T34">
        <f>'[4]Emission Projections'!Y$183*'[4]Carbon Prices POLES'!S$8*VLOOKUP('Revenues X=1'!$A34,'[4]Population Shares'!$A$3:$Z$214,T$1,FALSE)</f>
        <v>14771995.675904926</v>
      </c>
      <c r="U34">
        <f>'[4]Emission Projections'!Z$183*'[4]Carbon Prices POLES'!T$8*VLOOKUP('Revenues X=1'!$A34,'[4]Population Shares'!$A$3:$Z$214,U$1,FALSE)</f>
        <v>17875925.973007746</v>
      </c>
      <c r="V34">
        <f>'[4]Emission Projections'!AA$183*'[4]Carbon Prices POLES'!U$8*VLOOKUP('Revenues X=1'!$A34,'[4]Population Shares'!$A$3:$Z$214,V$1,FALSE)</f>
        <v>21630577.178893708</v>
      </c>
      <c r="W34" s="20">
        <f t="shared" si="5"/>
        <v>5819107.8763578292</v>
      </c>
      <c r="X34" t="s">
        <v>527</v>
      </c>
      <c r="Y34">
        <f t="shared" si="0"/>
        <v>0</v>
      </c>
      <c r="Z34">
        <f t="shared" si="1"/>
        <v>0</v>
      </c>
      <c r="AA34">
        <f t="shared" si="2"/>
        <v>0</v>
      </c>
      <c r="AB34">
        <f t="shared" si="3"/>
        <v>1</v>
      </c>
      <c r="AC34">
        <f t="shared" si="4"/>
        <v>0</v>
      </c>
    </row>
    <row r="35" spans="1:29" x14ac:dyDescent="0.25">
      <c r="A35" t="s">
        <v>94</v>
      </c>
      <c r="B35">
        <f>'[4]Emission Projections'!G$183*'[4]Carbon Prices POLES'!A$8*VLOOKUP('Revenues X=1'!$A35,'[4]Population Shares'!$A$3:$Z$214,B$1,FALSE)</f>
        <v>777664.19291266648</v>
      </c>
      <c r="C35">
        <f>'[4]Emission Projections'!H$183*'[4]Carbon Prices POLES'!B$8*VLOOKUP('Revenues X=1'!$A35,'[4]Population Shares'!$A$3:$Z$214,C$1,FALSE)</f>
        <v>928390.11958414398</v>
      </c>
      <c r="D35">
        <f>'[4]Emission Projections'!I$183*'[4]Carbon Prices POLES'!C$8*VLOOKUP('Revenues X=1'!$A35,'[4]Population Shares'!$A$3:$Z$214,D$1,FALSE)</f>
        <v>1108255.937400907</v>
      </c>
      <c r="E35">
        <f>'[4]Emission Projections'!J$183*'[4]Carbon Prices POLES'!D$8*VLOOKUP('Revenues X=1'!$A35,'[4]Population Shares'!$A$3:$Z$214,E$1,FALSE)</f>
        <v>1322887.9719053372</v>
      </c>
      <c r="F35">
        <f>'[4]Emission Projections'!K$183*'[4]Carbon Prices POLES'!E$8*VLOOKUP('Revenues X=1'!$A35,'[4]Population Shares'!$A$3:$Z$214,F$1,FALSE)</f>
        <v>1578990.0731653345</v>
      </c>
      <c r="G35">
        <f>'[4]Emission Projections'!L$183*'[4]Carbon Prices POLES'!F$8*VLOOKUP('Revenues X=1'!$A35,'[4]Population Shares'!$A$3:$Z$214,G$1,FALSE)</f>
        <v>1884554.3130344893</v>
      </c>
      <c r="H35">
        <f>'[4]Emission Projections'!M$183*'[4]Carbon Prices POLES'!G$8*VLOOKUP('Revenues X=1'!$A35,'[4]Population Shares'!$A$3:$Z$214,H$1,FALSE)</f>
        <v>2249111.270751195</v>
      </c>
      <c r="I35">
        <f>'[4]Emission Projections'!N$183*'[4]Carbon Prices POLES'!H$8*VLOOKUP('Revenues X=1'!$A35,'[4]Population Shares'!$A$3:$Z$214,I$1,FALSE)</f>
        <v>2684020.2031138046</v>
      </c>
      <c r="J35">
        <f>'[4]Emission Projections'!O$183*'[4]Carbon Prices POLES'!I$8*VLOOKUP('Revenues X=1'!$A35,'[4]Population Shares'!$A$3:$Z$214,J$1,FALSE)</f>
        <v>3202825.3524161628</v>
      </c>
      <c r="K35">
        <f>'[4]Emission Projections'!P$183*'[4]Carbon Prices POLES'!J$8*VLOOKUP('Revenues X=1'!$A35,'[4]Population Shares'!$A$3:$Z$214,K$1,FALSE)</f>
        <v>3821667.6210331796</v>
      </c>
      <c r="L35">
        <f>'[4]Emission Projections'!Q$183*'[4]Carbon Prices POLES'!K$8*VLOOKUP('Revenues X=1'!$A35,'[4]Population Shares'!$A$3:$Z$214,L$1,FALSE)</f>
        <v>4559789.7246583467</v>
      </c>
      <c r="M35">
        <f>'[4]Emission Projections'!R$183*'[4]Carbon Prices POLES'!L$8*VLOOKUP('Revenues X=1'!$A35,'[4]Population Shares'!$A$3:$Z$214,M$1,FALSE)</f>
        <v>5440120.4396261591</v>
      </c>
      <c r="N35">
        <f>'[4]Emission Projections'!S$183*'[4]Carbon Prices POLES'!M$8*VLOOKUP('Revenues X=1'!$A35,'[4]Population Shares'!$A$3:$Z$214,N$1,FALSE)</f>
        <v>6489990.5780884204</v>
      </c>
      <c r="O35">
        <f>'[4]Emission Projections'!T$183*'[4]Carbon Prices POLES'!N$8*VLOOKUP('Revenues X=1'!$A35,'[4]Population Shares'!$A$3:$Z$214,O$1,FALSE)</f>
        <v>7741961.8662169026</v>
      </c>
      <c r="P35">
        <f>'[4]Emission Projections'!U$183*'[4]Carbon Prices POLES'!O$8*VLOOKUP('Revenues X=1'!$A35,'[4]Population Shares'!$A$3:$Z$214,P$1,FALSE)</f>
        <v>9234841.4338011779</v>
      </c>
      <c r="Q35">
        <f>'[4]Emission Projections'!V$183*'[4]Carbon Prices POLES'!P$8*VLOOKUP('Revenues X=1'!$A35,'[4]Population Shares'!$A$3:$Z$214,Q$1,FALSE)</f>
        <v>11014857.347528268</v>
      </c>
      <c r="R35">
        <f>'[4]Emission Projections'!W$183*'[4]Carbon Prices POLES'!Q$8*VLOOKUP('Revenues X=1'!$A35,'[4]Population Shares'!$A$3:$Z$214,R$1,FALSE)</f>
        <v>13137095.653797612</v>
      </c>
      <c r="S35">
        <f>'[4]Emission Projections'!X$183*'[4]Carbon Prices POLES'!R$8*VLOOKUP('Revenues X=1'!$A35,'[4]Population Shares'!$A$3:$Z$214,S$1,FALSE)</f>
        <v>15667166.966675382</v>
      </c>
      <c r="T35">
        <f>'[4]Emission Projections'!Y$183*'[4]Carbon Prices POLES'!S$8*VLOOKUP('Revenues X=1'!$A35,'[4]Population Shares'!$A$3:$Z$214,T$1,FALSE)</f>
        <v>18683241.456577495</v>
      </c>
      <c r="U35">
        <f>'[4]Emission Projections'!Z$183*'[4]Carbon Prices POLES'!T$8*VLOOKUP('Revenues X=1'!$A35,'[4]Population Shares'!$A$3:$Z$214,U$1,FALSE)</f>
        <v>22278410.793766033</v>
      </c>
      <c r="V35">
        <f>'[4]Emission Projections'!AA$183*'[4]Carbon Prices POLES'!U$8*VLOOKUP('Revenues X=1'!$A35,'[4]Population Shares'!$A$3:$Z$214,V$1,FALSE)</f>
        <v>26563565.858884111</v>
      </c>
      <c r="W35" s="20">
        <f t="shared" si="5"/>
        <v>7636638.5321398629</v>
      </c>
      <c r="X35" t="s">
        <v>525</v>
      </c>
      <c r="Y35">
        <f t="shared" si="0"/>
        <v>0</v>
      </c>
      <c r="Z35">
        <f t="shared" si="1"/>
        <v>1</v>
      </c>
      <c r="AA35">
        <f t="shared" si="2"/>
        <v>0</v>
      </c>
      <c r="AB35">
        <f t="shared" si="3"/>
        <v>0</v>
      </c>
      <c r="AC35">
        <f t="shared" si="4"/>
        <v>0</v>
      </c>
    </row>
    <row r="36" spans="1:29" x14ac:dyDescent="0.25">
      <c r="A36" t="s">
        <v>96</v>
      </c>
      <c r="B36">
        <f>'[4]Emission Projections'!G$183*'[4]Carbon Prices POLES'!A$8*VLOOKUP('Revenues X=1'!$A36,'[4]Population Shares'!$A$3:$Z$214,B$1,FALSE)</f>
        <v>1269.431373627197</v>
      </c>
      <c r="C36">
        <f>'[4]Emission Projections'!H$183*'[4]Carbon Prices POLES'!B$8*VLOOKUP('Revenues X=1'!$A36,'[4]Population Shares'!$A$3:$Z$214,C$1,FALSE)</f>
        <v>1515.756514964484</v>
      </c>
      <c r="D36">
        <f>'[4]Emission Projections'!I$183*'[4]Carbon Prices POLES'!C$8*VLOOKUP('Revenues X=1'!$A36,'[4]Population Shares'!$A$3:$Z$214,D$1,FALSE)</f>
        <v>1809.7592672838805</v>
      </c>
      <c r="E36">
        <f>'[4]Emission Projections'!J$183*'[4]Carbon Prices POLES'!D$8*VLOOKUP('Revenues X=1'!$A36,'[4]Population Shares'!$A$3:$Z$214,E$1,FALSE)</f>
        <v>2160.6559555751264</v>
      </c>
      <c r="F36">
        <f>'[4]Emission Projections'!K$183*'[4]Carbon Prices POLES'!E$8*VLOOKUP('Revenues X=1'!$A36,'[4]Population Shares'!$A$3:$Z$214,F$1,FALSE)</f>
        <v>2579.4300782473724</v>
      </c>
      <c r="G36">
        <f>'[4]Emission Projections'!L$183*'[4]Carbon Prices POLES'!F$8*VLOOKUP('Revenues X=1'!$A36,'[4]Population Shares'!$A$3:$Z$214,G$1,FALSE)</f>
        <v>3079.178227250291</v>
      </c>
      <c r="H36">
        <f>'[4]Emission Projections'!M$183*'[4]Carbon Prices POLES'!G$8*VLOOKUP('Revenues X=1'!$A36,'[4]Population Shares'!$A$3:$Z$214,H$1,FALSE)</f>
        <v>3675.5210939381091</v>
      </c>
      <c r="I36">
        <f>'[4]Emission Projections'!N$183*'[4]Carbon Prices POLES'!H$8*VLOOKUP('Revenues X=1'!$A36,'[4]Population Shares'!$A$3:$Z$214,I$1,FALSE)</f>
        <v>4387.0801304543666</v>
      </c>
      <c r="J36">
        <f>'[4]Emission Projections'!O$183*'[4]Carbon Prices POLES'!I$8*VLOOKUP('Revenues X=1'!$A36,'[4]Population Shares'!$A$3:$Z$214,J$1,FALSE)</f>
        <v>5236.0628723073769</v>
      </c>
      <c r="K36">
        <f>'[4]Emission Projections'!P$183*'[4]Carbon Prices POLES'!J$8*VLOOKUP('Revenues X=1'!$A36,'[4]Population Shares'!$A$3:$Z$214,K$1,FALSE)</f>
        <v>6248.9394528650755</v>
      </c>
      <c r="L36">
        <f>'[4]Emission Projections'!Q$183*'[4]Carbon Prices POLES'!K$8*VLOOKUP('Revenues X=1'!$A36,'[4]Population Shares'!$A$3:$Z$214,L$1,FALSE)</f>
        <v>7457.2727595689503</v>
      </c>
      <c r="M36">
        <f>'[4]Emission Projections'!R$183*'[4]Carbon Prices POLES'!L$8*VLOOKUP('Revenues X=1'!$A36,'[4]Population Shares'!$A$3:$Z$214,M$1,FALSE)</f>
        <v>8898.678904414428</v>
      </c>
      <c r="N36">
        <f>'[4]Emission Projections'!S$183*'[4]Carbon Prices POLES'!M$8*VLOOKUP('Revenues X=1'!$A36,'[4]Population Shares'!$A$3:$Z$214,N$1,FALSE)</f>
        <v>10618.004291854264</v>
      </c>
      <c r="O36">
        <f>'[4]Emission Projections'!T$183*'[4]Carbon Prices POLES'!N$8*VLOOKUP('Revenues X=1'!$A36,'[4]Population Shares'!$A$3:$Z$214,O$1,FALSE)</f>
        <v>12668.688764721515</v>
      </c>
      <c r="P36">
        <f>'[4]Emission Projections'!U$183*'[4]Carbon Prices POLES'!O$8*VLOOKUP('Revenues X=1'!$A36,'[4]Population Shares'!$A$3:$Z$214,P$1,FALSE)</f>
        <v>15114.434072651477</v>
      </c>
      <c r="Q36">
        <f>'[4]Emission Projections'!V$183*'[4]Carbon Prices POLES'!P$8*VLOOKUP('Revenues X=1'!$A36,'[4]Population Shares'!$A$3:$Z$214,Q$1,FALSE)</f>
        <v>18031.137847687769</v>
      </c>
      <c r="R36">
        <f>'[4]Emission Projections'!W$183*'[4]Carbon Prices POLES'!Q$8*VLOOKUP('Revenues X=1'!$A36,'[4]Population Shares'!$A$3:$Z$214,R$1,FALSE)</f>
        <v>21509.257927872241</v>
      </c>
      <c r="S36">
        <f>'[4]Emission Projections'!X$183*'[4]Carbon Prices POLES'!R$8*VLOOKUP('Revenues X=1'!$A36,'[4]Population Shares'!$A$3:$Z$214,S$1,FALSE)</f>
        <v>25656.555249990375</v>
      </c>
      <c r="T36">
        <f>'[4]Emission Projections'!Y$183*'[4]Carbon Prices POLES'!S$8*VLOOKUP('Revenues X=1'!$A36,'[4]Population Shares'!$A$3:$Z$214,T$1,FALSE)</f>
        <v>30601.443241716297</v>
      </c>
      <c r="U36">
        <f>'[4]Emission Projections'!Z$183*'[4]Carbon Prices POLES'!T$8*VLOOKUP('Revenues X=1'!$A36,'[4]Population Shares'!$A$3:$Z$214,U$1,FALSE)</f>
        <v>36496.876613509783</v>
      </c>
      <c r="V36">
        <f>'[4]Emission Projections'!AA$183*'[4]Carbon Prices POLES'!U$8*VLOOKUP('Revenues X=1'!$A36,'[4]Population Shares'!$A$3:$Z$214,V$1,FALSE)</f>
        <v>43525.089632807176</v>
      </c>
      <c r="W36" s="20">
        <f t="shared" si="5"/>
        <v>12501.869251109883</v>
      </c>
      <c r="X36" t="s">
        <v>387</v>
      </c>
      <c r="Y36">
        <f t="shared" si="0"/>
        <v>0</v>
      </c>
      <c r="Z36">
        <f t="shared" si="1"/>
        <v>0</v>
      </c>
      <c r="AA36">
        <f t="shared" si="2"/>
        <v>1</v>
      </c>
      <c r="AB36">
        <f t="shared" si="3"/>
        <v>0</v>
      </c>
      <c r="AC36">
        <f t="shared" si="4"/>
        <v>0</v>
      </c>
    </row>
    <row r="37" spans="1:29" x14ac:dyDescent="0.25">
      <c r="A37" t="s">
        <v>98</v>
      </c>
      <c r="B37">
        <f>'[4]Emission Projections'!G$183*'[4]Carbon Prices POLES'!A$8*VLOOKUP('Revenues X=1'!$A37,'[4]Population Shares'!$A$3:$Z$214,B$1,FALSE)</f>
        <v>99478.034016101708</v>
      </c>
      <c r="C37">
        <f>'[4]Emission Projections'!H$183*'[4]Carbon Prices POLES'!B$8*VLOOKUP('Revenues X=1'!$A37,'[4]Population Shares'!$A$3:$Z$214,C$1,FALSE)</f>
        <v>119926.10986819395</v>
      </c>
      <c r="D37">
        <f>'[4]Emission Projections'!I$183*'[4]Carbon Prices POLES'!C$8*VLOOKUP('Revenues X=1'!$A37,'[4]Population Shares'!$A$3:$Z$214,D$1,FALSE)</f>
        <v>144567.75891699758</v>
      </c>
      <c r="E37">
        <f>'[4]Emission Projections'!J$183*'[4]Carbon Prices POLES'!D$8*VLOOKUP('Revenues X=1'!$A37,'[4]Population Shares'!$A$3:$Z$214,E$1,FALSE)</f>
        <v>174261.96028643349</v>
      </c>
      <c r="F37">
        <f>'[4]Emission Projections'!K$183*'[4]Carbon Prices POLES'!E$8*VLOOKUP('Revenues X=1'!$A37,'[4]Population Shares'!$A$3:$Z$214,F$1,FALSE)</f>
        <v>210042.44860459934</v>
      </c>
      <c r="G37">
        <f>'[4]Emission Projections'!L$183*'[4]Carbon Prices POLES'!F$8*VLOOKUP('Revenues X=1'!$A37,'[4]Population Shares'!$A$3:$Z$214,G$1,FALSE)</f>
        <v>253153.8150428418</v>
      </c>
      <c r="H37">
        <f>'[4]Emission Projections'!M$183*'[4]Carbon Prices POLES'!G$8*VLOOKUP('Revenues X=1'!$A37,'[4]Population Shares'!$A$3:$Z$214,H$1,FALSE)</f>
        <v>305094.87020075781</v>
      </c>
      <c r="I37">
        <f>'[4]Emission Projections'!N$183*'[4]Carbon Prices POLES'!H$8*VLOOKUP('Revenues X=1'!$A37,'[4]Population Shares'!$A$3:$Z$214,I$1,FALSE)</f>
        <v>367669.74137447786</v>
      </c>
      <c r="J37">
        <f>'[4]Emission Projections'!O$183*'[4]Carbon Prices POLES'!I$8*VLOOKUP('Revenues X=1'!$A37,'[4]Population Shares'!$A$3:$Z$214,J$1,FALSE)</f>
        <v>443050.78672506043</v>
      </c>
      <c r="K37">
        <f>'[4]Emission Projections'!P$183*'[4]Carbon Prices POLES'!J$8*VLOOKUP('Revenues X=1'!$A37,'[4]Population Shares'!$A$3:$Z$214,K$1,FALSE)</f>
        <v>533852.53919193032</v>
      </c>
      <c r="L37">
        <f>'[4]Emission Projections'!Q$183*'[4]Carbon Prices POLES'!K$8*VLOOKUP('Revenues X=1'!$A37,'[4]Population Shares'!$A$3:$Z$214,L$1,FALSE)</f>
        <v>643222.69733692845</v>
      </c>
      <c r="M37">
        <f>'[4]Emission Projections'!R$183*'[4]Carbon Prices POLES'!L$8*VLOOKUP('Revenues X=1'!$A37,'[4]Population Shares'!$A$3:$Z$214,M$1,FALSE)</f>
        <v>774949.14862127078</v>
      </c>
      <c r="N37">
        <f>'[4]Emission Projections'!S$183*'[4]Carbon Prices POLES'!M$8*VLOOKUP('Revenues X=1'!$A37,'[4]Population Shares'!$A$3:$Z$214,N$1,FALSE)</f>
        <v>933591.52907515957</v>
      </c>
      <c r="O37">
        <f>'[4]Emission Projections'!T$183*'[4]Carbon Prices POLES'!N$8*VLOOKUP('Revenues X=1'!$A37,'[4]Population Shares'!$A$3:$Z$214,O$1,FALSE)</f>
        <v>1124636.0728053895</v>
      </c>
      <c r="P37">
        <f>'[4]Emission Projections'!U$183*'[4]Carbon Prices POLES'!O$8*VLOOKUP('Revenues X=1'!$A37,'[4]Population Shares'!$A$3:$Z$214,P$1,FALSE)</f>
        <v>1354685.773006093</v>
      </c>
      <c r="Q37">
        <f>'[4]Emission Projections'!V$183*'[4]Carbon Prices POLES'!P$8*VLOOKUP('Revenues X=1'!$A37,'[4]Population Shares'!$A$3:$Z$214,Q$1,FALSE)</f>
        <v>1631684.3551003658</v>
      </c>
      <c r="R37">
        <f>'[4]Emission Projections'!W$183*'[4]Carbon Prices POLES'!Q$8*VLOOKUP('Revenues X=1'!$A37,'[4]Population Shares'!$A$3:$Z$214,R$1,FALSE)</f>
        <v>1965191.0608447155</v>
      </c>
      <c r="S37">
        <f>'[4]Emission Projections'!X$183*'[4]Carbon Prices POLES'!R$8*VLOOKUP('Revenues X=1'!$A37,'[4]Population Shares'!$A$3:$Z$214,S$1,FALSE)</f>
        <v>2366704.491930393</v>
      </c>
      <c r="T37">
        <f>'[4]Emission Projections'!Y$183*'[4]Carbon Prices POLES'!S$8*VLOOKUP('Revenues X=1'!$A37,'[4]Population Shares'!$A$3:$Z$214,T$1,FALSE)</f>
        <v>2850059.5555866309</v>
      </c>
      <c r="U37">
        <f>'[4]Emission Projections'!Z$183*'[4]Carbon Prices POLES'!T$8*VLOOKUP('Revenues X=1'!$A37,'[4]Population Shares'!$A$3:$Z$214,U$1,FALSE)</f>
        <v>3431895.55169327</v>
      </c>
      <c r="V37">
        <f>'[4]Emission Projections'!AA$183*'[4]Carbon Prices POLES'!U$8*VLOOKUP('Revenues X=1'!$A37,'[4]Population Shares'!$A$3:$Z$214,V$1,FALSE)</f>
        <v>4132228.9241378931</v>
      </c>
      <c r="W37" s="20">
        <f t="shared" si="5"/>
        <v>1136187.963065024</v>
      </c>
      <c r="X37" t="s">
        <v>387</v>
      </c>
      <c r="Y37">
        <f t="shared" si="0"/>
        <v>0</v>
      </c>
      <c r="Z37">
        <f t="shared" si="1"/>
        <v>0</v>
      </c>
      <c r="AA37">
        <f t="shared" si="2"/>
        <v>1</v>
      </c>
      <c r="AB37">
        <f t="shared" si="3"/>
        <v>0</v>
      </c>
      <c r="AC37">
        <f t="shared" si="4"/>
        <v>0</v>
      </c>
    </row>
    <row r="38" spans="1:29" x14ac:dyDescent="0.25">
      <c r="A38" t="s">
        <v>100</v>
      </c>
      <c r="B38">
        <f>'[4]Emission Projections'!G$183*'[4]Carbon Prices POLES'!A$8*VLOOKUP('Revenues X=1'!$A38,'[4]Population Shares'!$A$3:$Z$214,B$1,FALSE)</f>
        <v>268041.70719727519</v>
      </c>
      <c r="C38">
        <f>'[4]Emission Projections'!H$183*'[4]Carbon Prices POLES'!B$8*VLOOKUP('Revenues X=1'!$A38,'[4]Population Shares'!$A$3:$Z$214,C$1,FALSE)</f>
        <v>326451.62225541915</v>
      </c>
      <c r="D38">
        <f>'[4]Emission Projections'!I$183*'[4]Carbon Prices POLES'!C$8*VLOOKUP('Revenues X=1'!$A38,'[4]Population Shares'!$A$3:$Z$214,D$1,FALSE)</f>
        <v>397563.43699804851</v>
      </c>
      <c r="E38">
        <f>'[4]Emission Projections'!J$183*'[4]Carbon Prices POLES'!D$8*VLOOKUP('Revenues X=1'!$A38,'[4]Population Shares'!$A$3:$Z$214,E$1,FALSE)</f>
        <v>484136.12084399658</v>
      </c>
      <c r="F38">
        <f>'[4]Emission Projections'!K$183*'[4]Carbon Prices POLES'!E$8*VLOOKUP('Revenues X=1'!$A38,'[4]Population Shares'!$A$3:$Z$214,F$1,FALSE)</f>
        <v>589524.51074369124</v>
      </c>
      <c r="G38">
        <f>'[4]Emission Projections'!L$183*'[4]Carbon Prices POLES'!F$8*VLOOKUP('Revenues X=1'!$A38,'[4]Population Shares'!$A$3:$Z$214,G$1,FALSE)</f>
        <v>717809.45362447842</v>
      </c>
      <c r="H38">
        <f>'[4]Emission Projections'!M$183*'[4]Carbon Prices POLES'!G$8*VLOOKUP('Revenues X=1'!$A38,'[4]Population Shares'!$A$3:$Z$214,H$1,FALSE)</f>
        <v>873955.87423056317</v>
      </c>
      <c r="I38">
        <f>'[4]Emission Projections'!N$183*'[4]Carbon Prices POLES'!H$8*VLOOKUP('Revenues X=1'!$A38,'[4]Population Shares'!$A$3:$Z$214,I$1,FALSE)</f>
        <v>1064001.8741250688</v>
      </c>
      <c r="J38">
        <f>'[4]Emission Projections'!O$183*'[4]Carbon Prices POLES'!I$8*VLOOKUP('Revenues X=1'!$A38,'[4]Population Shares'!$A$3:$Z$214,J$1,FALSE)</f>
        <v>1295292.7016265218</v>
      </c>
      <c r="K38">
        <f>'[4]Emission Projections'!P$183*'[4]Carbon Prices POLES'!J$8*VLOOKUP('Revenues X=1'!$A38,'[4]Population Shares'!$A$3:$Z$214,K$1,FALSE)</f>
        <v>1576760.1024327332</v>
      </c>
      <c r="L38">
        <f>'[4]Emission Projections'!Q$183*'[4]Carbon Prices POLES'!K$8*VLOOKUP('Revenues X=1'!$A38,'[4]Population Shares'!$A$3:$Z$214,L$1,FALSE)</f>
        <v>1919267.7841885956</v>
      </c>
      <c r="M38">
        <f>'[4]Emission Projections'!R$183*'[4]Carbon Prices POLES'!L$8*VLOOKUP('Revenues X=1'!$A38,'[4]Population Shares'!$A$3:$Z$214,M$1,FALSE)</f>
        <v>2336024.1120788883</v>
      </c>
      <c r="N38">
        <f>'[4]Emission Projections'!S$183*'[4]Carbon Prices POLES'!M$8*VLOOKUP('Revenues X=1'!$A38,'[4]Population Shares'!$A$3:$Z$214,N$1,FALSE)</f>
        <v>2843092.0522727617</v>
      </c>
      <c r="O38">
        <f>'[4]Emission Projections'!T$183*'[4]Carbon Prices POLES'!N$8*VLOOKUP('Revenues X=1'!$A38,'[4]Population Shares'!$A$3:$Z$214,O$1,FALSE)</f>
        <v>3459998.6658645933</v>
      </c>
      <c r="P38">
        <f>'[4]Emission Projections'!U$183*'[4]Carbon Prices POLES'!O$8*VLOOKUP('Revenues X=1'!$A38,'[4]Population Shares'!$A$3:$Z$214,P$1,FALSE)</f>
        <v>4210487.6209138157</v>
      </c>
      <c r="Q38">
        <f>'[4]Emission Projections'!V$183*'[4]Carbon Prices POLES'!P$8*VLOOKUP('Revenues X=1'!$A38,'[4]Population Shares'!$A$3:$Z$214,Q$1,FALSE)</f>
        <v>5123419.0359324478</v>
      </c>
      <c r="R38">
        <f>'[4]Emission Projections'!W$183*'[4]Carbon Prices POLES'!Q$8*VLOOKUP('Revenues X=1'!$A38,'[4]Population Shares'!$A$3:$Z$214,R$1,FALSE)</f>
        <v>6233879.6147479424</v>
      </c>
      <c r="S38">
        <f>'[4]Emission Projections'!X$183*'[4]Carbon Prices POLES'!R$8*VLOOKUP('Revenues X=1'!$A38,'[4]Population Shares'!$A$3:$Z$214,S$1,FALSE)</f>
        <v>7584510.7172745708</v>
      </c>
      <c r="T38">
        <f>'[4]Emission Projections'!Y$183*'[4]Carbon Prices POLES'!S$8*VLOOKUP('Revenues X=1'!$A38,'[4]Population Shares'!$A$3:$Z$214,T$1,FALSE)</f>
        <v>9227145.5786580164</v>
      </c>
      <c r="U38">
        <f>'[4]Emission Projections'!Z$183*'[4]Carbon Prices POLES'!T$8*VLOOKUP('Revenues X=1'!$A38,'[4]Population Shares'!$A$3:$Z$214,U$1,FALSE)</f>
        <v>11224768.743701646</v>
      </c>
      <c r="V38">
        <f>'[4]Emission Projections'!AA$183*'[4]Carbon Prices POLES'!U$8*VLOOKUP('Revenues X=1'!$A38,'[4]Population Shares'!$A$3:$Z$214,V$1,FALSE)</f>
        <v>13653928.266413454</v>
      </c>
      <c r="W38" s="20">
        <f t="shared" si="5"/>
        <v>3590955.2188630728</v>
      </c>
      <c r="X38" t="s">
        <v>525</v>
      </c>
      <c r="Y38">
        <f t="shared" si="0"/>
        <v>0</v>
      </c>
      <c r="Z38">
        <f t="shared" si="1"/>
        <v>1</v>
      </c>
      <c r="AA38">
        <f t="shared" si="2"/>
        <v>0</v>
      </c>
      <c r="AB38">
        <f t="shared" si="3"/>
        <v>0</v>
      </c>
      <c r="AC38">
        <f t="shared" si="4"/>
        <v>0</v>
      </c>
    </row>
    <row r="39" spans="1:29" x14ac:dyDescent="0.25">
      <c r="A39" t="s">
        <v>104</v>
      </c>
      <c r="B39">
        <f>'[4]Emission Projections'!G$183*'[4]Carbon Prices POLES'!A$8*VLOOKUP('Revenues X=1'!$A39,'[4]Population Shares'!$A$3:$Z$214,B$1,FALSE)</f>
        <v>392219.51080996561</v>
      </c>
      <c r="C39">
        <f>'[4]Emission Projections'!H$183*'[4]Carbon Prices POLES'!B$8*VLOOKUP('Revenues X=1'!$A39,'[4]Population Shares'!$A$3:$Z$214,C$1,FALSE)</f>
        <v>467460.15333486634</v>
      </c>
      <c r="D39">
        <f>'[4]Emission Projections'!I$183*'[4]Carbon Prices POLES'!C$8*VLOOKUP('Revenues X=1'!$A39,'[4]Population Shares'!$A$3:$Z$214,D$1,FALSE)</f>
        <v>557097.42402499844</v>
      </c>
      <c r="E39">
        <f>'[4]Emission Projections'!J$183*'[4]Carbon Prices POLES'!D$8*VLOOKUP('Revenues X=1'!$A39,'[4]Population Shares'!$A$3:$Z$214,E$1,FALSE)</f>
        <v>663882.38824419398</v>
      </c>
      <c r="F39">
        <f>'[4]Emission Projections'!K$183*'[4]Carbon Prices POLES'!E$8*VLOOKUP('Revenues X=1'!$A39,'[4]Population Shares'!$A$3:$Z$214,F$1,FALSE)</f>
        <v>791087.41548265307</v>
      </c>
      <c r="G39">
        <f>'[4]Emission Projections'!L$183*'[4]Carbon Prices POLES'!F$8*VLOOKUP('Revenues X=1'!$A39,'[4]Population Shares'!$A$3:$Z$214,G$1,FALSE)</f>
        <v>942607.15243004938</v>
      </c>
      <c r="H39">
        <f>'[4]Emission Projections'!M$183*'[4]Carbon Prices POLES'!G$8*VLOOKUP('Revenues X=1'!$A39,'[4]Population Shares'!$A$3:$Z$214,H$1,FALSE)</f>
        <v>1123078.2345754011</v>
      </c>
      <c r="I39">
        <f>'[4]Emission Projections'!N$183*'[4]Carbon Prices POLES'!H$8*VLOOKUP('Revenues X=1'!$A39,'[4]Population Shares'!$A$3:$Z$214,I$1,FALSE)</f>
        <v>1338017.6598732297</v>
      </c>
      <c r="J39">
        <f>'[4]Emission Projections'!O$183*'[4]Carbon Prices POLES'!I$8*VLOOKUP('Revenues X=1'!$A39,'[4]Population Shares'!$A$3:$Z$214,J$1,FALSE)</f>
        <v>1593992.6658939135</v>
      </c>
      <c r="K39">
        <f>'[4]Emission Projections'!P$183*'[4]Carbon Prices POLES'!J$8*VLOOKUP('Revenues X=1'!$A39,'[4]Population Shares'!$A$3:$Z$214,K$1,FALSE)</f>
        <v>1898816.3837940483</v>
      </c>
      <c r="L39">
        <f>'[4]Emission Projections'!Q$183*'[4]Carbon Prices POLES'!K$8*VLOOKUP('Revenues X=1'!$A39,'[4]Population Shares'!$A$3:$Z$214,L$1,FALSE)</f>
        <v>2261787.8636119063</v>
      </c>
      <c r="M39">
        <f>'[4]Emission Projections'!R$183*'[4]Carbon Prices POLES'!L$8*VLOOKUP('Revenues X=1'!$A39,'[4]Population Shares'!$A$3:$Z$214,M$1,FALSE)</f>
        <v>2693968.8194068428</v>
      </c>
      <c r="N39">
        <f>'[4]Emission Projections'!S$183*'[4]Carbon Prices POLES'!M$8*VLOOKUP('Revenues X=1'!$A39,'[4]Population Shares'!$A$3:$Z$214,N$1,FALSE)</f>
        <v>3208522.6736289263</v>
      </c>
      <c r="O39">
        <f>'[4]Emission Projections'!T$183*'[4]Carbon Prices POLES'!N$8*VLOOKUP('Revenues X=1'!$A39,'[4]Population Shares'!$A$3:$Z$214,O$1,FALSE)</f>
        <v>3821105.8678597044</v>
      </c>
      <c r="P39">
        <f>'[4]Emission Projections'!U$183*'[4]Carbon Prices POLES'!O$8*VLOOKUP('Revenues X=1'!$A39,'[4]Population Shares'!$A$3:$Z$214,P$1,FALSE)</f>
        <v>4550346.6374535272</v>
      </c>
      <c r="Q39">
        <f>'[4]Emission Projections'!V$183*'[4]Carbon Prices POLES'!P$8*VLOOKUP('Revenues X=1'!$A39,'[4]Population Shares'!$A$3:$Z$214,Q$1,FALSE)</f>
        <v>5418398.123311867</v>
      </c>
      <c r="R39">
        <f>'[4]Emission Projections'!W$183*'[4]Carbon Prices POLES'!Q$8*VLOOKUP('Revenues X=1'!$A39,'[4]Population Shares'!$A$3:$Z$214,R$1,FALSE)</f>
        <v>6451614.2656817995</v>
      </c>
      <c r="S39">
        <f>'[4]Emission Projections'!X$183*'[4]Carbon Prices POLES'!R$8*VLOOKUP('Revenues X=1'!$A39,'[4]Population Shares'!$A$3:$Z$214,S$1,FALSE)</f>
        <v>7681331.346143716</v>
      </c>
      <c r="T39">
        <f>'[4]Emission Projections'!Y$183*'[4]Carbon Prices POLES'!S$8*VLOOKUP('Revenues X=1'!$A39,'[4]Population Shares'!$A$3:$Z$214,T$1,FALSE)</f>
        <v>9144821.8729693331</v>
      </c>
      <c r="U39">
        <f>'[4]Emission Projections'!Z$183*'[4]Carbon Prices POLES'!T$8*VLOOKUP('Revenues X=1'!$A39,'[4]Population Shares'!$A$3:$Z$214,U$1,FALSE)</f>
        <v>10886398.504388319</v>
      </c>
      <c r="V39">
        <f>'[4]Emission Projections'!AA$183*'[4]Carbon Prices POLES'!U$8*VLOOKUP('Revenues X=1'!$A39,'[4]Population Shares'!$A$3:$Z$214,V$1,FALSE)</f>
        <v>12958758.316598276</v>
      </c>
      <c r="W39" s="20">
        <f t="shared" si="5"/>
        <v>3754538.7275960729</v>
      </c>
      <c r="X39" t="s">
        <v>524</v>
      </c>
      <c r="Y39">
        <f t="shared" si="0"/>
        <v>1</v>
      </c>
      <c r="Z39">
        <f t="shared" si="1"/>
        <v>0</v>
      </c>
      <c r="AA39">
        <f t="shared" si="2"/>
        <v>0</v>
      </c>
      <c r="AB39">
        <f t="shared" si="3"/>
        <v>0</v>
      </c>
      <c r="AC39">
        <f t="shared" si="4"/>
        <v>0</v>
      </c>
    </row>
    <row r="40" spans="1:29" x14ac:dyDescent="0.25">
      <c r="A40" t="s">
        <v>106</v>
      </c>
      <c r="B40">
        <f>'[4]Emission Projections'!G$183*'[4]Carbon Prices POLES'!A$8*VLOOKUP('Revenues X=1'!$A40,'[4]Population Shares'!$A$3:$Z$214,B$1,FALSE)</f>
        <v>30591880.517717294</v>
      </c>
      <c r="C40">
        <f>'[4]Emission Projections'!H$183*'[4]Carbon Prices POLES'!B$8*VLOOKUP('Revenues X=1'!$A40,'[4]Population Shares'!$A$3:$Z$214,C$1,FALSE)</f>
        <v>36348476.349316515</v>
      </c>
      <c r="D40">
        <f>'[4]Emission Projections'!I$183*'[4]Carbon Prices POLES'!C$8*VLOOKUP('Revenues X=1'!$A40,'[4]Population Shares'!$A$3:$Z$214,D$1,FALSE)</f>
        <v>43185444.79105892</v>
      </c>
      <c r="E40">
        <f>'[4]Emission Projections'!J$183*'[4]Carbon Prices POLES'!D$8*VLOOKUP('Revenues X=1'!$A40,'[4]Population Shares'!$A$3:$Z$214,E$1,FALSE)</f>
        <v>51305275.887892403</v>
      </c>
      <c r="F40">
        <f>'[4]Emission Projections'!K$183*'[4]Carbon Prices POLES'!E$8*VLOOKUP('Revenues X=1'!$A40,'[4]Population Shares'!$A$3:$Z$214,F$1,FALSE)</f>
        <v>60948074.329847053</v>
      </c>
      <c r="G40">
        <f>'[4]Emission Projections'!L$183*'[4]Carbon Prices POLES'!F$8*VLOOKUP('Revenues X=1'!$A40,'[4]Population Shares'!$A$3:$Z$214,G$1,FALSE)</f>
        <v>72398718.079857379</v>
      </c>
      <c r="H40">
        <f>'[4]Emission Projections'!M$183*'[4]Carbon Prices POLES'!G$8*VLOOKUP('Revenues X=1'!$A40,'[4]Population Shares'!$A$3:$Z$214,H$1,FALSE)</f>
        <v>85995314.529134348</v>
      </c>
      <c r="I40">
        <f>'[4]Emission Projections'!N$183*'[4]Carbon Prices POLES'!H$8*VLOOKUP('Revenues X=1'!$A40,'[4]Population Shares'!$A$3:$Z$214,I$1,FALSE)</f>
        <v>102138919.0032073</v>
      </c>
      <c r="J40">
        <f>'[4]Emission Projections'!O$183*'[4]Carbon Prices POLES'!I$8*VLOOKUP('Revenues X=1'!$A40,'[4]Population Shares'!$A$3:$Z$214,J$1,FALSE)</f>
        <v>121305464.02324797</v>
      </c>
      <c r="K40">
        <f>'[4]Emission Projections'!P$183*'[4]Carbon Prices POLES'!J$8*VLOOKUP('Revenues X=1'!$A40,'[4]Population Shares'!$A$3:$Z$214,K$1,FALSE)</f>
        <v>144059415.36339059</v>
      </c>
      <c r="L40">
        <f>'[4]Emission Projections'!Q$183*'[4]Carbon Prices POLES'!K$8*VLOOKUP('Revenues X=1'!$A40,'[4]Population Shares'!$A$3:$Z$214,L$1,FALSE)</f>
        <v>171070521.76531789</v>
      </c>
      <c r="M40">
        <f>'[4]Emission Projections'!R$183*'[4]Carbon Prices POLES'!L$8*VLOOKUP('Revenues X=1'!$A40,'[4]Population Shares'!$A$3:$Z$214,M$1,FALSE)</f>
        <v>203133012.10202211</v>
      </c>
      <c r="N40">
        <f>'[4]Emission Projections'!S$183*'[4]Carbon Prices POLES'!M$8*VLOOKUP('Revenues X=1'!$A40,'[4]Population Shares'!$A$3:$Z$214,N$1,FALSE)</f>
        <v>241189106.8253251</v>
      </c>
      <c r="O40">
        <f>'[4]Emission Projections'!T$183*'[4]Carbon Prices POLES'!N$8*VLOOKUP('Revenues X=1'!$A40,'[4]Population Shares'!$A$3:$Z$214,O$1,FALSE)</f>
        <v>286355995.2042734</v>
      </c>
      <c r="P40">
        <f>'[4]Emission Projections'!U$183*'[4]Carbon Prices POLES'!O$8*VLOOKUP('Revenues X=1'!$A40,'[4]Population Shares'!$A$3:$Z$214,P$1,FALSE)</f>
        <v>339958828.71714926</v>
      </c>
      <c r="Q40">
        <f>'[4]Emission Projections'!V$183*'[4]Carbon Prices POLES'!P$8*VLOOKUP('Revenues X=1'!$A40,'[4]Population Shares'!$A$3:$Z$214,Q$1,FALSE)</f>
        <v>403568618.11782783</v>
      </c>
      <c r="R40">
        <f>'[4]Emission Projections'!W$183*'[4]Carbon Prices POLES'!Q$8*VLOOKUP('Revenues X=1'!$A40,'[4]Population Shares'!$A$3:$Z$214,R$1,FALSE)</f>
        <v>479048519.23787332</v>
      </c>
      <c r="S40">
        <f>'[4]Emission Projections'!X$183*'[4]Carbon Prices POLES'!R$8*VLOOKUP('Revenues X=1'!$A40,'[4]Population Shares'!$A$3:$Z$214,S$1,FALSE)</f>
        <v>568607051.20660162</v>
      </c>
      <c r="T40">
        <f>'[4]Emission Projections'!Y$183*'[4]Carbon Prices POLES'!S$8*VLOOKUP('Revenues X=1'!$A40,'[4]Population Shares'!$A$3:$Z$214,T$1,FALSE)</f>
        <v>674863010.61641479</v>
      </c>
      <c r="U40">
        <f>'[4]Emission Projections'!Z$183*'[4]Carbon Prices POLES'!T$8*VLOOKUP('Revenues X=1'!$A40,'[4]Population Shares'!$A$3:$Z$214,U$1,FALSE)</f>
        <v>800920178.4181968</v>
      </c>
      <c r="V40">
        <f>'[4]Emission Projections'!AA$183*'[4]Carbon Prices POLES'!U$8*VLOOKUP('Revenues X=1'!$A40,'[4]Population Shares'!$A$3:$Z$214,V$1,FALSE)</f>
        <v>950458219.43318009</v>
      </c>
      <c r="W40" s="20">
        <f t="shared" si="5"/>
        <v>279402383.07232624</v>
      </c>
      <c r="X40" t="s">
        <v>525</v>
      </c>
      <c r="Y40">
        <f t="shared" si="0"/>
        <v>0</v>
      </c>
      <c r="Z40">
        <f t="shared" si="1"/>
        <v>1</v>
      </c>
      <c r="AA40">
        <f t="shared" si="2"/>
        <v>0</v>
      </c>
      <c r="AB40">
        <f t="shared" si="3"/>
        <v>0</v>
      </c>
      <c r="AC40">
        <f t="shared" si="4"/>
        <v>0</v>
      </c>
    </row>
    <row r="41" spans="1:29" x14ac:dyDescent="0.25">
      <c r="A41" t="s">
        <v>108</v>
      </c>
      <c r="B41">
        <f>'[4]Emission Projections'!G$183*'[4]Carbon Prices POLES'!A$8*VLOOKUP('Revenues X=1'!$A41,'[4]Population Shares'!$A$3:$Z$214,B$1,FALSE)</f>
        <v>1062142.782665472</v>
      </c>
      <c r="C41">
        <f>'[4]Emission Projections'!H$183*'[4]Carbon Prices POLES'!B$8*VLOOKUP('Revenues X=1'!$A41,'[4]Population Shares'!$A$3:$Z$214,C$1,FALSE)</f>
        <v>1269970.249121347</v>
      </c>
      <c r="D41">
        <f>'[4]Emission Projections'!I$183*'[4]Carbon Prices POLES'!C$8*VLOOKUP('Revenues X=1'!$A41,'[4]Population Shares'!$A$3:$Z$214,D$1,FALSE)</f>
        <v>1518362.0534752645</v>
      </c>
      <c r="E41">
        <f>'[4]Emission Projections'!J$183*'[4]Carbon Prices POLES'!D$8*VLOOKUP('Revenues X=1'!$A41,'[4]Population Shares'!$A$3:$Z$214,E$1,FALSE)</f>
        <v>1815225.4839299277</v>
      </c>
      <c r="F41">
        <f>'[4]Emission Projections'!K$183*'[4]Carbon Prices POLES'!E$8*VLOOKUP('Revenues X=1'!$A41,'[4]Population Shares'!$A$3:$Z$214,F$1,FALSE)</f>
        <v>2169997.0797277479</v>
      </c>
      <c r="G41">
        <f>'[4]Emission Projections'!L$183*'[4]Carbon Prices POLES'!F$8*VLOOKUP('Revenues X=1'!$A41,'[4]Population Shares'!$A$3:$Z$214,G$1,FALSE)</f>
        <v>2593944.2961848271</v>
      </c>
      <c r="H41">
        <f>'[4]Emission Projections'!M$183*'[4]Carbon Prices POLES'!G$8*VLOOKUP('Revenues X=1'!$A41,'[4]Population Shares'!$A$3:$Z$214,H$1,FALSE)</f>
        <v>3100524.4938069745</v>
      </c>
      <c r="I41">
        <f>'[4]Emission Projections'!N$183*'[4]Carbon Prices POLES'!H$8*VLOOKUP('Revenues X=1'!$A41,'[4]Population Shares'!$A$3:$Z$214,I$1,FALSE)</f>
        <v>3705802.267093454</v>
      </c>
      <c r="J41">
        <f>'[4]Emission Projections'!O$183*'[4]Carbon Prices POLES'!I$8*VLOOKUP('Revenues X=1'!$A41,'[4]Population Shares'!$A$3:$Z$214,J$1,FALSE)</f>
        <v>4428962.0314683365</v>
      </c>
      <c r="K41">
        <f>'[4]Emission Projections'!P$183*'[4]Carbon Prices POLES'!J$8*VLOOKUP('Revenues X=1'!$A41,'[4]Population Shares'!$A$3:$Z$214,K$1,FALSE)</f>
        <v>5292901.9628464216</v>
      </c>
      <c r="L41">
        <f>'[4]Emission Projections'!Q$183*'[4]Carbon Prices POLES'!K$8*VLOOKUP('Revenues X=1'!$A41,'[4]Population Shares'!$A$3:$Z$214,L$1,FALSE)</f>
        <v>6324963.0123087168</v>
      </c>
      <c r="M41">
        <f>'[4]Emission Projections'!R$183*'[4]Carbon Prices POLES'!L$8*VLOOKUP('Revenues X=1'!$A41,'[4]Population Shares'!$A$3:$Z$214,M$1,FALSE)</f>
        <v>7557774.4470672254</v>
      </c>
      <c r="N41">
        <f>'[4]Emission Projections'!S$183*'[4]Carbon Prices POLES'!M$8*VLOOKUP('Revenues X=1'!$A41,'[4]Population Shares'!$A$3:$Z$214,N$1,FALSE)</f>
        <v>9030290.3806022201</v>
      </c>
      <c r="O41">
        <f>'[4]Emission Projections'!T$183*'[4]Carbon Prices POLES'!N$8*VLOOKUP('Revenues X=1'!$A41,'[4]Population Shares'!$A$3:$Z$214,O$1,FALSE)</f>
        <v>10788993.08716101</v>
      </c>
      <c r="P41">
        <f>'[4]Emission Projections'!U$183*'[4]Carbon Prices POLES'!O$8*VLOOKUP('Revenues X=1'!$A41,'[4]Population Shares'!$A$3:$Z$214,P$1,FALSE)</f>
        <v>12889366.339024082</v>
      </c>
      <c r="Q41">
        <f>'[4]Emission Projections'!V$183*'[4]Carbon Prices POLES'!P$8*VLOOKUP('Revenues X=1'!$A41,'[4]Population Shares'!$A$3:$Z$214,Q$1,FALSE)</f>
        <v>15397607.291660976</v>
      </c>
      <c r="R41">
        <f>'[4]Emission Projections'!W$183*'[4]Carbon Prices POLES'!Q$8*VLOOKUP('Revenues X=1'!$A41,'[4]Population Shares'!$A$3:$Z$214,R$1,FALSE)</f>
        <v>18392720.088421632</v>
      </c>
      <c r="S41">
        <f>'[4]Emission Projections'!X$183*'[4]Carbon Prices POLES'!R$8*VLOOKUP('Revenues X=1'!$A41,'[4]Population Shares'!$A$3:$Z$214,S$1,FALSE)</f>
        <v>21968950.41747215</v>
      </c>
      <c r="T41">
        <f>'[4]Emission Projections'!Y$183*'[4]Carbon Prices POLES'!S$8*VLOOKUP('Revenues X=1'!$A41,'[4]Population Shares'!$A$3:$Z$214,T$1,FALSE)</f>
        <v>26238759.622900911</v>
      </c>
      <c r="U41">
        <f>'[4]Emission Projections'!Z$183*'[4]Carbon Prices POLES'!T$8*VLOOKUP('Revenues X=1'!$A41,'[4]Population Shares'!$A$3:$Z$214,U$1,FALSE)</f>
        <v>31336285.802817311</v>
      </c>
      <c r="V41">
        <f>'[4]Emission Projections'!AA$183*'[4]Carbon Prices POLES'!U$8*VLOOKUP('Revenues X=1'!$A41,'[4]Population Shares'!$A$3:$Z$214,V$1,FALSE)</f>
        <v>37421563.017432369</v>
      </c>
      <c r="W41" s="20">
        <f t="shared" si="5"/>
        <v>10681195.533675637</v>
      </c>
      <c r="X41" t="s">
        <v>387</v>
      </c>
      <c r="Y41">
        <f t="shared" si="0"/>
        <v>0</v>
      </c>
      <c r="Z41">
        <f t="shared" si="1"/>
        <v>0</v>
      </c>
      <c r="AA41">
        <f t="shared" si="2"/>
        <v>1</v>
      </c>
      <c r="AB41">
        <f t="shared" si="3"/>
        <v>0</v>
      </c>
      <c r="AC41">
        <f t="shared" si="4"/>
        <v>0</v>
      </c>
    </row>
    <row r="42" spans="1:29" x14ac:dyDescent="0.25">
      <c r="A42" t="s">
        <v>110</v>
      </c>
      <c r="B42">
        <f>'[4]Emission Projections'!G$183*'[4]Carbon Prices POLES'!A$8*VLOOKUP('Revenues X=1'!$A42,'[4]Population Shares'!$A$3:$Z$214,B$1,FALSE)</f>
        <v>15621.330813537252</v>
      </c>
      <c r="C42">
        <f>'[4]Emission Projections'!H$183*'[4]Carbon Prices POLES'!B$8*VLOOKUP('Revenues X=1'!$A42,'[4]Population Shares'!$A$3:$Z$214,C$1,FALSE)</f>
        <v>18892.200499132734</v>
      </c>
      <c r="D42">
        <f>'[4]Emission Projections'!I$183*'[4]Carbon Prices POLES'!C$8*VLOOKUP('Revenues X=1'!$A42,'[4]Population Shares'!$A$3:$Z$214,D$1,FALSE)</f>
        <v>22846.42292707364</v>
      </c>
      <c r="E42">
        <f>'[4]Emission Projections'!J$183*'[4]Carbon Prices POLES'!D$8*VLOOKUP('Revenues X=1'!$A42,'[4]Population Shares'!$A$3:$Z$214,E$1,FALSE)</f>
        <v>27626.592536760338</v>
      </c>
      <c r="F42">
        <f>'[4]Emission Projections'!K$183*'[4]Carbon Prices POLES'!E$8*VLOOKUP('Revenues X=1'!$A42,'[4]Population Shares'!$A$3:$Z$214,F$1,FALSE)</f>
        <v>33404.868271922089</v>
      </c>
      <c r="G42">
        <f>'[4]Emission Projections'!L$183*'[4]Carbon Prices POLES'!F$8*VLOOKUP('Revenues X=1'!$A42,'[4]Population Shares'!$A$3:$Z$214,G$1,FALSE)</f>
        <v>40389.18887179553</v>
      </c>
      <c r="H42">
        <f>'[4]Emission Projections'!M$183*'[4]Carbon Prices POLES'!G$8*VLOOKUP('Revenues X=1'!$A42,'[4]Population Shares'!$A$3:$Z$214,H$1,FALSE)</f>
        <v>48830.764550558626</v>
      </c>
      <c r="I42">
        <f>'[4]Emission Projections'!N$183*'[4]Carbon Prices POLES'!H$8*VLOOKUP('Revenues X=1'!$A42,'[4]Population Shares'!$A$3:$Z$214,I$1,FALSE)</f>
        <v>59032.948043831821</v>
      </c>
      <c r="J42">
        <f>'[4]Emission Projections'!O$183*'[4]Carbon Prices POLES'!I$8*VLOOKUP('Revenues X=1'!$A42,'[4]Population Shares'!$A$3:$Z$214,J$1,FALSE)</f>
        <v>71362.171728396992</v>
      </c>
      <c r="K42">
        <f>'[4]Emission Projections'!P$183*'[4]Carbon Prices POLES'!J$8*VLOOKUP('Revenues X=1'!$A42,'[4]Population Shares'!$A$3:$Z$214,K$1,FALSE)</f>
        <v>86260.867752335806</v>
      </c>
      <c r="L42">
        <f>'[4]Emission Projections'!Q$183*'[4]Carbon Prices POLES'!K$8*VLOOKUP('Revenues X=1'!$A42,'[4]Population Shares'!$A$3:$Z$214,L$1,FALSE)</f>
        <v>104263.38838422397</v>
      </c>
      <c r="M42">
        <f>'[4]Emission Projections'!R$183*'[4]Carbon Prices POLES'!L$8*VLOOKUP('Revenues X=1'!$A42,'[4]Population Shares'!$A$3:$Z$214,M$1,FALSE)</f>
        <v>126014.82568425697</v>
      </c>
      <c r="N42">
        <f>'[4]Emission Projections'!S$183*'[4]Carbon Prices POLES'!M$8*VLOOKUP('Revenues X=1'!$A42,'[4]Population Shares'!$A$3:$Z$214,N$1,FALSE)</f>
        <v>152294.17892880808</v>
      </c>
      <c r="O42">
        <f>'[4]Emission Projections'!T$183*'[4]Carbon Prices POLES'!N$8*VLOOKUP('Revenues X=1'!$A42,'[4]Population Shares'!$A$3:$Z$214,O$1,FALSE)</f>
        <v>184041.75862320705</v>
      </c>
      <c r="P42">
        <f>'[4]Emission Projections'!U$183*'[4]Carbon Prices POLES'!O$8*VLOOKUP('Revenues X=1'!$A42,'[4]Population Shares'!$A$3:$Z$214,P$1,FALSE)</f>
        <v>222392.89010119141</v>
      </c>
      <c r="Q42">
        <f>'[4]Emission Projections'!V$183*'[4]Carbon Prices POLES'!P$8*VLOOKUP('Revenues X=1'!$A42,'[4]Population Shares'!$A$3:$Z$214,Q$1,FALSE)</f>
        <v>268717.80425656366</v>
      </c>
      <c r="R42">
        <f>'[4]Emission Projections'!W$183*'[4]Carbon Prices POLES'!Q$8*VLOOKUP('Revenues X=1'!$A42,'[4]Population Shares'!$A$3:$Z$214,R$1,FALSE)</f>
        <v>324670.65446241962</v>
      </c>
      <c r="S42">
        <f>'[4]Emission Projections'!X$183*'[4]Carbon Prices POLES'!R$8*VLOOKUP('Revenues X=1'!$A42,'[4]Population Shares'!$A$3:$Z$214,S$1,FALSE)</f>
        <v>392247.56416893896</v>
      </c>
      <c r="T42">
        <f>'[4]Emission Projections'!Y$183*'[4]Carbon Prices POLES'!S$8*VLOOKUP('Revenues X=1'!$A42,'[4]Population Shares'!$A$3:$Z$214,T$1,FALSE)</f>
        <v>473857.8933011106</v>
      </c>
      <c r="U42">
        <f>'[4]Emission Projections'!Z$183*'[4]Carbon Prices POLES'!T$8*VLOOKUP('Revenues X=1'!$A42,'[4]Population Shares'!$A$3:$Z$214,U$1,FALSE)</f>
        <v>572408.6785252624</v>
      </c>
      <c r="V42">
        <f>'[4]Emission Projections'!AA$183*'[4]Carbon Prices POLES'!U$8*VLOOKUP('Revenues X=1'!$A42,'[4]Population Shares'!$A$3:$Z$214,V$1,FALSE)</f>
        <v>691408.13475980773</v>
      </c>
      <c r="W42" s="20">
        <f t="shared" si="5"/>
        <v>187456.43462814932</v>
      </c>
      <c r="X42" t="s">
        <v>387</v>
      </c>
      <c r="Y42">
        <f t="shared" si="0"/>
        <v>0</v>
      </c>
      <c r="Z42">
        <f t="shared" si="1"/>
        <v>0</v>
      </c>
      <c r="AA42">
        <f t="shared" si="2"/>
        <v>1</v>
      </c>
      <c r="AB42">
        <f t="shared" si="3"/>
        <v>0</v>
      </c>
      <c r="AC42">
        <f t="shared" si="4"/>
        <v>0</v>
      </c>
    </row>
    <row r="43" spans="1:29" x14ac:dyDescent="0.25">
      <c r="A43" t="s">
        <v>112</v>
      </c>
      <c r="B43">
        <f>'[4]Emission Projections'!G$183*'[4]Carbon Prices POLES'!A$8*VLOOKUP('Revenues X=1'!$A43,'[4]Population Shares'!$A$3:$Z$214,B$1,FALSE)</f>
        <v>1422245.238352342</v>
      </c>
      <c r="C43">
        <f>'[4]Emission Projections'!H$183*'[4]Carbon Prices POLES'!B$8*VLOOKUP('Revenues X=1'!$A43,'[4]Population Shares'!$A$3:$Z$214,C$1,FALSE)</f>
        <v>1726499.1325240904</v>
      </c>
      <c r="D43">
        <f>'[4]Emission Projections'!I$183*'[4]Carbon Prices POLES'!C$8*VLOOKUP('Revenues X=1'!$A43,'[4]Population Shares'!$A$3:$Z$214,D$1,FALSE)</f>
        <v>2095701.3354632675</v>
      </c>
      <c r="E43">
        <f>'[4]Emission Projections'!J$183*'[4]Carbon Prices POLES'!D$8*VLOOKUP('Revenues X=1'!$A43,'[4]Population Shares'!$A$3:$Z$214,E$1,FALSE)</f>
        <v>2543699.8244256894</v>
      </c>
      <c r="F43">
        <f>'[4]Emission Projections'!K$183*'[4]Carbon Prices POLES'!E$8*VLOOKUP('Revenues X=1'!$A43,'[4]Population Shares'!$A$3:$Z$214,F$1,FALSE)</f>
        <v>3087277.4499263344</v>
      </c>
      <c r="G43">
        <f>'[4]Emission Projections'!L$183*'[4]Carbon Prices POLES'!F$8*VLOOKUP('Revenues X=1'!$A43,'[4]Population Shares'!$A$3:$Z$214,G$1,FALSE)</f>
        <v>3746781.681648612</v>
      </c>
      <c r="H43">
        <f>'[4]Emission Projections'!M$183*'[4]Carbon Prices POLES'!G$8*VLOOKUP('Revenues X=1'!$A43,'[4]Population Shares'!$A$3:$Z$214,H$1,FALSE)</f>
        <v>4546886.7845364707</v>
      </c>
      <c r="I43">
        <f>'[4]Emission Projections'!N$183*'[4]Carbon Prices POLES'!H$8*VLOOKUP('Revenues X=1'!$A43,'[4]Population Shares'!$A$3:$Z$214,I$1,FALSE)</f>
        <v>5517501.3490673983</v>
      </c>
      <c r="J43">
        <f>'[4]Emission Projections'!O$183*'[4]Carbon Prices POLES'!I$8*VLOOKUP('Revenues X=1'!$A43,'[4]Population Shares'!$A$3:$Z$214,J$1,FALSE)</f>
        <v>6694889.2001855122</v>
      </c>
      <c r="K43">
        <f>'[4]Emission Projections'!P$183*'[4]Carbon Prices POLES'!J$8*VLOOKUP('Revenues X=1'!$A43,'[4]Population Shares'!$A$3:$Z$214,K$1,FALSE)</f>
        <v>8123001.209729271</v>
      </c>
      <c r="L43">
        <f>'[4]Emission Projections'!Q$183*'[4]Carbon Prices POLES'!K$8*VLOOKUP('Revenues X=1'!$A43,'[4]Population Shares'!$A$3:$Z$214,L$1,FALSE)</f>
        <v>9855119.3804508522</v>
      </c>
      <c r="M43">
        <f>'[4]Emission Projections'!R$183*'[4]Carbon Prices POLES'!L$8*VLOOKUP('Revenues X=1'!$A43,'[4]Population Shares'!$A$3:$Z$214,M$1,FALSE)</f>
        <v>11955811.452506838</v>
      </c>
      <c r="N43">
        <f>'[4]Emission Projections'!S$183*'[4]Carbon Prices POLES'!M$8*VLOOKUP('Revenues X=1'!$A43,'[4]Population Shares'!$A$3:$Z$214,N$1,FALSE)</f>
        <v>14503341.657695392</v>
      </c>
      <c r="O43">
        <f>'[4]Emission Projections'!T$183*'[4]Carbon Prices POLES'!N$8*VLOOKUP('Revenues X=1'!$A43,'[4]Population Shares'!$A$3:$Z$214,O$1,FALSE)</f>
        <v>17592538.420812599</v>
      </c>
      <c r="P43">
        <f>'[4]Emission Projections'!U$183*'[4]Carbon Prices POLES'!O$8*VLOOKUP('Revenues X=1'!$A43,'[4]Population Shares'!$A$3:$Z$214,P$1,FALSE)</f>
        <v>21338328.265533116</v>
      </c>
      <c r="Q43">
        <f>'[4]Emission Projections'!V$183*'[4]Carbon Prices POLES'!P$8*VLOOKUP('Revenues X=1'!$A43,'[4]Population Shares'!$A$3:$Z$214,Q$1,FALSE)</f>
        <v>25879941.777892463</v>
      </c>
      <c r="R43">
        <f>'[4]Emission Projections'!W$183*'[4]Carbon Prices POLES'!Q$8*VLOOKUP('Revenues X=1'!$A43,'[4]Population Shares'!$A$3:$Z$214,R$1,FALSE)</f>
        <v>31386092.392793272</v>
      </c>
      <c r="S43">
        <f>'[4]Emission Projections'!X$183*'[4]Carbon Prices POLES'!R$8*VLOOKUP('Revenues X=1'!$A43,'[4]Population Shares'!$A$3:$Z$214,S$1,FALSE)</f>
        <v>38061143.092653029</v>
      </c>
      <c r="T43">
        <f>'[4]Emission Projections'!Y$183*'[4]Carbon Prices POLES'!S$8*VLOOKUP('Revenues X=1'!$A43,'[4]Population Shares'!$A$3:$Z$214,T$1,FALSE)</f>
        <v>46152693.40474207</v>
      </c>
      <c r="U43">
        <f>'[4]Emission Projections'!Z$183*'[4]Carbon Prices POLES'!T$8*VLOOKUP('Revenues X=1'!$A43,'[4]Population Shares'!$A$3:$Z$214,U$1,FALSE)</f>
        <v>55960617.85731452</v>
      </c>
      <c r="V43">
        <f>'[4]Emission Projections'!AA$183*'[4]Carbon Prices POLES'!U$8*VLOOKUP('Revenues X=1'!$A43,'[4]Population Shares'!$A$3:$Z$214,V$1,FALSE)</f>
        <v>67848169.587582603</v>
      </c>
      <c r="W43" s="20">
        <f t="shared" si="5"/>
        <v>18097060.975992177</v>
      </c>
      <c r="X43" t="s">
        <v>387</v>
      </c>
      <c r="Y43">
        <f t="shared" si="0"/>
        <v>0</v>
      </c>
      <c r="Z43">
        <f t="shared" si="1"/>
        <v>0</v>
      </c>
      <c r="AA43">
        <f t="shared" si="2"/>
        <v>1</v>
      </c>
      <c r="AB43">
        <f t="shared" si="3"/>
        <v>0</v>
      </c>
      <c r="AC43">
        <f t="shared" si="4"/>
        <v>0</v>
      </c>
    </row>
    <row r="44" spans="1:29" x14ac:dyDescent="0.25">
      <c r="A44" t="s">
        <v>114</v>
      </c>
      <c r="B44">
        <f>'[4]Emission Projections'!G$183*'[4]Carbon Prices POLES'!A$8*VLOOKUP('Revenues X=1'!$A44,'[4]Population Shares'!$A$3:$Z$214,B$1,FALSE)</f>
        <v>94030.517941478858</v>
      </c>
      <c r="C44">
        <f>'[4]Emission Projections'!H$183*'[4]Carbon Prices POLES'!B$8*VLOOKUP('Revenues X=1'!$A44,'[4]Population Shares'!$A$3:$Z$214,C$1,FALSE)</f>
        <v>114057.88792879783</v>
      </c>
      <c r="D44">
        <f>'[4]Emission Projections'!I$183*'[4]Carbon Prices POLES'!C$8*VLOOKUP('Revenues X=1'!$A44,'[4]Population Shares'!$A$3:$Z$214,D$1,FALSE)</f>
        <v>138341.65657315712</v>
      </c>
      <c r="E44">
        <f>'[4]Emission Projections'!J$183*'[4]Carbon Prices POLES'!D$8*VLOOKUP('Revenues X=1'!$A44,'[4]Population Shares'!$A$3:$Z$214,E$1,FALSE)</f>
        <v>167785.35943654552</v>
      </c>
      <c r="F44">
        <f>'[4]Emission Projections'!K$183*'[4]Carbon Prices POLES'!E$8*VLOOKUP('Revenues X=1'!$A44,'[4]Population Shares'!$A$3:$Z$214,F$1,FALSE)</f>
        <v>203483.16509200123</v>
      </c>
      <c r="G44">
        <f>'[4]Emission Projections'!L$183*'[4]Carbon Prices POLES'!F$8*VLOOKUP('Revenues X=1'!$A44,'[4]Population Shares'!$A$3:$Z$214,G$1,FALSE)</f>
        <v>246760.6085895662</v>
      </c>
      <c r="H44">
        <f>'[4]Emission Projections'!M$183*'[4]Carbon Prices POLES'!G$8*VLOOKUP('Revenues X=1'!$A44,'[4]Population Shares'!$A$3:$Z$214,H$1,FALSE)</f>
        <v>299223.84958016983</v>
      </c>
      <c r="I44">
        <f>'[4]Emission Projections'!N$183*'[4]Carbon Prices POLES'!H$8*VLOOKUP('Revenues X=1'!$A44,'[4]Population Shares'!$A$3:$Z$214,I$1,FALSE)</f>
        <v>362818.25837344391</v>
      </c>
      <c r="J44">
        <f>'[4]Emission Projections'!O$183*'[4]Carbon Prices POLES'!I$8*VLOOKUP('Revenues X=1'!$A44,'[4]Population Shares'!$A$3:$Z$214,J$1,FALSE)</f>
        <v>439900.74858607497</v>
      </c>
      <c r="K44">
        <f>'[4]Emission Projections'!P$183*'[4]Carbon Prices POLES'!J$8*VLOOKUP('Revenues X=1'!$A44,'[4]Population Shares'!$A$3:$Z$214,K$1,FALSE)</f>
        <v>533325.61885212467</v>
      </c>
      <c r="L44">
        <f>'[4]Emission Projections'!Q$183*'[4]Carbon Prices POLES'!K$8*VLOOKUP('Revenues X=1'!$A44,'[4]Population Shares'!$A$3:$Z$214,L$1,FALSE)</f>
        <v>646550.47999658366</v>
      </c>
      <c r="M44">
        <f>'[4]Emission Projections'!R$183*'[4]Carbon Prices POLES'!L$8*VLOOKUP('Revenues X=1'!$A44,'[4]Population Shares'!$A$3:$Z$214,M$1,FALSE)</f>
        <v>783762.04339437548</v>
      </c>
      <c r="N44">
        <f>'[4]Emission Projections'!S$183*'[4]Carbon Prices POLES'!M$8*VLOOKUP('Revenues X=1'!$A44,'[4]Population Shares'!$A$3:$Z$214,N$1,FALSE)</f>
        <v>950031.2009409056</v>
      </c>
      <c r="O44">
        <f>'[4]Emission Projections'!T$183*'[4]Carbon Prices POLES'!N$8*VLOOKUP('Revenues X=1'!$A44,'[4]Population Shares'!$A$3:$Z$214,O$1,FALSE)</f>
        <v>1151497.2890925189</v>
      </c>
      <c r="P44">
        <f>'[4]Emission Projections'!U$183*'[4]Carbon Prices POLES'!O$8*VLOOKUP('Revenues X=1'!$A44,'[4]Population Shares'!$A$3:$Z$214,P$1,FALSE)</f>
        <v>1395595.0634308492</v>
      </c>
      <c r="Q44">
        <f>'[4]Emission Projections'!V$183*'[4]Carbon Prices POLES'!P$8*VLOOKUP('Revenues X=1'!$A44,'[4]Population Shares'!$A$3:$Z$214,Q$1,FALSE)</f>
        <v>1691324.5331554969</v>
      </c>
      <c r="R44">
        <f>'[4]Emission Projections'!W$183*'[4]Carbon Prices POLES'!Q$8*VLOOKUP('Revenues X=1'!$A44,'[4]Population Shares'!$A$3:$Z$214,R$1,FALSE)</f>
        <v>2049583.0617147924</v>
      </c>
      <c r="S44">
        <f>'[4]Emission Projections'!X$183*'[4]Carbon Prices POLES'!R$8*VLOOKUP('Revenues X=1'!$A44,'[4]Population Shares'!$A$3:$Z$214,S$1,FALSE)</f>
        <v>2483560.3783096927</v>
      </c>
      <c r="T44">
        <f>'[4]Emission Projections'!Y$183*'[4]Carbon Prices POLES'!S$8*VLOOKUP('Revenues X=1'!$A44,'[4]Population Shares'!$A$3:$Z$214,T$1,FALSE)</f>
        <v>3009224.348392332</v>
      </c>
      <c r="U44">
        <f>'[4]Emission Projections'!Z$183*'[4]Carbon Prices POLES'!T$8*VLOOKUP('Revenues X=1'!$A44,'[4]Population Shares'!$A$3:$Z$214,U$1,FALSE)</f>
        <v>3645899.0378782912</v>
      </c>
      <c r="V44">
        <f>'[4]Emission Projections'!AA$183*'[4]Carbon Prices POLES'!U$8*VLOOKUP('Revenues X=1'!$A44,'[4]Population Shares'!$A$3:$Z$214,V$1,FALSE)</f>
        <v>4416974.5181880724</v>
      </c>
      <c r="W44" s="20">
        <f t="shared" si="5"/>
        <v>1182082.3631165368</v>
      </c>
      <c r="X44" t="s">
        <v>525</v>
      </c>
      <c r="Y44">
        <f t="shared" si="0"/>
        <v>0</v>
      </c>
      <c r="Z44">
        <f t="shared" si="1"/>
        <v>1</v>
      </c>
      <c r="AA44">
        <f t="shared" si="2"/>
        <v>0</v>
      </c>
      <c r="AB44">
        <f t="shared" si="3"/>
        <v>0</v>
      </c>
      <c r="AC44">
        <f t="shared" si="4"/>
        <v>0</v>
      </c>
    </row>
    <row r="45" spans="1:29" x14ac:dyDescent="0.25">
      <c r="A45" t="s">
        <v>116</v>
      </c>
      <c r="B45">
        <f>'[4]Emission Projections'!G$183*'[4]Carbon Prices POLES'!A$8*VLOOKUP('Revenues X=1'!$A45,'[4]Population Shares'!$A$3:$Z$214,B$1,FALSE)</f>
        <v>106790.6941929474</v>
      </c>
      <c r="C45">
        <f>'[4]Emission Projections'!H$183*'[4]Carbon Prices POLES'!B$8*VLOOKUP('Revenues X=1'!$A45,'[4]Population Shares'!$A$3:$Z$214,C$1,FALSE)</f>
        <v>127693.5248370687</v>
      </c>
      <c r="D45">
        <f>'[4]Emission Projections'!I$183*'[4]Carbon Prices POLES'!C$8*VLOOKUP('Revenues X=1'!$A45,'[4]Population Shares'!$A$3:$Z$214,D$1,FALSE)</f>
        <v>152677.65842225513</v>
      </c>
      <c r="E45">
        <f>'[4]Emission Projections'!J$183*'[4]Carbon Prices POLES'!D$8*VLOOKUP('Revenues X=1'!$A45,'[4]Population Shares'!$A$3:$Z$214,E$1,FALSE)</f>
        <v>182538.950895274</v>
      </c>
      <c r="F45">
        <f>'[4]Emission Projections'!K$183*'[4]Carbon Prices POLES'!E$8*VLOOKUP('Revenues X=1'!$A45,'[4]Population Shares'!$A$3:$Z$214,F$1,FALSE)</f>
        <v>218227.23023801736</v>
      </c>
      <c r="G45">
        <f>'[4]Emission Projections'!L$183*'[4]Carbon Prices POLES'!F$8*VLOOKUP('Revenues X=1'!$A45,'[4]Population Shares'!$A$3:$Z$214,G$1,FALSE)</f>
        <v>260876.6793250769</v>
      </c>
      <c r="H45">
        <f>'[4]Emission Projections'!M$183*'[4]Carbon Prices POLES'!G$8*VLOOKUP('Revenues X=1'!$A45,'[4]Population Shares'!$A$3:$Z$214,H$1,FALSE)</f>
        <v>311841.99468703172</v>
      </c>
      <c r="I45">
        <f>'[4]Emission Projections'!N$183*'[4]Carbon Prices POLES'!H$8*VLOOKUP('Revenues X=1'!$A45,'[4]Population Shares'!$A$3:$Z$214,I$1,FALSE)</f>
        <v>372740.42564076977</v>
      </c>
      <c r="J45">
        <f>'[4]Emission Projections'!O$183*'[4]Carbon Prices POLES'!I$8*VLOOKUP('Revenues X=1'!$A45,'[4]Population Shares'!$A$3:$Z$214,J$1,FALSE)</f>
        <v>445503.4097138159</v>
      </c>
      <c r="K45">
        <f>'[4]Emission Projections'!P$183*'[4]Carbon Prices POLES'!J$8*VLOOKUP('Revenues X=1'!$A45,'[4]Population Shares'!$A$3:$Z$214,K$1,FALSE)</f>
        <v>532436.40938403306</v>
      </c>
      <c r="L45">
        <f>'[4]Emission Projections'!Q$183*'[4]Carbon Prices POLES'!K$8*VLOOKUP('Revenues X=1'!$A45,'[4]Population Shares'!$A$3:$Z$214,L$1,FALSE)</f>
        <v>636292.35790246923</v>
      </c>
      <c r="M45">
        <f>'[4]Emission Projections'!R$183*'[4]Carbon Prices POLES'!L$8*VLOOKUP('Revenues X=1'!$A45,'[4]Population Shares'!$A$3:$Z$214,M$1,FALSE)</f>
        <v>760356.85351881955</v>
      </c>
      <c r="N45">
        <f>'[4]Emission Projections'!S$183*'[4]Carbon Prices POLES'!M$8*VLOOKUP('Revenues X=1'!$A45,'[4]Population Shares'!$A$3:$Z$214,N$1,FALSE)</f>
        <v>908552.59863980266</v>
      </c>
      <c r="O45">
        <f>'[4]Emission Projections'!T$183*'[4]Carbon Prices POLES'!N$8*VLOOKUP('Revenues X=1'!$A45,'[4]Population Shares'!$A$3:$Z$214,O$1,FALSE)</f>
        <v>1085560.6561884382</v>
      </c>
      <c r="P45">
        <f>'[4]Emission Projections'!U$183*'[4]Carbon Prices POLES'!O$8*VLOOKUP('Revenues X=1'!$A45,'[4]Population Shares'!$A$3:$Z$214,P$1,FALSE)</f>
        <v>1296968.9180610797</v>
      </c>
      <c r="Q45">
        <f>'[4]Emission Projections'!V$183*'[4]Carbon Prices POLES'!P$8*VLOOKUP('Revenues X=1'!$A45,'[4]Population Shares'!$A$3:$Z$214,Q$1,FALSE)</f>
        <v>1549444.6292778286</v>
      </c>
      <c r="R45">
        <f>'[4]Emission Projections'!W$183*'[4]Carbon Prices POLES'!Q$8*VLOOKUP('Revenues X=1'!$A45,'[4]Population Shares'!$A$3:$Z$214,R$1,FALSE)</f>
        <v>1850945.3854721887</v>
      </c>
      <c r="S45">
        <f>'[4]Emission Projections'!X$183*'[4]Carbon Prices POLES'!R$8*VLOOKUP('Revenues X=1'!$A45,'[4]Population Shares'!$A$3:$Z$214,S$1,FALSE)</f>
        <v>2210964.5162629536</v>
      </c>
      <c r="T45">
        <f>'[4]Emission Projections'!Y$183*'[4]Carbon Prices POLES'!S$8*VLOOKUP('Revenues X=1'!$A45,'[4]Population Shares'!$A$3:$Z$214,T$1,FALSE)</f>
        <v>2640830.8567755949</v>
      </c>
      <c r="U45">
        <f>'[4]Emission Projections'!Z$183*'[4]Carbon Prices POLES'!T$8*VLOOKUP('Revenues X=1'!$A45,'[4]Population Shares'!$A$3:$Z$214,U$1,FALSE)</f>
        <v>3154057.6380679728</v>
      </c>
      <c r="V45">
        <f>'[4]Emission Projections'!AA$183*'[4]Carbon Prices POLES'!U$8*VLOOKUP('Revenues X=1'!$A45,'[4]Population Shares'!$A$3:$Z$214,V$1,FALSE)</f>
        <v>3766767.8067029659</v>
      </c>
      <c r="W45" s="20">
        <f t="shared" si="5"/>
        <v>1074860.4378193524</v>
      </c>
      <c r="X45" t="s">
        <v>387</v>
      </c>
      <c r="Y45">
        <f t="shared" si="0"/>
        <v>0</v>
      </c>
      <c r="Z45">
        <f t="shared" si="1"/>
        <v>0</v>
      </c>
      <c r="AA45">
        <f t="shared" si="2"/>
        <v>1</v>
      </c>
      <c r="AB45">
        <f t="shared" si="3"/>
        <v>0</v>
      </c>
      <c r="AC45">
        <f t="shared" si="4"/>
        <v>0</v>
      </c>
    </row>
    <row r="46" spans="1:29" x14ac:dyDescent="0.25">
      <c r="A46" t="s">
        <v>118</v>
      </c>
      <c r="B46">
        <f>'[4]Emission Projections'!G$183*'[4]Carbon Prices POLES'!A$8*VLOOKUP('Revenues X=1'!$A46,'[4]Population Shares'!$A$3:$Z$214,B$1,FALSE)</f>
        <v>433974.24150313245</v>
      </c>
      <c r="C46">
        <f>'[4]Emission Projections'!H$183*'[4]Carbon Prices POLES'!B$8*VLOOKUP('Revenues X=1'!$A46,'[4]Population Shares'!$A$3:$Z$214,C$1,FALSE)</f>
        <v>524714.09273968835</v>
      </c>
      <c r="D46">
        <f>'[4]Emission Projections'!I$183*'[4]Carbon Prices POLES'!C$8*VLOOKUP('Revenues X=1'!$A46,'[4]Population Shares'!$A$3:$Z$214,D$1,FALSE)</f>
        <v>634384.63264578476</v>
      </c>
      <c r="E46">
        <f>'[4]Emission Projections'!J$183*'[4]Carbon Prices POLES'!D$8*VLOOKUP('Revenues X=1'!$A46,'[4]Population Shares'!$A$3:$Z$214,E$1,FALSE)</f>
        <v>766930.52507131477</v>
      </c>
      <c r="F46">
        <f>'[4]Emission Projections'!K$183*'[4]Carbon Prices POLES'!E$8*VLOOKUP('Revenues X=1'!$A46,'[4]Population Shares'!$A$3:$Z$214,F$1,FALSE)</f>
        <v>927113.11415822105</v>
      </c>
      <c r="G46">
        <f>'[4]Emission Projections'!L$183*'[4]Carbon Prices POLES'!F$8*VLOOKUP('Revenues X=1'!$A46,'[4]Population Shares'!$A$3:$Z$214,G$1,FALSE)</f>
        <v>1120681.8840629018</v>
      </c>
      <c r="H46">
        <f>'[4]Emission Projections'!M$183*'[4]Carbon Prices POLES'!G$8*VLOOKUP('Revenues X=1'!$A46,'[4]Population Shares'!$A$3:$Z$214,H$1,FALSE)</f>
        <v>1354581.0749229169</v>
      </c>
      <c r="I46">
        <f>'[4]Emission Projections'!N$183*'[4]Carbon Prices POLES'!H$8*VLOOKUP('Revenues X=1'!$A46,'[4]Population Shares'!$A$3:$Z$214,I$1,FALSE)</f>
        <v>1637194.2509132093</v>
      </c>
      <c r="J46">
        <f>'[4]Emission Projections'!O$183*'[4]Carbon Prices POLES'!I$8*VLOOKUP('Revenues X=1'!$A46,'[4]Population Shares'!$A$3:$Z$214,J$1,FALSE)</f>
        <v>1978645.7956338946</v>
      </c>
      <c r="K46">
        <f>'[4]Emission Projections'!P$183*'[4]Carbon Prices POLES'!J$8*VLOOKUP('Revenues X=1'!$A46,'[4]Population Shares'!$A$3:$Z$214,K$1,FALSE)</f>
        <v>2391156.9350068355</v>
      </c>
      <c r="L46">
        <f>'[4]Emission Projections'!Q$183*'[4]Carbon Prices POLES'!K$8*VLOOKUP('Revenues X=1'!$A46,'[4]Population Shares'!$A$3:$Z$214,L$1,FALSE)</f>
        <v>2889484.3846089579</v>
      </c>
      <c r="M46">
        <f>'[4]Emission Projections'!R$183*'[4]Carbon Prices POLES'!L$8*VLOOKUP('Revenues X=1'!$A46,'[4]Population Shares'!$A$3:$Z$214,M$1,FALSE)</f>
        <v>3491438.6846822691</v>
      </c>
      <c r="N46">
        <f>'[4]Emission Projections'!S$183*'[4]Carbon Prices POLES'!M$8*VLOOKUP('Revenues X=1'!$A46,'[4]Population Shares'!$A$3:$Z$214,N$1,FALSE)</f>
        <v>4218522.207775481</v>
      </c>
      <c r="O46">
        <f>'[4]Emission Projections'!T$183*'[4]Carbon Prices POLES'!N$8*VLOOKUP('Revenues X=1'!$A46,'[4]Population Shares'!$A$3:$Z$214,O$1,FALSE)</f>
        <v>5096683.5559258368</v>
      </c>
      <c r="P46">
        <f>'[4]Emission Projections'!U$183*'[4]Carbon Prices POLES'!O$8*VLOOKUP('Revenues X=1'!$A46,'[4]Population Shares'!$A$3:$Z$214,P$1,FALSE)</f>
        <v>6157245.2651200714</v>
      </c>
      <c r="Q46">
        <f>'[4]Emission Projections'!V$183*'[4]Carbon Prices POLES'!P$8*VLOOKUP('Revenues X=1'!$A46,'[4]Population Shares'!$A$3:$Z$214,Q$1,FALSE)</f>
        <v>7438001.4080609689</v>
      </c>
      <c r="R46">
        <f>'[4]Emission Projections'!W$183*'[4]Carbon Prices POLES'!Q$8*VLOOKUP('Revenues X=1'!$A46,'[4]Population Shares'!$A$3:$Z$214,R$1,FALSE)</f>
        <v>8984566.1366266683</v>
      </c>
      <c r="S46">
        <f>'[4]Emission Projections'!X$183*'[4]Carbon Prices POLES'!R$8*VLOOKUP('Revenues X=1'!$A46,'[4]Population Shares'!$A$3:$Z$214,S$1,FALSE)</f>
        <v>10851970.092656</v>
      </c>
      <c r="T46">
        <f>'[4]Emission Projections'!Y$183*'[4]Carbon Prices POLES'!S$8*VLOOKUP('Revenues X=1'!$A46,'[4]Population Shares'!$A$3:$Z$214,T$1,FALSE)</f>
        <v>13106620.103859274</v>
      </c>
      <c r="U46">
        <f>'[4]Emission Projections'!Z$183*'[4]Carbon Prices POLES'!T$8*VLOOKUP('Revenues X=1'!$A46,'[4]Population Shares'!$A$3:$Z$214,U$1,FALSE)</f>
        <v>15828620.301313572</v>
      </c>
      <c r="V46">
        <f>'[4]Emission Projections'!AA$183*'[4]Carbon Prices POLES'!U$8*VLOOKUP('Revenues X=1'!$A46,'[4]Population Shares'!$A$3:$Z$214,V$1,FALSE)</f>
        <v>19114616.802123182</v>
      </c>
      <c r="W46" s="20">
        <f t="shared" si="5"/>
        <v>5187959.309019533</v>
      </c>
      <c r="X46" t="s">
        <v>526</v>
      </c>
      <c r="Y46">
        <f t="shared" si="0"/>
        <v>0</v>
      </c>
      <c r="Z46">
        <f t="shared" si="1"/>
        <v>0</v>
      </c>
      <c r="AA46">
        <f t="shared" si="2"/>
        <v>0</v>
      </c>
      <c r="AB46">
        <f t="shared" si="3"/>
        <v>0</v>
      </c>
      <c r="AC46">
        <f t="shared" si="4"/>
        <v>1</v>
      </c>
    </row>
    <row r="47" spans="1:29" x14ac:dyDescent="0.25">
      <c r="A47" t="s">
        <v>120</v>
      </c>
      <c r="B47">
        <f>'[4]Emission Projections'!G$183*'[4]Carbon Prices POLES'!A$8*VLOOKUP('Revenues X=1'!$A47,'[4]Population Shares'!$A$3:$Z$214,B$1,FALSE)</f>
        <v>101030.35404006972</v>
      </c>
      <c r="C47">
        <f>'[4]Emission Projections'!H$183*'[4]Carbon Prices POLES'!B$8*VLOOKUP('Revenues X=1'!$A47,'[4]Population Shares'!$A$3:$Z$214,C$1,FALSE)</f>
        <v>118975.33238939322</v>
      </c>
      <c r="D47">
        <f>'[4]Emission Projections'!I$183*'[4]Carbon Prices POLES'!C$8*VLOOKUP('Revenues X=1'!$A47,'[4]Population Shares'!$A$3:$Z$214,D$1,FALSE)</f>
        <v>140098.38480087981</v>
      </c>
      <c r="E47">
        <f>'[4]Emission Projections'!J$183*'[4]Carbon Prices POLES'!D$8*VLOOKUP('Revenues X=1'!$A47,'[4]Population Shares'!$A$3:$Z$214,E$1,FALSE)</f>
        <v>164961.56724439983</v>
      </c>
      <c r="F47">
        <f>'[4]Emission Projections'!K$183*'[4]Carbon Prices POLES'!E$8*VLOOKUP('Revenues X=1'!$A47,'[4]Population Shares'!$A$3:$Z$214,F$1,FALSE)</f>
        <v>194225.27751710624</v>
      </c>
      <c r="G47">
        <f>'[4]Emission Projections'!L$183*'[4]Carbon Prices POLES'!F$8*VLOOKUP('Revenues X=1'!$A47,'[4]Population Shares'!$A$3:$Z$214,G$1,FALSE)</f>
        <v>228666.03116834466</v>
      </c>
      <c r="H47">
        <f>'[4]Emission Projections'!M$183*'[4]Carbon Prices POLES'!G$8*VLOOKUP('Revenues X=1'!$A47,'[4]Population Shares'!$A$3:$Z$214,H$1,FALSE)</f>
        <v>269197.22719259362</v>
      </c>
      <c r="I47">
        <f>'[4]Emission Projections'!N$183*'[4]Carbon Prices POLES'!H$8*VLOOKUP('Revenues X=1'!$A47,'[4]Population Shares'!$A$3:$Z$214,I$1,FALSE)</f>
        <v>316892.57645633415</v>
      </c>
      <c r="J47">
        <f>'[4]Emission Projections'!O$183*'[4]Carbon Prices POLES'!I$8*VLOOKUP('Revenues X=1'!$A47,'[4]Population Shares'!$A$3:$Z$214,J$1,FALSE)</f>
        <v>373014.90623487247</v>
      </c>
      <c r="K47">
        <f>'[4]Emission Projections'!P$183*'[4]Carbon Prices POLES'!J$8*VLOOKUP('Revenues X=1'!$A47,'[4]Population Shares'!$A$3:$Z$214,K$1,FALSE)</f>
        <v>439048.48926406197</v>
      </c>
      <c r="L47">
        <f>'[4]Emission Projections'!Q$183*'[4]Carbon Prices POLES'!K$8*VLOOKUP('Revenues X=1'!$A47,'[4]Population Shares'!$A$3:$Z$214,L$1,FALSE)</f>
        <v>516738.75505389553</v>
      </c>
      <c r="M47">
        <f>'[4]Emission Projections'!R$183*'[4]Carbon Prices POLES'!L$8*VLOOKUP('Revenues X=1'!$A47,'[4]Population Shares'!$A$3:$Z$214,M$1,FALSE)</f>
        <v>608136.93137976341</v>
      </c>
      <c r="N47">
        <f>'[4]Emission Projections'!S$183*'[4]Carbon Prices POLES'!M$8*VLOOKUP('Revenues X=1'!$A47,'[4]Population Shares'!$A$3:$Z$214,N$1,FALSE)</f>
        <v>715654.77713776531</v>
      </c>
      <c r="O47">
        <f>'[4]Emission Projections'!T$183*'[4]Carbon Prices POLES'!N$8*VLOOKUP('Revenues X=1'!$A47,'[4]Population Shares'!$A$3:$Z$214,O$1,FALSE)</f>
        <v>842126.20309840119</v>
      </c>
      <c r="P47">
        <f>'[4]Emission Projections'!U$183*'[4]Carbon Prices POLES'!O$8*VLOOKUP('Revenues X=1'!$A47,'[4]Population Shares'!$A$3:$Z$214,P$1,FALSE)</f>
        <v>990882.68726447958</v>
      </c>
      <c r="Q47">
        <f>'[4]Emission Projections'!V$183*'[4]Carbon Prices POLES'!P$8*VLOOKUP('Revenues X=1'!$A47,'[4]Population Shares'!$A$3:$Z$214,Q$1,FALSE)</f>
        <v>1165838.3019254946</v>
      </c>
      <c r="R47">
        <f>'[4]Emission Projections'!W$183*'[4]Carbon Prices POLES'!Q$8*VLOOKUP('Revenues X=1'!$A47,'[4]Population Shares'!$A$3:$Z$214,R$1,FALSE)</f>
        <v>1371593.5971936588</v>
      </c>
      <c r="S47">
        <f>'[4]Emission Projections'!X$183*'[4]Carbon Prices POLES'!R$8*VLOOKUP('Revenues X=1'!$A47,'[4]Population Shares'!$A$3:$Z$214,S$1,FALSE)</f>
        <v>1613552.8821672641</v>
      </c>
      <c r="T47">
        <f>'[4]Emission Projections'!Y$183*'[4]Carbon Prices POLES'!S$8*VLOOKUP('Revenues X=1'!$A47,'[4]Population Shares'!$A$3:$Z$214,T$1,FALSE)</f>
        <v>1898067.2810162071</v>
      </c>
      <c r="U47">
        <f>'[4]Emission Projections'!Z$183*'[4]Carbon Prices POLES'!T$8*VLOOKUP('Revenues X=1'!$A47,'[4]Population Shares'!$A$3:$Z$214,U$1,FALSE)</f>
        <v>2232596.443976806</v>
      </c>
      <c r="V47">
        <f>'[4]Emission Projections'!AA$183*'[4]Carbon Prices POLES'!U$8*VLOOKUP('Revenues X=1'!$A47,'[4]Population Shares'!$A$3:$Z$214,V$1,FALSE)</f>
        <v>2625905.1769757401</v>
      </c>
      <c r="W47" s="20">
        <f t="shared" si="5"/>
        <v>806057.29445226351</v>
      </c>
      <c r="X47" t="s">
        <v>525</v>
      </c>
      <c r="Y47">
        <f t="shared" si="0"/>
        <v>0</v>
      </c>
      <c r="Z47">
        <f t="shared" si="1"/>
        <v>1</v>
      </c>
      <c r="AA47">
        <f t="shared" si="2"/>
        <v>0</v>
      </c>
      <c r="AB47">
        <f t="shared" si="3"/>
        <v>0</v>
      </c>
      <c r="AC47">
        <f t="shared" si="4"/>
        <v>0</v>
      </c>
    </row>
    <row r="48" spans="1:29" x14ac:dyDescent="0.25">
      <c r="A48" t="s">
        <v>122</v>
      </c>
      <c r="B48">
        <f>'[4]Emission Projections'!G$183*'[4]Carbon Prices POLES'!A$8*VLOOKUP('Revenues X=1'!$A48,'[4]Population Shares'!$A$3:$Z$214,B$1,FALSE)</f>
        <v>258001.95011950051</v>
      </c>
      <c r="C48">
        <f>'[4]Emission Projections'!H$183*'[4]Carbon Prices POLES'!B$8*VLOOKUP('Revenues X=1'!$A48,'[4]Population Shares'!$A$3:$Z$214,C$1,FALSE)</f>
        <v>304684.6742725193</v>
      </c>
      <c r="D48">
        <f>'[4]Emission Projections'!I$183*'[4]Carbon Prices POLES'!C$8*VLOOKUP('Revenues X=1'!$A48,'[4]Population Shares'!$A$3:$Z$214,D$1,FALSE)</f>
        <v>359790.24180909805</v>
      </c>
      <c r="E48">
        <f>'[4]Emission Projections'!J$183*'[4]Carbon Prices POLES'!D$8*VLOOKUP('Revenues X=1'!$A48,'[4]Population Shares'!$A$3:$Z$214,E$1,FALSE)</f>
        <v>424836.27781348646</v>
      </c>
      <c r="F48">
        <f>'[4]Emission Projections'!K$183*'[4]Carbon Prices POLES'!E$8*VLOOKUP('Revenues X=1'!$A48,'[4]Population Shares'!$A$3:$Z$214,F$1,FALSE)</f>
        <v>501611.10296138184</v>
      </c>
      <c r="G48">
        <f>'[4]Emission Projections'!L$183*'[4]Carbon Prices POLES'!F$8*VLOOKUP('Revenues X=1'!$A48,'[4]Population Shares'!$A$3:$Z$214,G$1,FALSE)</f>
        <v>592223.4682595511</v>
      </c>
      <c r="H48">
        <f>'[4]Emission Projections'!M$183*'[4]Carbon Prices POLES'!G$8*VLOOKUP('Revenues X=1'!$A48,'[4]Population Shares'!$A$3:$Z$214,H$1,FALSE)</f>
        <v>699160.86445916968</v>
      </c>
      <c r="I48">
        <f>'[4]Emission Projections'!N$183*'[4]Carbon Prices POLES'!H$8*VLOOKUP('Revenues X=1'!$A48,'[4]Population Shares'!$A$3:$Z$214,I$1,FALSE)</f>
        <v>825355.71548832429</v>
      </c>
      <c r="J48">
        <f>'[4]Emission Projections'!O$183*'[4]Carbon Prices POLES'!I$8*VLOOKUP('Revenues X=1'!$A48,'[4]Population Shares'!$A$3:$Z$214,J$1,FALSE)</f>
        <v>974266.68898451317</v>
      </c>
      <c r="K48">
        <f>'[4]Emission Projections'!P$183*'[4]Carbon Prices POLES'!J$8*VLOOKUP('Revenues X=1'!$A48,'[4]Population Shares'!$A$3:$Z$214,K$1,FALSE)</f>
        <v>1149970.5617221985</v>
      </c>
      <c r="L48">
        <f>'[4]Emission Projections'!Q$183*'[4]Carbon Prices POLES'!K$8*VLOOKUP('Revenues X=1'!$A48,'[4]Population Shares'!$A$3:$Z$214,L$1,FALSE)</f>
        <v>1357274.9678166392</v>
      </c>
      <c r="M48">
        <f>'[4]Emission Projections'!R$183*'[4]Carbon Prices POLES'!L$8*VLOOKUP('Revenues X=1'!$A48,'[4]Population Shares'!$A$3:$Z$214,M$1,FALSE)</f>
        <v>1601845.9680207619</v>
      </c>
      <c r="N48">
        <f>'[4]Emission Projections'!S$183*'[4]Carbon Prices POLES'!M$8*VLOOKUP('Revenues X=1'!$A48,'[4]Population Shares'!$A$3:$Z$214,N$1,FALSE)</f>
        <v>1890364.3472459621</v>
      </c>
      <c r="O48">
        <f>'[4]Emission Projections'!T$183*'[4]Carbon Prices POLES'!N$8*VLOOKUP('Revenues X=1'!$A48,'[4]Population Shares'!$A$3:$Z$214,O$1,FALSE)</f>
        <v>2230702.70084291</v>
      </c>
      <c r="P48">
        <f>'[4]Emission Projections'!U$183*'[4]Carbon Prices POLES'!O$8*VLOOKUP('Revenues X=1'!$A48,'[4]Population Shares'!$A$3:$Z$214,P$1,FALSE)</f>
        <v>2632142.0411542193</v>
      </c>
      <c r="Q48">
        <f>'[4]Emission Projections'!V$183*'[4]Carbon Prices POLES'!P$8*VLOOKUP('Revenues X=1'!$A48,'[4]Population Shares'!$A$3:$Z$214,Q$1,FALSE)</f>
        <v>3105617.5327964625</v>
      </c>
      <c r="R48">
        <f>'[4]Emission Projections'!W$183*'[4]Carbon Prices POLES'!Q$8*VLOOKUP('Revenues X=1'!$A48,'[4]Population Shares'!$A$3:$Z$214,R$1,FALSE)</f>
        <v>3664018.5923852432</v>
      </c>
      <c r="S48">
        <f>'[4]Emission Projections'!X$183*'[4]Carbon Prices POLES'!R$8*VLOOKUP('Revenues X=1'!$A48,'[4]Population Shares'!$A$3:$Z$214,S$1,FALSE)</f>
        <v>4322529.7619004836</v>
      </c>
      <c r="T48">
        <f>'[4]Emission Projections'!Y$183*'[4]Carbon Prices POLES'!S$8*VLOOKUP('Revenues X=1'!$A48,'[4]Population Shares'!$A$3:$Z$214,T$1,FALSE)</f>
        <v>5099046.3623587079</v>
      </c>
      <c r="U48">
        <f>'[4]Emission Projections'!Z$183*'[4]Carbon Prices POLES'!T$8*VLOOKUP('Revenues X=1'!$A48,'[4]Population Shares'!$A$3:$Z$214,U$1,FALSE)</f>
        <v>6014647.1666541817</v>
      </c>
      <c r="V48">
        <f>'[4]Emission Projections'!AA$183*'[4]Carbon Prices POLES'!U$8*VLOOKUP('Revenues X=1'!$A48,'[4]Population Shares'!$A$3:$Z$214,V$1,FALSE)</f>
        <v>7094169.0873588528</v>
      </c>
      <c r="W48" s="20">
        <f t="shared" si="5"/>
        <v>2147726.6702106749</v>
      </c>
      <c r="X48" t="s">
        <v>527</v>
      </c>
      <c r="Y48">
        <f t="shared" si="0"/>
        <v>0</v>
      </c>
      <c r="Z48">
        <f t="shared" si="1"/>
        <v>0</v>
      </c>
      <c r="AA48">
        <f t="shared" si="2"/>
        <v>0</v>
      </c>
      <c r="AB48">
        <f t="shared" si="3"/>
        <v>1</v>
      </c>
      <c r="AC48">
        <f t="shared" si="4"/>
        <v>0</v>
      </c>
    </row>
    <row r="49" spans="1:29" x14ac:dyDescent="0.25">
      <c r="A49" t="s">
        <v>126</v>
      </c>
      <c r="B49">
        <f>'[4]Emission Projections'!G$183*'[4]Carbon Prices POLES'!A$8*VLOOKUP('Revenues X=1'!$A49,'[4]Population Shares'!$A$3:$Z$214,B$1,FALSE)</f>
        <v>25240.093779418341</v>
      </c>
      <c r="C49">
        <f>'[4]Emission Projections'!H$183*'[4]Carbon Prices POLES'!B$8*VLOOKUP('Revenues X=1'!$A49,'[4]Population Shares'!$A$3:$Z$214,C$1,FALSE)</f>
        <v>30118.364409413494</v>
      </c>
      <c r="D49">
        <f>'[4]Emission Projections'!I$183*'[4]Carbon Prices POLES'!C$8*VLOOKUP('Revenues X=1'!$A49,'[4]Population Shares'!$A$3:$Z$214,D$1,FALSE)</f>
        <v>35937.093757188421</v>
      </c>
      <c r="E49">
        <f>'[4]Emission Projections'!J$183*'[4]Carbon Prices POLES'!D$8*VLOOKUP('Revenues X=1'!$A49,'[4]Population Shares'!$A$3:$Z$214,E$1,FALSE)</f>
        <v>42877.352925839463</v>
      </c>
      <c r="F49">
        <f>'[4]Emission Projections'!K$183*'[4]Carbon Prices POLES'!E$8*VLOOKUP('Revenues X=1'!$A49,'[4]Population Shares'!$A$3:$Z$214,F$1,FALSE)</f>
        <v>51154.790462175275</v>
      </c>
      <c r="G49">
        <f>'[4]Emission Projections'!L$183*'[4]Carbon Prices POLES'!F$8*VLOOKUP('Revenues X=1'!$A49,'[4]Population Shares'!$A$3:$Z$214,G$1,FALSE)</f>
        <v>61026.376062384712</v>
      </c>
      <c r="H49">
        <f>'[4]Emission Projections'!M$183*'[4]Carbon Prices POLES'!G$8*VLOOKUP('Revenues X=1'!$A49,'[4]Population Shares'!$A$3:$Z$214,H$1,FALSE)</f>
        <v>72798.407108551677</v>
      </c>
      <c r="I49">
        <f>'[4]Emission Projections'!N$183*'[4]Carbon Prices POLES'!H$8*VLOOKUP('Revenues X=1'!$A49,'[4]Population Shares'!$A$3:$Z$214,I$1,FALSE)</f>
        <v>86835.783561596996</v>
      </c>
      <c r="J49">
        <f>'[4]Emission Projections'!O$183*'[4]Carbon Prices POLES'!I$8*VLOOKUP('Revenues X=1'!$A49,'[4]Population Shares'!$A$3:$Z$214,J$1,FALSE)</f>
        <v>103573.3961079405</v>
      </c>
      <c r="K49">
        <f>'[4]Emission Projections'!P$183*'[4]Carbon Prices POLES'!J$8*VLOOKUP('Revenues X=1'!$A49,'[4]Population Shares'!$A$3:$Z$214,K$1,FALSE)</f>
        <v>123529.27261815363</v>
      </c>
      <c r="L49">
        <f>'[4]Emission Projections'!Q$183*'[4]Carbon Prices POLES'!K$8*VLOOKUP('Revenues X=1'!$A49,'[4]Population Shares'!$A$3:$Z$214,L$1,FALSE)</f>
        <v>147320.70860572302</v>
      </c>
      <c r="M49">
        <f>'[4]Emission Projections'!R$183*'[4]Carbon Prices POLES'!L$8*VLOOKUP('Revenues X=1'!$A49,'[4]Population Shares'!$A$3:$Z$214,M$1,FALSE)</f>
        <v>175682.90757370746</v>
      </c>
      <c r="N49">
        <f>'[4]Emission Projections'!S$183*'[4]Carbon Prices POLES'!M$8*VLOOKUP('Revenues X=1'!$A49,'[4]Population Shares'!$A$3:$Z$214,N$1,FALSE)</f>
        <v>209491.82214786415</v>
      </c>
      <c r="O49">
        <f>'[4]Emission Projections'!T$183*'[4]Carbon Prices POLES'!N$8*VLOOKUP('Revenues X=1'!$A49,'[4]Population Shares'!$A$3:$Z$214,O$1,FALSE)</f>
        <v>249790.57513839917</v>
      </c>
      <c r="P49">
        <f>'[4]Emission Projections'!U$183*'[4]Carbon Prices POLES'!O$8*VLOOKUP('Revenues X=1'!$A49,'[4]Population Shares'!$A$3:$Z$214,P$1,FALSE)</f>
        <v>297821.79383907886</v>
      </c>
      <c r="Q49">
        <f>'[4]Emission Projections'!V$183*'[4]Carbon Prices POLES'!P$8*VLOOKUP('Revenues X=1'!$A49,'[4]Population Shares'!$A$3:$Z$214,Q$1,FALSE)</f>
        <v>355065.04663929681</v>
      </c>
      <c r="R49">
        <f>'[4]Emission Projections'!W$183*'[4]Carbon Prices POLES'!Q$8*VLOOKUP('Revenues X=1'!$A49,'[4]Population Shares'!$A$3:$Z$214,R$1,FALSE)</f>
        <v>423282.60257970868</v>
      </c>
      <c r="S49">
        <f>'[4]Emission Projections'!X$183*'[4]Carbon Prices POLES'!R$8*VLOOKUP('Revenues X=1'!$A49,'[4]Population Shares'!$A$3:$Z$214,S$1,FALSE)</f>
        <v>504572.45769692847</v>
      </c>
      <c r="T49">
        <f>'[4]Emission Projections'!Y$183*'[4]Carbon Prices POLES'!S$8*VLOOKUP('Revenues X=1'!$A49,'[4]Population Shares'!$A$3:$Z$214,T$1,FALSE)</f>
        <v>601433.07467906841</v>
      </c>
      <c r="U49">
        <f>'[4]Emission Projections'!Z$183*'[4]Carbon Prices POLES'!T$8*VLOOKUP('Revenues X=1'!$A49,'[4]Population Shares'!$A$3:$Z$214,U$1,FALSE)</f>
        <v>716838.46464977297</v>
      </c>
      <c r="V49">
        <f>'[4]Emission Projections'!AA$183*'[4]Carbon Prices POLES'!U$8*VLOOKUP('Revenues X=1'!$A49,'[4]Population Shares'!$A$3:$Z$214,V$1,FALSE)</f>
        <v>854329.65032473148</v>
      </c>
      <c r="W49" s="20">
        <f t="shared" si="5"/>
        <v>246129.52546033054</v>
      </c>
      <c r="X49" t="s">
        <v>527</v>
      </c>
      <c r="Y49">
        <f t="shared" si="0"/>
        <v>0</v>
      </c>
      <c r="Z49">
        <f t="shared" si="1"/>
        <v>0</v>
      </c>
      <c r="AA49">
        <f t="shared" si="2"/>
        <v>0</v>
      </c>
      <c r="AB49">
        <f t="shared" si="3"/>
        <v>1</v>
      </c>
      <c r="AC49">
        <f t="shared" si="4"/>
        <v>0</v>
      </c>
    </row>
    <row r="50" spans="1:29" x14ac:dyDescent="0.25">
      <c r="A50" t="s">
        <v>128</v>
      </c>
      <c r="B50">
        <f>'[4]Emission Projections'!G$183*'[4]Carbon Prices POLES'!A$8*VLOOKUP('Revenues X=1'!$A50,'[4]Population Shares'!$A$3:$Z$214,B$1,FALSE)</f>
        <v>239538.53743058688</v>
      </c>
      <c r="C50">
        <f>'[4]Emission Projections'!H$183*'[4]Carbon Prices POLES'!B$8*VLOOKUP('Revenues X=1'!$A50,'[4]Population Shares'!$A$3:$Z$214,C$1,FALSE)</f>
        <v>284199.62447490229</v>
      </c>
      <c r="D50">
        <f>'[4]Emission Projections'!I$183*'[4]Carbon Prices POLES'!C$8*VLOOKUP('Revenues X=1'!$A50,'[4]Population Shares'!$A$3:$Z$214,D$1,FALSE)</f>
        <v>337165.20960466744</v>
      </c>
      <c r="E50">
        <f>'[4]Emission Projections'!J$183*'[4]Carbon Prices POLES'!D$8*VLOOKUP('Revenues X=1'!$A50,'[4]Population Shares'!$A$3:$Z$214,E$1,FALSE)</f>
        <v>399977.40242237359</v>
      </c>
      <c r="F50">
        <f>'[4]Emission Projections'!K$183*'[4]Carbon Prices POLES'!E$8*VLOOKUP('Revenues X=1'!$A50,'[4]Population Shares'!$A$3:$Z$214,F$1,FALSE)</f>
        <v>474462.05610480101</v>
      </c>
      <c r="G50">
        <f>'[4]Emission Projections'!L$183*'[4]Carbon Prices POLES'!F$8*VLOOKUP('Revenues X=1'!$A50,'[4]Population Shares'!$A$3:$Z$214,G$1,FALSE)</f>
        <v>562782.31839876855</v>
      </c>
      <c r="H50">
        <f>'[4]Emission Projections'!M$183*'[4]Carbon Prices POLES'!G$8*VLOOKUP('Revenues X=1'!$A50,'[4]Population Shares'!$A$3:$Z$214,H$1,FALSE)</f>
        <v>667501.77784116054</v>
      </c>
      <c r="I50">
        <f>'[4]Emission Projections'!N$183*'[4]Carbon Prices POLES'!H$8*VLOOKUP('Revenues X=1'!$A50,'[4]Population Shares'!$A$3:$Z$214,I$1,FALSE)</f>
        <v>791656.83248528244</v>
      </c>
      <c r="J50">
        <f>'[4]Emission Projections'!O$183*'[4]Carbon Prices POLES'!I$8*VLOOKUP('Revenues X=1'!$A50,'[4]Population Shares'!$A$3:$Z$214,J$1,FALSE)</f>
        <v>938845.52461803774</v>
      </c>
      <c r="K50">
        <f>'[4]Emission Projections'!P$183*'[4]Carbon Prices POLES'!J$8*VLOOKUP('Revenues X=1'!$A50,'[4]Population Shares'!$A$3:$Z$214,K$1,FALSE)</f>
        <v>1113328.9304546777</v>
      </c>
      <c r="L50">
        <f>'[4]Emission Projections'!Q$183*'[4]Carbon Prices POLES'!K$8*VLOOKUP('Revenues X=1'!$A50,'[4]Population Shares'!$A$3:$Z$214,L$1,FALSE)</f>
        <v>1320155.5211327521</v>
      </c>
      <c r="M50">
        <f>'[4]Emission Projections'!R$183*'[4]Carbon Prices POLES'!L$8*VLOOKUP('Revenues X=1'!$A50,'[4]Population Shares'!$A$3:$Z$214,M$1,FALSE)</f>
        <v>1565303.2770853888</v>
      </c>
      <c r="N50">
        <f>'[4]Emission Projections'!S$183*'[4]Carbon Prices POLES'!M$8*VLOOKUP('Revenues X=1'!$A50,'[4]Population Shares'!$A$3:$Z$214,N$1,FALSE)</f>
        <v>1855853.7340505749</v>
      </c>
      <c r="O50">
        <f>'[4]Emission Projections'!T$183*'[4]Carbon Prices POLES'!N$8*VLOOKUP('Revenues X=1'!$A50,'[4]Population Shares'!$A$3:$Z$214,O$1,FALSE)</f>
        <v>2200191.1099975039</v>
      </c>
      <c r="P50">
        <f>'[4]Emission Projections'!U$183*'[4]Carbon Prices POLES'!O$8*VLOOKUP('Revenues X=1'!$A50,'[4]Population Shares'!$A$3:$Z$214,P$1,FALSE)</f>
        <v>2608245.8168615126</v>
      </c>
      <c r="Q50">
        <f>'[4]Emission Projections'!V$183*'[4]Carbon Prices POLES'!P$8*VLOOKUP('Revenues X=1'!$A50,'[4]Population Shares'!$A$3:$Z$214,Q$1,FALSE)</f>
        <v>3091773.3735760073</v>
      </c>
      <c r="R50">
        <f>'[4]Emission Projections'!W$183*'[4]Carbon Prices POLES'!Q$8*VLOOKUP('Revenues X=1'!$A50,'[4]Population Shares'!$A$3:$Z$214,R$1,FALSE)</f>
        <v>3664695.0096600042</v>
      </c>
      <c r="S50">
        <f>'[4]Emission Projections'!X$183*'[4]Carbon Prices POLES'!R$8*VLOOKUP('Revenues X=1'!$A50,'[4]Population Shares'!$A$3:$Z$214,S$1,FALSE)</f>
        <v>4343488.194364992</v>
      </c>
      <c r="T50">
        <f>'[4]Emission Projections'!Y$183*'[4]Carbon Prices POLES'!S$8*VLOOKUP('Revenues X=1'!$A50,'[4]Population Shares'!$A$3:$Z$214,T$1,FALSE)</f>
        <v>5147662.9027437149</v>
      </c>
      <c r="U50">
        <f>'[4]Emission Projections'!Z$183*'[4]Carbon Prices POLES'!T$8*VLOOKUP('Revenues X=1'!$A50,'[4]Population Shares'!$A$3:$Z$214,U$1,FALSE)</f>
        <v>6100308.2323525334</v>
      </c>
      <c r="V50">
        <f>'[4]Emission Projections'!AA$183*'[4]Carbon Prices POLES'!U$8*VLOOKUP('Revenues X=1'!$A50,'[4]Population Shares'!$A$3:$Z$214,V$1,FALSE)</f>
        <v>7228757.3077836884</v>
      </c>
      <c r="W50" s="20">
        <f t="shared" si="5"/>
        <v>2139804.4139735205</v>
      </c>
      <c r="X50" t="s">
        <v>527</v>
      </c>
      <c r="Y50">
        <f t="shared" si="0"/>
        <v>0</v>
      </c>
      <c r="Z50">
        <f t="shared" si="1"/>
        <v>0</v>
      </c>
      <c r="AA50">
        <f t="shared" si="2"/>
        <v>0</v>
      </c>
      <c r="AB50">
        <f t="shared" si="3"/>
        <v>1</v>
      </c>
      <c r="AC50">
        <f t="shared" si="4"/>
        <v>0</v>
      </c>
    </row>
    <row r="51" spans="1:29" x14ac:dyDescent="0.25">
      <c r="A51" t="s">
        <v>130</v>
      </c>
      <c r="B51">
        <f>'[4]Emission Projections'!G$183*'[4]Carbon Prices POLES'!A$8*VLOOKUP('Revenues X=1'!$A51,'[4]Population Shares'!$A$3:$Z$214,B$1,FALSE)</f>
        <v>126869.56801848797</v>
      </c>
      <c r="C51">
        <f>'[4]Emission Projections'!H$183*'[4]Carbon Prices POLES'!B$8*VLOOKUP('Revenues X=1'!$A51,'[4]Population Shares'!$A$3:$Z$214,C$1,FALSE)</f>
        <v>150721.07225525257</v>
      </c>
      <c r="D51">
        <f>'[4]Emission Projections'!I$183*'[4]Carbon Prices POLES'!C$8*VLOOKUP('Revenues X=1'!$A51,'[4]Population Shares'!$A$3:$Z$214,D$1,FALSE)</f>
        <v>179044.76965473371</v>
      </c>
      <c r="E51">
        <f>'[4]Emission Projections'!J$183*'[4]Carbon Prices POLES'!D$8*VLOOKUP('Revenues X=1'!$A51,'[4]Population Shares'!$A$3:$Z$214,E$1,FALSE)</f>
        <v>212678.08760924437</v>
      </c>
      <c r="F51">
        <f>'[4]Emission Projections'!K$183*'[4]Carbon Prices POLES'!E$8*VLOOKUP('Revenues X=1'!$A51,'[4]Population Shares'!$A$3:$Z$214,F$1,FALSE)</f>
        <v>252613.86591369822</v>
      </c>
      <c r="G51">
        <f>'[4]Emission Projections'!L$183*'[4]Carbon Prices POLES'!F$8*VLOOKUP('Revenues X=1'!$A51,'[4]Population Shares'!$A$3:$Z$214,G$1,FALSE)</f>
        <v>300029.90924194205</v>
      </c>
      <c r="H51">
        <f>'[4]Emission Projections'!M$183*'[4]Carbon Prices POLES'!G$8*VLOOKUP('Revenues X=1'!$A51,'[4]Population Shares'!$A$3:$Z$214,H$1,FALSE)</f>
        <v>356323.88998010097</v>
      </c>
      <c r="I51">
        <f>'[4]Emission Projections'!N$183*'[4]Carbon Prices POLES'!H$8*VLOOKUP('Revenues X=1'!$A51,'[4]Population Shares'!$A$3:$Z$214,I$1,FALSE)</f>
        <v>423153.45019098901</v>
      </c>
      <c r="J51">
        <f>'[4]Emission Projections'!O$183*'[4]Carbon Prices POLES'!I$8*VLOOKUP('Revenues X=1'!$A51,'[4]Population Shares'!$A$3:$Z$214,J$1,FALSE)</f>
        <v>502485.42596160056</v>
      </c>
      <c r="K51">
        <f>'[4]Emission Projections'!P$183*'[4]Carbon Prices POLES'!J$8*VLOOKUP('Revenues X=1'!$A51,'[4]Population Shares'!$A$3:$Z$214,K$1,FALSE)</f>
        <v>596652.18035772326</v>
      </c>
      <c r="L51">
        <f>'[4]Emission Projections'!Q$183*'[4]Carbon Prices POLES'!K$8*VLOOKUP('Revenues X=1'!$A51,'[4]Population Shares'!$A$3:$Z$214,L$1,FALSE)</f>
        <v>708420.69799951301</v>
      </c>
      <c r="M51">
        <f>'[4]Emission Projections'!R$183*'[4]Carbon Prices POLES'!L$8*VLOOKUP('Revenues X=1'!$A51,'[4]Population Shares'!$A$3:$Z$214,M$1,FALSE)</f>
        <v>841071.75254444906</v>
      </c>
      <c r="N51">
        <f>'[4]Emission Projections'!S$183*'[4]Carbon Prices POLES'!M$8*VLOOKUP('Revenues X=1'!$A51,'[4]Population Shares'!$A$3:$Z$214,N$1,FALSE)</f>
        <v>998496.86522772338</v>
      </c>
      <c r="O51">
        <f>'[4]Emission Projections'!T$183*'[4]Carbon Prices POLES'!N$8*VLOOKUP('Revenues X=1'!$A51,'[4]Population Shares'!$A$3:$Z$214,O$1,FALSE)</f>
        <v>1185309.5240550071</v>
      </c>
      <c r="P51">
        <f>'[4]Emission Projections'!U$183*'[4]Carbon Prices POLES'!O$8*VLOOKUP('Revenues X=1'!$A51,'[4]Population Shares'!$A$3:$Z$214,P$1,FALSE)</f>
        <v>1406981.2041423635</v>
      </c>
      <c r="Q51">
        <f>'[4]Emission Projections'!V$183*'[4]Carbon Prices POLES'!P$8*VLOOKUP('Revenues X=1'!$A51,'[4]Population Shares'!$A$3:$Z$214,Q$1,FALSE)</f>
        <v>1669997.5602385718</v>
      </c>
      <c r="R51">
        <f>'[4]Emission Projections'!W$183*'[4]Carbon Prices POLES'!Q$8*VLOOKUP('Revenues X=1'!$A51,'[4]Population Shares'!$A$3:$Z$214,R$1,FALSE)</f>
        <v>1982049.1900558937</v>
      </c>
      <c r="S51">
        <f>'[4]Emission Projections'!X$183*'[4]Carbon Prices POLES'!R$8*VLOOKUP('Revenues X=1'!$A51,'[4]Population Shares'!$A$3:$Z$214,S$1,FALSE)</f>
        <v>2352250.9083550856</v>
      </c>
      <c r="T51">
        <f>'[4]Emission Projections'!Y$183*'[4]Carbon Prices POLES'!S$8*VLOOKUP('Revenues X=1'!$A51,'[4]Population Shares'!$A$3:$Z$214,T$1,FALSE)</f>
        <v>2791409.2056996976</v>
      </c>
      <c r="U51">
        <f>'[4]Emission Projections'!Z$183*'[4]Carbon Prices POLES'!T$8*VLOOKUP('Revenues X=1'!$A51,'[4]Population Shares'!$A$3:$Z$214,U$1,FALSE)</f>
        <v>3312329.9714076351</v>
      </c>
      <c r="V51">
        <f>'[4]Emission Projections'!AA$183*'[4]Carbon Prices POLES'!U$8*VLOOKUP('Revenues X=1'!$A51,'[4]Population Shares'!$A$3:$Z$214,V$1,FALSE)</f>
        <v>3930192.903212375</v>
      </c>
      <c r="W51" s="20">
        <f t="shared" si="5"/>
        <v>1156146.7620058139</v>
      </c>
      <c r="X51" t="s">
        <v>387</v>
      </c>
      <c r="Y51">
        <f t="shared" si="0"/>
        <v>0</v>
      </c>
      <c r="Z51">
        <f t="shared" si="1"/>
        <v>0</v>
      </c>
      <c r="AA51">
        <f t="shared" si="2"/>
        <v>1</v>
      </c>
      <c r="AB51">
        <f t="shared" si="3"/>
        <v>0</v>
      </c>
      <c r="AC51">
        <f t="shared" si="4"/>
        <v>0</v>
      </c>
    </row>
    <row r="52" spans="1:29" x14ac:dyDescent="0.25">
      <c r="A52" t="s">
        <v>132</v>
      </c>
      <c r="B52">
        <f>'[4]Emission Projections'!G$183*'[4]Carbon Prices POLES'!A$8*VLOOKUP('Revenues X=1'!$A52,'[4]Population Shares'!$A$3:$Z$214,B$1,FALSE)</f>
        <v>19073.509973779615</v>
      </c>
      <c r="C52">
        <f>'[4]Emission Projections'!H$183*'[4]Carbon Prices POLES'!B$8*VLOOKUP('Revenues X=1'!$A52,'[4]Population Shares'!$A$3:$Z$214,C$1,FALSE)</f>
        <v>22857.308175387512</v>
      </c>
      <c r="D52">
        <f>'[4]Emission Projections'!I$183*'[4]Carbon Prices POLES'!C$8*VLOOKUP('Revenues X=1'!$A52,'[4]Population Shares'!$A$3:$Z$214,D$1,FALSE)</f>
        <v>27389.915745810766</v>
      </c>
      <c r="E52">
        <f>'[4]Emission Projections'!J$183*'[4]Carbon Prices POLES'!D$8*VLOOKUP('Revenues X=1'!$A52,'[4]Population Shares'!$A$3:$Z$214,E$1,FALSE)</f>
        <v>32819.333198670822</v>
      </c>
      <c r="F52">
        <f>'[4]Emission Projections'!K$183*'[4]Carbon Prices POLES'!E$8*VLOOKUP('Revenues X=1'!$A52,'[4]Population Shares'!$A$3:$Z$214,F$1,FALSE)</f>
        <v>39322.592323785684</v>
      </c>
      <c r="G52">
        <f>'[4]Emission Projections'!L$183*'[4]Carbon Prices POLES'!F$8*VLOOKUP('Revenues X=1'!$A52,'[4]Population Shares'!$A$3:$Z$214,G$1,FALSE)</f>
        <v>47111.556740928165</v>
      </c>
      <c r="H52">
        <f>'[4]Emission Projections'!M$183*'[4]Carbon Prices POLES'!G$8*VLOOKUP('Revenues X=1'!$A52,'[4]Population Shares'!$A$3:$Z$214,H$1,FALSE)</f>
        <v>56439.842666929275</v>
      </c>
      <c r="I52">
        <f>'[4]Emission Projections'!N$183*'[4]Carbon Prices POLES'!H$8*VLOOKUP('Revenues X=1'!$A52,'[4]Population Shares'!$A$3:$Z$214,I$1,FALSE)</f>
        <v>67610.895594316331</v>
      </c>
      <c r="J52">
        <f>'[4]Emission Projections'!O$183*'[4]Carbon Prices POLES'!I$8*VLOOKUP('Revenues X=1'!$A52,'[4]Population Shares'!$A$3:$Z$214,J$1,FALSE)</f>
        <v>80987.915588306918</v>
      </c>
      <c r="K52">
        <f>'[4]Emission Projections'!P$183*'[4]Carbon Prices POLES'!J$8*VLOOKUP('Revenues X=1'!$A52,'[4]Population Shares'!$A$3:$Z$214,K$1,FALSE)</f>
        <v>97005.404841676107</v>
      </c>
      <c r="L52">
        <f>'[4]Emission Projections'!Q$183*'[4]Carbon Prices POLES'!K$8*VLOOKUP('Revenues X=1'!$A52,'[4]Population Shares'!$A$3:$Z$214,L$1,FALSE)</f>
        <v>116183.34901834675</v>
      </c>
      <c r="M52">
        <f>'[4]Emission Projections'!R$183*'[4]Carbon Prices POLES'!L$8*VLOOKUP('Revenues X=1'!$A52,'[4]Population Shares'!$A$3:$Z$214,M$1,FALSE)</f>
        <v>139143.73147831718</v>
      </c>
      <c r="N52">
        <f>'[4]Emission Projections'!S$183*'[4]Carbon Prices POLES'!M$8*VLOOKUP('Revenues X=1'!$A52,'[4]Population Shares'!$A$3:$Z$214,N$1,FALSE)</f>
        <v>166630.78993709732</v>
      </c>
      <c r="O52">
        <f>'[4]Emission Projections'!T$183*'[4]Carbon Prices POLES'!N$8*VLOOKUP('Revenues X=1'!$A52,'[4]Population Shares'!$A$3:$Z$214,O$1,FALSE)</f>
        <v>199534.62557206073</v>
      </c>
      <c r="P52">
        <f>'[4]Emission Projections'!U$183*'[4]Carbon Prices POLES'!O$8*VLOOKUP('Revenues X=1'!$A52,'[4]Population Shares'!$A$3:$Z$214,P$1,FALSE)</f>
        <v>238920.12929968536</v>
      </c>
      <c r="Q52">
        <f>'[4]Emission Projections'!V$183*'[4]Carbon Prices POLES'!P$8*VLOOKUP('Revenues X=1'!$A52,'[4]Population Shares'!$A$3:$Z$214,Q$1,FALSE)</f>
        <v>286060.72238602262</v>
      </c>
      <c r="R52">
        <f>'[4]Emission Projections'!W$183*'[4]Carbon Prices POLES'!Q$8*VLOOKUP('Revenues X=1'!$A52,'[4]Population Shares'!$A$3:$Z$214,R$1,FALSE)</f>
        <v>342479.65066579002</v>
      </c>
      <c r="S52">
        <f>'[4]Emission Projections'!X$183*'[4]Carbon Prices POLES'!R$8*VLOOKUP('Revenues X=1'!$A52,'[4]Population Shares'!$A$3:$Z$214,S$1,FALSE)</f>
        <v>409998.18788724404</v>
      </c>
      <c r="T52">
        <f>'[4]Emission Projections'!Y$183*'[4]Carbon Prices POLES'!S$8*VLOOKUP('Revenues X=1'!$A52,'[4]Population Shares'!$A$3:$Z$214,T$1,FALSE)</f>
        <v>490794.56832910143</v>
      </c>
      <c r="U52">
        <f>'[4]Emission Projections'!Z$183*'[4]Carbon Prices POLES'!T$8*VLOOKUP('Revenues X=1'!$A52,'[4]Population Shares'!$A$3:$Z$214,U$1,FALSE)</f>
        <v>587472.82841763366</v>
      </c>
      <c r="V52">
        <f>'[4]Emission Projections'!AA$183*'[4]Carbon Prices POLES'!U$8*VLOOKUP('Revenues X=1'!$A52,'[4]Population Shares'!$A$3:$Z$214,V$1,FALSE)</f>
        <v>703146.80277608498</v>
      </c>
      <c r="W52" s="20">
        <f t="shared" si="5"/>
        <v>198618.26955318931</v>
      </c>
      <c r="X52" t="s">
        <v>525</v>
      </c>
      <c r="Y52">
        <f t="shared" si="0"/>
        <v>0</v>
      </c>
      <c r="Z52">
        <f t="shared" si="1"/>
        <v>1</v>
      </c>
      <c r="AA52">
        <f t="shared" si="2"/>
        <v>0</v>
      </c>
      <c r="AB52">
        <f t="shared" si="3"/>
        <v>0</v>
      </c>
      <c r="AC52">
        <f t="shared" si="4"/>
        <v>0</v>
      </c>
    </row>
    <row r="53" spans="1:29" x14ac:dyDescent="0.25">
      <c r="A53" t="s">
        <v>136</v>
      </c>
      <c r="B53">
        <f>'[4]Emission Projections'!G$183*'[4]Carbon Prices POLES'!A$8*VLOOKUP('Revenues X=1'!$A53,'[4]Population Shares'!$A$3:$Z$214,B$1,FALSE)</f>
        <v>229073.418275501</v>
      </c>
      <c r="C53">
        <f>'[4]Emission Projections'!H$183*'[4]Carbon Prices POLES'!B$8*VLOOKUP('Revenues X=1'!$A53,'[4]Population Shares'!$A$3:$Z$214,C$1,FALSE)</f>
        <v>273759.80479758291</v>
      </c>
      <c r="D53">
        <f>'[4]Emission Projections'!I$183*'[4]Carbon Prices POLES'!C$8*VLOOKUP('Revenues X=1'!$A53,'[4]Population Shares'!$A$3:$Z$214,D$1,FALSE)</f>
        <v>327141.63372016361</v>
      </c>
      <c r="E53">
        <f>'[4]Emission Projections'!J$183*'[4]Carbon Prices POLES'!D$8*VLOOKUP('Revenues X=1'!$A53,'[4]Population Shares'!$A$3:$Z$214,E$1,FALSE)</f>
        <v>390908.7557255787</v>
      </c>
      <c r="F53">
        <f>'[4]Emission Projections'!K$183*'[4]Carbon Prices POLES'!E$8*VLOOKUP('Revenues X=1'!$A53,'[4]Population Shares'!$A$3:$Z$214,F$1,FALSE)</f>
        <v>467076.8135903629</v>
      </c>
      <c r="G53">
        <f>'[4]Emission Projections'!L$183*'[4]Carbon Prices POLES'!F$8*VLOOKUP('Revenues X=1'!$A53,'[4]Population Shares'!$A$3:$Z$214,G$1,FALSE)</f>
        <v>558051.32838383748</v>
      </c>
      <c r="H53">
        <f>'[4]Emission Projections'!M$183*'[4]Carbon Prices POLES'!G$8*VLOOKUP('Revenues X=1'!$A53,'[4]Population Shares'!$A$3:$Z$214,H$1,FALSE)</f>
        <v>666703.9199278123</v>
      </c>
      <c r="I53">
        <f>'[4]Emission Projections'!N$183*'[4]Carbon Prices POLES'!H$8*VLOOKUP('Revenues X=1'!$A53,'[4]Population Shares'!$A$3:$Z$214,I$1,FALSE)</f>
        <v>796460.83729266573</v>
      </c>
      <c r="J53">
        <f>'[4]Emission Projections'!O$183*'[4]Carbon Prices POLES'!I$8*VLOOKUP('Revenues X=1'!$A53,'[4]Population Shares'!$A$3:$Z$214,J$1,FALSE)</f>
        <v>951411.68682422303</v>
      </c>
      <c r="K53">
        <f>'[4]Emission Projections'!P$183*'[4]Carbon Prices POLES'!J$8*VLOOKUP('Revenues X=1'!$A53,'[4]Population Shares'!$A$3:$Z$214,K$1,FALSE)</f>
        <v>1136435.3014131456</v>
      </c>
      <c r="L53">
        <f>'[4]Emission Projections'!Q$183*'[4]Carbon Prices POLES'!K$8*VLOOKUP('Revenues X=1'!$A53,'[4]Population Shares'!$A$3:$Z$214,L$1,FALSE)</f>
        <v>1357354.219862273</v>
      </c>
      <c r="M53">
        <f>'[4]Emission Projections'!R$183*'[4]Carbon Prices POLES'!L$8*VLOOKUP('Revenues X=1'!$A53,'[4]Population Shares'!$A$3:$Z$214,M$1,FALSE)</f>
        <v>1621113.6976224331</v>
      </c>
      <c r="N53">
        <f>'[4]Emission Projections'!S$183*'[4]Carbon Prices POLES'!M$8*VLOOKUP('Revenues X=1'!$A53,'[4]Population Shares'!$A$3:$Z$214,N$1,FALSE)</f>
        <v>1936001.1269179448</v>
      </c>
      <c r="O53">
        <f>'[4]Emission Projections'!T$183*'[4]Carbon Prices POLES'!N$8*VLOOKUP('Revenues X=1'!$A53,'[4]Population Shares'!$A$3:$Z$214,O$1,FALSE)</f>
        <v>2311900.5382171585</v>
      </c>
      <c r="P53">
        <f>'[4]Emission Projections'!U$183*'[4]Carbon Prices POLES'!O$8*VLOOKUP('Revenues X=1'!$A53,'[4]Population Shares'!$A$3:$Z$214,P$1,FALSE)</f>
        <v>2760604.1712737121</v>
      </c>
      <c r="Q53">
        <f>'[4]Emission Projections'!V$183*'[4]Carbon Prices POLES'!P$8*VLOOKUP('Revenues X=1'!$A53,'[4]Population Shares'!$A$3:$Z$214,Q$1,FALSE)</f>
        <v>3296174.1782463244</v>
      </c>
      <c r="R53">
        <f>'[4]Emission Projections'!W$183*'[4]Carbon Prices POLES'!Q$8*VLOOKUP('Revenues X=1'!$A53,'[4]Population Shares'!$A$3:$Z$214,R$1,FALSE)</f>
        <v>3935384.9166780622</v>
      </c>
      <c r="S53">
        <f>'[4]Emission Projections'!X$183*'[4]Carbon Prices POLES'!R$8*VLOOKUP('Revenues X=1'!$A53,'[4]Population Shares'!$A$3:$Z$214,S$1,FALSE)</f>
        <v>4698236.8319801521</v>
      </c>
      <c r="T53">
        <f>'[4]Emission Projections'!Y$183*'[4]Carbon Prices POLES'!S$8*VLOOKUP('Revenues X=1'!$A53,'[4]Population Shares'!$A$3:$Z$214,T$1,FALSE)</f>
        <v>5608584.1298721069</v>
      </c>
      <c r="U53">
        <f>'[4]Emission Projections'!Z$183*'[4]Carbon Prices POLES'!T$8*VLOOKUP('Revenues X=1'!$A53,'[4]Population Shares'!$A$3:$Z$214,U$1,FALSE)</f>
        <v>6694864.6099156169</v>
      </c>
      <c r="V53">
        <f>'[4]Emission Projections'!AA$183*'[4]Carbon Prices POLES'!U$8*VLOOKUP('Revenues X=1'!$A53,'[4]Population Shares'!$A$3:$Z$214,V$1,FALSE)</f>
        <v>7990989.1973759169</v>
      </c>
      <c r="W53" s="20">
        <f t="shared" si="5"/>
        <v>2286106.2437101221</v>
      </c>
      <c r="X53" t="s">
        <v>525</v>
      </c>
      <c r="Y53">
        <f t="shared" si="0"/>
        <v>0</v>
      </c>
      <c r="Z53">
        <f t="shared" si="1"/>
        <v>1</v>
      </c>
      <c r="AA53">
        <f t="shared" si="2"/>
        <v>0</v>
      </c>
      <c r="AB53">
        <f t="shared" si="3"/>
        <v>0</v>
      </c>
      <c r="AC53">
        <f t="shared" si="4"/>
        <v>0</v>
      </c>
    </row>
    <row r="54" spans="1:29" x14ac:dyDescent="0.25">
      <c r="A54" t="s">
        <v>138</v>
      </c>
      <c r="B54">
        <f>'[4]Emission Projections'!G$183*'[4]Carbon Prices POLES'!A$8*VLOOKUP('Revenues X=1'!$A54,'[4]Population Shares'!$A$3:$Z$214,B$1,FALSE)</f>
        <v>343058.44880722911</v>
      </c>
      <c r="C54">
        <f>'[4]Emission Projections'!H$183*'[4]Carbon Prices POLES'!B$8*VLOOKUP('Revenues X=1'!$A54,'[4]Population Shares'!$A$3:$Z$214,C$1,FALSE)</f>
        <v>411442.2215821034</v>
      </c>
      <c r="D54">
        <f>'[4]Emission Projections'!I$183*'[4]Carbon Prices POLES'!C$8*VLOOKUP('Revenues X=1'!$A54,'[4]Population Shares'!$A$3:$Z$214,D$1,FALSE)</f>
        <v>493424.53743643733</v>
      </c>
      <c r="E54">
        <f>'[4]Emission Projections'!J$183*'[4]Carbon Prices POLES'!D$8*VLOOKUP('Revenues X=1'!$A54,'[4]Population Shares'!$A$3:$Z$214,E$1,FALSE)</f>
        <v>591706.13638269203</v>
      </c>
      <c r="F54">
        <f>'[4]Emission Projections'!K$183*'[4]Carbon Prices POLES'!E$8*VLOOKUP('Revenues X=1'!$A54,'[4]Population Shares'!$A$3:$Z$214,F$1,FALSE)</f>
        <v>709520.1515793287</v>
      </c>
      <c r="G54">
        <f>'[4]Emission Projections'!L$183*'[4]Carbon Prices POLES'!F$8*VLOOKUP('Revenues X=1'!$A54,'[4]Population Shares'!$A$3:$Z$214,G$1,FALSE)</f>
        <v>850738.96172585245</v>
      </c>
      <c r="H54">
        <f>'[4]Emission Projections'!M$183*'[4]Carbon Prices POLES'!G$8*VLOOKUP('Revenues X=1'!$A54,'[4]Population Shares'!$A$3:$Z$214,H$1,FALSE)</f>
        <v>1020001.7946960954</v>
      </c>
      <c r="I54">
        <f>'[4]Emission Projections'!N$183*'[4]Carbon Prices POLES'!H$8*VLOOKUP('Revenues X=1'!$A54,'[4]Population Shares'!$A$3:$Z$214,I$1,FALSE)</f>
        <v>1222863.8425215783</v>
      </c>
      <c r="J54">
        <f>'[4]Emission Projections'!O$183*'[4]Carbon Prices POLES'!I$8*VLOOKUP('Revenues X=1'!$A54,'[4]Population Shares'!$A$3:$Z$214,J$1,FALSE)</f>
        <v>1465979.5449739844</v>
      </c>
      <c r="K54">
        <f>'[4]Emission Projections'!P$183*'[4]Carbon Prices POLES'!J$8*VLOOKUP('Revenues X=1'!$A54,'[4]Population Shares'!$A$3:$Z$214,K$1,FALSE)</f>
        <v>1757316.129880687</v>
      </c>
      <c r="L54">
        <f>'[4]Emission Projections'!Q$183*'[4]Carbon Prices POLES'!K$8*VLOOKUP('Revenues X=1'!$A54,'[4]Population Shares'!$A$3:$Z$214,L$1,FALSE)</f>
        <v>2106415.9158361903</v>
      </c>
      <c r="M54">
        <f>'[4]Emission Projections'!R$183*'[4]Carbon Prices POLES'!L$8*VLOOKUP('Revenues X=1'!$A54,'[4]Population Shares'!$A$3:$Z$214,M$1,FALSE)</f>
        <v>2524702.186907663</v>
      </c>
      <c r="N54">
        <f>'[4]Emission Projections'!S$183*'[4]Carbon Prices POLES'!M$8*VLOOKUP('Revenues X=1'!$A54,'[4]Population Shares'!$A$3:$Z$214,N$1,FALSE)</f>
        <v>3025854.4752638461</v>
      </c>
      <c r="O54">
        <f>'[4]Emission Projections'!T$183*'[4]Carbon Prices POLES'!N$8*VLOOKUP('Revenues X=1'!$A54,'[4]Population Shares'!$A$3:$Z$214,O$1,FALSE)</f>
        <v>3626246.5477601714</v>
      </c>
      <c r="P54">
        <f>'[4]Emission Projections'!U$183*'[4]Carbon Prices POLES'!O$8*VLOOKUP('Revenues X=1'!$A54,'[4]Population Shares'!$A$3:$Z$214,P$1,FALSE)</f>
        <v>4345483.1760381488</v>
      </c>
      <c r="Q54">
        <f>'[4]Emission Projections'!V$183*'[4]Carbon Prices POLES'!P$8*VLOOKUP('Revenues X=1'!$A54,'[4]Population Shares'!$A$3:$Z$214,Q$1,FALSE)</f>
        <v>5207027.0829703091</v>
      </c>
      <c r="R54">
        <f>'[4]Emission Projections'!W$183*'[4]Carbon Prices POLES'!Q$8*VLOOKUP('Revenues X=1'!$A54,'[4]Population Shares'!$A$3:$Z$214,R$1,FALSE)</f>
        <v>6238966.4633233948</v>
      </c>
      <c r="S54">
        <f>'[4]Emission Projections'!X$183*'[4]Carbon Prices POLES'!R$8*VLOOKUP('Revenues X=1'!$A54,'[4]Population Shares'!$A$3:$Z$214,S$1,FALSE)</f>
        <v>7474912.1052801516</v>
      </c>
      <c r="T54">
        <f>'[4]Emission Projections'!Y$183*'[4]Carbon Prices POLES'!S$8*VLOOKUP('Revenues X=1'!$A54,'[4]Population Shares'!$A$3:$Z$214,T$1,FALSE)</f>
        <v>8955094.5290907137</v>
      </c>
      <c r="U54">
        <f>'[4]Emission Projections'!Z$183*'[4]Carbon Prices POLES'!T$8*VLOOKUP('Revenues X=1'!$A54,'[4]Population Shares'!$A$3:$Z$214,U$1,FALSE)</f>
        <v>10727647.269030826</v>
      </c>
      <c r="V54">
        <f>'[4]Emission Projections'!AA$183*'[4]Carbon Prices POLES'!U$8*VLOOKUP('Revenues X=1'!$A54,'[4]Population Shares'!$A$3:$Z$214,V$1,FALSE)</f>
        <v>12850173.184943108</v>
      </c>
      <c r="W54" s="20">
        <f t="shared" si="5"/>
        <v>3616598.7955252626</v>
      </c>
      <c r="X54" t="s">
        <v>387</v>
      </c>
      <c r="Y54">
        <f t="shared" si="0"/>
        <v>0</v>
      </c>
      <c r="Z54">
        <f t="shared" si="1"/>
        <v>0</v>
      </c>
      <c r="AA54">
        <f t="shared" si="2"/>
        <v>1</v>
      </c>
      <c r="AB54">
        <f t="shared" si="3"/>
        <v>0</v>
      </c>
      <c r="AC54">
        <f t="shared" si="4"/>
        <v>0</v>
      </c>
    </row>
    <row r="55" spans="1:29" x14ac:dyDescent="0.25">
      <c r="A55" t="s">
        <v>140</v>
      </c>
      <c r="B55">
        <f>'[4]Emission Projections'!G$183*'[4]Carbon Prices POLES'!A$8*VLOOKUP('Revenues X=1'!$A55,'[4]Population Shares'!$A$3:$Z$214,B$1,FALSE)</f>
        <v>1785507.745501843</v>
      </c>
      <c r="C55">
        <f>'[4]Emission Projections'!H$183*'[4]Carbon Prices POLES'!B$8*VLOOKUP('Revenues X=1'!$A55,'[4]Population Shares'!$A$3:$Z$214,C$1,FALSE)</f>
        <v>2141724.7175256107</v>
      </c>
      <c r="D55">
        <f>'[4]Emission Projections'!I$183*'[4]Carbon Prices POLES'!C$8*VLOOKUP('Revenues X=1'!$A55,'[4]Population Shares'!$A$3:$Z$214,D$1,FALSE)</f>
        <v>2568837.9520674106</v>
      </c>
      <c r="E55">
        <f>'[4]Emission Projections'!J$183*'[4]Carbon Prices POLES'!D$8*VLOOKUP('Revenues X=1'!$A55,'[4]Population Shares'!$A$3:$Z$214,E$1,FALSE)</f>
        <v>3080939.8041158342</v>
      </c>
      <c r="F55">
        <f>'[4]Emission Projections'!K$183*'[4]Carbon Prices POLES'!E$8*VLOOKUP('Revenues X=1'!$A55,'[4]Population Shares'!$A$3:$Z$214,F$1,FALSE)</f>
        <v>3694903.0558230998</v>
      </c>
      <c r="G55">
        <f>'[4]Emission Projections'!L$183*'[4]Carbon Prices POLES'!F$8*VLOOKUP('Revenues X=1'!$A55,'[4]Population Shares'!$A$3:$Z$214,G$1,FALSE)</f>
        <v>4430939.3958769897</v>
      </c>
      <c r="H55">
        <f>'[4]Emission Projections'!M$183*'[4]Carbon Prices POLES'!G$8*VLOOKUP('Revenues X=1'!$A55,'[4]Population Shares'!$A$3:$Z$214,H$1,FALSE)</f>
        <v>5313266.4648441821</v>
      </c>
      <c r="I55">
        <f>'[4]Emission Projections'!N$183*'[4]Carbon Prices POLES'!H$8*VLOOKUP('Revenues X=1'!$A55,'[4]Population Shares'!$A$3:$Z$214,I$1,FALSE)</f>
        <v>6370887.5333441729</v>
      </c>
      <c r="J55">
        <f>'[4]Emission Projections'!O$183*'[4]Carbon Prices POLES'!I$8*VLOOKUP('Revenues X=1'!$A55,'[4]Population Shares'!$A$3:$Z$214,J$1,FALSE)</f>
        <v>7638549.8749842141</v>
      </c>
      <c r="K55">
        <f>'[4]Emission Projections'!P$183*'[4]Carbon Prices POLES'!J$8*VLOOKUP('Revenues X=1'!$A55,'[4]Population Shares'!$A$3:$Z$214,K$1,FALSE)</f>
        <v>9157861.6241179667</v>
      </c>
      <c r="L55">
        <f>'[4]Emission Projections'!Q$183*'[4]Carbon Prices POLES'!K$8*VLOOKUP('Revenues X=1'!$A55,'[4]Population Shares'!$A$3:$Z$214,L$1,FALSE)</f>
        <v>10978663.726031782</v>
      </c>
      <c r="M55">
        <f>'[4]Emission Projections'!R$183*'[4]Carbon Prices POLES'!L$8*VLOOKUP('Revenues X=1'!$A55,'[4]Population Shares'!$A$3:$Z$214,M$1,FALSE)</f>
        <v>13160630.174389174</v>
      </c>
      <c r="N55">
        <f>'[4]Emission Projections'!S$183*'[4]Carbon Prices POLES'!M$8*VLOOKUP('Revenues X=1'!$A55,'[4]Population Shares'!$A$3:$Z$214,N$1,FALSE)</f>
        <v>15775231.45556788</v>
      </c>
      <c r="O55">
        <f>'[4]Emission Projections'!T$183*'[4]Carbon Prices POLES'!N$8*VLOOKUP('Revenues X=1'!$A55,'[4]Population Shares'!$A$3:$Z$214,O$1,FALSE)</f>
        <v>18908026.601450078</v>
      </c>
      <c r="P55">
        <f>'[4]Emission Projections'!U$183*'[4]Carbon Prices POLES'!O$8*VLOOKUP('Revenues X=1'!$A55,'[4]Population Shares'!$A$3:$Z$214,P$1,FALSE)</f>
        <v>22661472.326928675</v>
      </c>
      <c r="Q55">
        <f>'[4]Emission Projections'!V$183*'[4]Carbon Prices POLES'!P$8*VLOOKUP('Revenues X=1'!$A55,'[4]Population Shares'!$A$3:$Z$214,Q$1,FALSE)</f>
        <v>27158204.868791226</v>
      </c>
      <c r="R55">
        <f>'[4]Emission Projections'!W$183*'[4]Carbon Prices POLES'!Q$8*VLOOKUP('Revenues X=1'!$A55,'[4]Population Shares'!$A$3:$Z$214,R$1,FALSE)</f>
        <v>32545057.887307551</v>
      </c>
      <c r="S55">
        <f>'[4]Emission Projections'!X$183*'[4]Carbon Prices POLES'!R$8*VLOOKUP('Revenues X=1'!$A55,'[4]Population Shares'!$A$3:$Z$214,S$1,FALSE)</f>
        <v>38997759.905270226</v>
      </c>
      <c r="T55">
        <f>'[4]Emission Projections'!Y$183*'[4]Carbon Prices POLES'!S$8*VLOOKUP('Revenues X=1'!$A55,'[4]Population Shares'!$A$3:$Z$214,T$1,FALSE)</f>
        <v>46726679.377096526</v>
      </c>
      <c r="U55">
        <f>'[4]Emission Projections'!Z$183*'[4]Carbon Prices POLES'!T$8*VLOOKUP('Revenues X=1'!$A55,'[4]Population Shares'!$A$3:$Z$214,U$1,FALSE)</f>
        <v>55983546.016826175</v>
      </c>
      <c r="V55">
        <f>'[4]Emission Projections'!AA$183*'[4]Carbon Prices POLES'!U$8*VLOOKUP('Revenues X=1'!$A55,'[4]Population Shares'!$A$3:$Z$214,V$1,FALSE)</f>
        <v>67069655.029451765</v>
      </c>
      <c r="W55" s="20">
        <f t="shared" si="5"/>
        <v>18864206.93034821</v>
      </c>
      <c r="X55" t="s">
        <v>525</v>
      </c>
      <c r="Y55">
        <f t="shared" si="0"/>
        <v>0</v>
      </c>
      <c r="Z55">
        <f t="shared" si="1"/>
        <v>1</v>
      </c>
      <c r="AA55">
        <f t="shared" si="2"/>
        <v>0</v>
      </c>
      <c r="AB55">
        <f t="shared" si="3"/>
        <v>0</v>
      </c>
      <c r="AC55">
        <f t="shared" si="4"/>
        <v>0</v>
      </c>
    </row>
    <row r="56" spans="1:29" x14ac:dyDescent="0.25">
      <c r="A56" t="s">
        <v>142</v>
      </c>
      <c r="B56">
        <f>'[4]Emission Projections'!G$183*'[4]Carbon Prices POLES'!A$8*VLOOKUP('Revenues X=1'!$A56,'[4]Population Shares'!$A$3:$Z$214,B$1,FALSE)</f>
        <v>142203.45926483575</v>
      </c>
      <c r="C56">
        <f>'[4]Emission Projections'!H$183*'[4]Carbon Prices POLES'!B$8*VLOOKUP('Revenues X=1'!$A56,'[4]Population Shares'!$A$3:$Z$214,C$1,FALSE)</f>
        <v>169110.33340127565</v>
      </c>
      <c r="D56">
        <f>'[4]Emission Projections'!I$183*'[4]Carbon Prices POLES'!C$8*VLOOKUP('Revenues X=1'!$A56,'[4]Population Shares'!$A$3:$Z$214,D$1,FALSE)</f>
        <v>201095.00342674699</v>
      </c>
      <c r="E56">
        <f>'[4]Emission Projections'!J$183*'[4]Carbon Prices POLES'!D$8*VLOOKUP('Revenues X=1'!$A56,'[4]Population Shares'!$A$3:$Z$214,E$1,FALSE)</f>
        <v>239114.47000295829</v>
      </c>
      <c r="F56">
        <f>'[4]Emission Projections'!K$183*'[4]Carbon Prices POLES'!E$8*VLOOKUP('Revenues X=1'!$A56,'[4]Population Shares'!$A$3:$Z$214,F$1,FALSE)</f>
        <v>284304.52202576387</v>
      </c>
      <c r="G56">
        <f>'[4]Emission Projections'!L$183*'[4]Carbon Prices POLES'!F$8*VLOOKUP('Revenues X=1'!$A56,'[4]Population Shares'!$A$3:$Z$214,G$1,FALSE)</f>
        <v>338013.93382872659</v>
      </c>
      <c r="H56">
        <f>'[4]Emission Projections'!M$183*'[4]Carbon Prices POLES'!G$8*VLOOKUP('Revenues X=1'!$A56,'[4]Population Shares'!$A$3:$Z$214,H$1,FALSE)</f>
        <v>401844.90310795157</v>
      </c>
      <c r="I56">
        <f>'[4]Emission Projections'!N$183*'[4]Carbon Prices POLES'!H$8*VLOOKUP('Revenues X=1'!$A56,'[4]Population Shares'!$A$3:$Z$214,I$1,FALSE)</f>
        <v>477699.60273652116</v>
      </c>
      <c r="J56">
        <f>'[4]Emission Projections'!O$183*'[4]Carbon Prices POLES'!I$8*VLOOKUP('Revenues X=1'!$A56,'[4]Population Shares'!$A$3:$Z$214,J$1,FALSE)</f>
        <v>567837.32281343918</v>
      </c>
      <c r="K56">
        <f>'[4]Emission Projections'!P$183*'[4]Carbon Prices POLES'!J$8*VLOOKUP('Revenues X=1'!$A56,'[4]Population Shares'!$A$3:$Z$214,K$1,FALSE)</f>
        <v>674939.99966554833</v>
      </c>
      <c r="L56">
        <f>'[4]Emission Projections'!Q$183*'[4]Carbon Prices POLES'!K$8*VLOOKUP('Revenues X=1'!$A56,'[4]Population Shares'!$A$3:$Z$214,L$1,FALSE)</f>
        <v>802192.59183006303</v>
      </c>
      <c r="M56">
        <f>'[4]Emission Projections'!R$183*'[4]Carbon Prices POLES'!L$8*VLOOKUP('Revenues X=1'!$A56,'[4]Population Shares'!$A$3:$Z$214,M$1,FALSE)</f>
        <v>953375.36005110538</v>
      </c>
      <c r="N56">
        <f>'[4]Emission Projections'!S$183*'[4]Carbon Prices POLES'!M$8*VLOOKUP('Revenues X=1'!$A56,'[4]Population Shares'!$A$3:$Z$214,N$1,FALSE)</f>
        <v>1132976.8923259124</v>
      </c>
      <c r="O56">
        <f>'[4]Emission Projections'!T$183*'[4]Carbon Prices POLES'!N$8*VLOOKUP('Revenues X=1'!$A56,'[4]Population Shares'!$A$3:$Z$214,O$1,FALSE)</f>
        <v>1346324.0103746203</v>
      </c>
      <c r="P56">
        <f>'[4]Emission Projections'!U$183*'[4]Carbon Prices POLES'!O$8*VLOOKUP('Revenues X=1'!$A56,'[4]Population Shares'!$A$3:$Z$214,P$1,FALSE)</f>
        <v>1599740.6603719327</v>
      </c>
      <c r="Q56">
        <f>'[4]Emission Projections'!V$183*'[4]Carbon Prices POLES'!P$8*VLOOKUP('Revenues X=1'!$A56,'[4]Population Shares'!$A$3:$Z$214,Q$1,FALSE)</f>
        <v>1900730.7238819939</v>
      </c>
      <c r="R56">
        <f>'[4]Emission Projections'!W$183*'[4]Carbon Prices POLES'!Q$8*VLOOKUP('Revenues X=1'!$A56,'[4]Population Shares'!$A$3:$Z$214,R$1,FALSE)</f>
        <v>2258201.3213487193</v>
      </c>
      <c r="S56">
        <f>'[4]Emission Projections'!X$183*'[4]Carbon Prices POLES'!R$8*VLOOKUP('Revenues X=1'!$A56,'[4]Population Shares'!$A$3:$Z$214,S$1,FALSE)</f>
        <v>2682719.9823214351</v>
      </c>
      <c r="T56">
        <f>'[4]Emission Projections'!Y$183*'[4]Carbon Prices POLES'!S$8*VLOOKUP('Revenues X=1'!$A56,'[4]Population Shares'!$A$3:$Z$214,T$1,FALSE)</f>
        <v>3186828.3806030136</v>
      </c>
      <c r="U56">
        <f>'[4]Emission Projections'!Z$183*'[4]Carbon Prices POLES'!T$8*VLOOKUP('Revenues X=1'!$A56,'[4]Population Shares'!$A$3:$Z$214,U$1,FALSE)</f>
        <v>3785403.9815718965</v>
      </c>
      <c r="V56">
        <f>'[4]Emission Projections'!AA$183*'[4]Carbon Prices POLES'!U$8*VLOOKUP('Revenues X=1'!$A56,'[4]Population Shares'!$A$3:$Z$214,V$1,FALSE)</f>
        <v>4496100.1645909576</v>
      </c>
      <c r="W56" s="20">
        <f t="shared" si="5"/>
        <v>1316226.5533116865</v>
      </c>
      <c r="X56" t="s">
        <v>387</v>
      </c>
      <c r="Y56">
        <f t="shared" si="0"/>
        <v>0</v>
      </c>
      <c r="Z56">
        <f t="shared" si="1"/>
        <v>0</v>
      </c>
      <c r="AA56">
        <f t="shared" si="2"/>
        <v>1</v>
      </c>
      <c r="AB56">
        <f t="shared" si="3"/>
        <v>0</v>
      </c>
      <c r="AC56">
        <f t="shared" si="4"/>
        <v>0</v>
      </c>
    </row>
    <row r="57" spans="1:29" x14ac:dyDescent="0.25">
      <c r="A57" t="s">
        <v>144</v>
      </c>
      <c r="B57">
        <f>'[4]Emission Projections'!G$183*'[4]Carbon Prices POLES'!A$8*VLOOKUP('Revenues X=1'!$A57,'[4]Population Shares'!$A$3:$Z$214,B$1,FALSE)</f>
        <v>15920.59361696166</v>
      </c>
      <c r="C57">
        <f>'[4]Emission Projections'!H$183*'[4]Carbon Prices POLES'!B$8*VLOOKUP('Revenues X=1'!$A57,'[4]Population Shares'!$A$3:$Z$214,C$1,FALSE)</f>
        <v>19307.500730288448</v>
      </c>
      <c r="D57">
        <f>'[4]Emission Projections'!I$183*'[4]Carbon Prices POLES'!C$8*VLOOKUP('Revenues X=1'!$A57,'[4]Population Shares'!$A$3:$Z$214,D$1,FALSE)</f>
        <v>23413.374546718962</v>
      </c>
      <c r="E57">
        <f>'[4]Emission Projections'!J$183*'[4]Carbon Prices POLES'!D$8*VLOOKUP('Revenues X=1'!$A57,'[4]Population Shares'!$A$3:$Z$214,E$1,FALSE)</f>
        <v>28390.654824493453</v>
      </c>
      <c r="F57">
        <f>'[4]Emission Projections'!K$183*'[4]Carbon Prices POLES'!E$8*VLOOKUP('Revenues X=1'!$A57,'[4]Population Shares'!$A$3:$Z$214,F$1,FALSE)</f>
        <v>34423.905221702233</v>
      </c>
      <c r="G57">
        <f>'[4]Emission Projections'!L$183*'[4]Carbon Prices POLES'!F$8*VLOOKUP('Revenues X=1'!$A57,'[4]Population Shares'!$A$3:$Z$214,G$1,FALSE)</f>
        <v>41736.669651406621</v>
      </c>
      <c r="H57">
        <f>'[4]Emission Projections'!M$183*'[4]Carbon Prices POLES'!G$8*VLOOKUP('Revenues X=1'!$A57,'[4]Population Shares'!$A$3:$Z$214,H$1,FALSE)</f>
        <v>50599.761669288397</v>
      </c>
      <c r="I57">
        <f>'[4]Emission Projections'!N$183*'[4]Carbon Prices POLES'!H$8*VLOOKUP('Revenues X=1'!$A57,'[4]Population Shares'!$A$3:$Z$214,I$1,FALSE)</f>
        <v>61341.120624793308</v>
      </c>
      <c r="J57">
        <f>'[4]Emission Projections'!O$183*'[4]Carbon Prices POLES'!I$8*VLOOKUP('Revenues X=1'!$A57,'[4]Population Shares'!$A$3:$Z$214,J$1,FALSE)</f>
        <v>74357.979204658113</v>
      </c>
      <c r="K57">
        <f>'[4]Emission Projections'!P$183*'[4]Carbon Prices POLES'!J$8*VLOOKUP('Revenues X=1'!$A57,'[4]Population Shares'!$A$3:$Z$214,K$1,FALSE)</f>
        <v>90131.298876755536</v>
      </c>
      <c r="L57">
        <f>'[4]Emission Projections'!Q$183*'[4]Carbon Prices POLES'!K$8*VLOOKUP('Revenues X=1'!$A57,'[4]Population Shares'!$A$3:$Z$214,L$1,FALSE)</f>
        <v>109243.58111828206</v>
      </c>
      <c r="M57">
        <f>'[4]Emission Projections'!R$183*'[4]Carbon Prices POLES'!L$8*VLOOKUP('Revenues X=1'!$A57,'[4]Population Shares'!$A$3:$Z$214,M$1,FALSE)</f>
        <v>132400.01164850642</v>
      </c>
      <c r="N57">
        <f>'[4]Emission Projections'!S$183*'[4]Carbon Prices POLES'!M$8*VLOOKUP('Revenues X=1'!$A57,'[4]Population Shares'!$A$3:$Z$214,N$1,FALSE)</f>
        <v>160454.52557404051</v>
      </c>
      <c r="O57">
        <f>'[4]Emission Projections'!T$183*'[4]Carbon Prices POLES'!N$8*VLOOKUP('Revenues X=1'!$A57,'[4]Population Shares'!$A$3:$Z$214,O$1,FALSE)</f>
        <v>194440.76815488408</v>
      </c>
      <c r="P57">
        <f>'[4]Emission Projections'!U$183*'[4]Carbon Prices POLES'!O$8*VLOOKUP('Revenues X=1'!$A57,'[4]Population Shares'!$A$3:$Z$214,P$1,FALSE)</f>
        <v>235610.22768386896</v>
      </c>
      <c r="Q57">
        <f>'[4]Emission Projections'!V$183*'[4]Carbon Prices POLES'!P$8*VLOOKUP('Revenues X=1'!$A57,'[4]Population Shares'!$A$3:$Z$214,Q$1,FALSE)</f>
        <v>285477.55530199152</v>
      </c>
      <c r="R57">
        <f>'[4]Emission Projections'!W$183*'[4]Carbon Prices POLES'!Q$8*VLOOKUP('Revenues X=1'!$A57,'[4]Population Shares'!$A$3:$Z$214,R$1,FALSE)</f>
        <v>345876.33621134568</v>
      </c>
      <c r="S57">
        <f>'[4]Emission Projections'!X$183*'[4]Carbon Prices POLES'!R$8*VLOOKUP('Revenues X=1'!$A57,'[4]Population Shares'!$A$3:$Z$214,S$1,FALSE)</f>
        <v>419025.40591649723</v>
      </c>
      <c r="T57">
        <f>'[4]Emission Projections'!Y$183*'[4]Carbon Prices POLES'!S$8*VLOOKUP('Revenues X=1'!$A57,'[4]Population Shares'!$A$3:$Z$214,T$1,FALSE)</f>
        <v>507610.39375564351</v>
      </c>
      <c r="U57">
        <f>'[4]Emission Projections'!Z$183*'[4]Carbon Prices POLES'!T$8*VLOOKUP('Revenues X=1'!$A57,'[4]Population Shares'!$A$3:$Z$214,U$1,FALSE)</f>
        <v>614880.73048064939</v>
      </c>
      <c r="V57">
        <f>'[4]Emission Projections'!AA$183*'[4]Carbon Prices POLES'!U$8*VLOOKUP('Revenues X=1'!$A57,'[4]Population Shares'!$A$3:$Z$214,V$1,FALSE)</f>
        <v>744768.7488394815</v>
      </c>
      <c r="W57" s="20">
        <f t="shared" si="5"/>
        <v>199495.76874534559</v>
      </c>
      <c r="X57" t="s">
        <v>387</v>
      </c>
      <c r="Y57">
        <f t="shared" si="0"/>
        <v>0</v>
      </c>
      <c r="Z57">
        <f t="shared" si="1"/>
        <v>0</v>
      </c>
      <c r="AA57">
        <f t="shared" si="2"/>
        <v>1</v>
      </c>
      <c r="AB57">
        <f t="shared" si="3"/>
        <v>0</v>
      </c>
      <c r="AC57">
        <f t="shared" si="4"/>
        <v>0</v>
      </c>
    </row>
    <row r="58" spans="1:29" x14ac:dyDescent="0.25">
      <c r="A58" t="s">
        <v>146</v>
      </c>
      <c r="B58">
        <f>'[4]Emission Projections'!G$183*'[4]Carbon Prices POLES'!A$8*VLOOKUP('Revenues X=1'!$A58,'[4]Population Shares'!$A$3:$Z$214,B$1,FALSE)</f>
        <v>131294.15690396412</v>
      </c>
      <c r="C58">
        <f>'[4]Emission Projections'!H$183*'[4]Carbon Prices POLES'!B$8*VLOOKUP('Revenues X=1'!$A58,'[4]Population Shares'!$A$3:$Z$214,C$1,FALSE)</f>
        <v>159550.49046222845</v>
      </c>
      <c r="D58">
        <f>'[4]Emission Projections'!I$183*'[4]Carbon Prices POLES'!C$8*VLOOKUP('Revenues X=1'!$A58,'[4]Population Shares'!$A$3:$Z$214,D$1,FALSE)</f>
        <v>193875.10142087296</v>
      </c>
      <c r="E58">
        <f>'[4]Emission Projections'!J$183*'[4]Carbon Prices POLES'!D$8*VLOOKUP('Revenues X=1'!$A58,'[4]Population Shares'!$A$3:$Z$214,E$1,FALSE)</f>
        <v>235569.67168417058</v>
      </c>
      <c r="F58">
        <f>'[4]Emission Projections'!K$183*'[4]Carbon Prices POLES'!E$8*VLOOKUP('Revenues X=1'!$A58,'[4]Population Shares'!$A$3:$Z$214,F$1,FALSE)</f>
        <v>286213.45496326894</v>
      </c>
      <c r="G58">
        <f>'[4]Emission Projections'!L$183*'[4]Carbon Prices POLES'!F$8*VLOOKUP('Revenues X=1'!$A58,'[4]Population Shares'!$A$3:$Z$214,G$1,FALSE)</f>
        <v>347723.17982894741</v>
      </c>
      <c r="H58">
        <f>'[4]Emission Projections'!M$183*'[4]Carbon Prices POLES'!G$8*VLOOKUP('Revenues X=1'!$A58,'[4]Population Shares'!$A$3:$Z$214,H$1,FALSE)</f>
        <v>422425.6330573053</v>
      </c>
      <c r="I58">
        <f>'[4]Emission Projections'!N$183*'[4]Carbon Prices POLES'!H$8*VLOOKUP('Revenues X=1'!$A58,'[4]Population Shares'!$A$3:$Z$214,I$1,FALSE)</f>
        <v>513144.21807587601</v>
      </c>
      <c r="J58">
        <f>'[4]Emission Projections'!O$183*'[4]Carbon Prices POLES'!I$8*VLOOKUP('Revenues X=1'!$A58,'[4]Population Shares'!$A$3:$Z$214,J$1,FALSE)</f>
        <v>623305.92387092125</v>
      </c>
      <c r="K58">
        <f>'[4]Emission Projections'!P$183*'[4]Carbon Prices POLES'!J$8*VLOOKUP('Revenues X=1'!$A58,'[4]Population Shares'!$A$3:$Z$214,K$1,FALSE)</f>
        <v>757068.62333298835</v>
      </c>
      <c r="L58">
        <f>'[4]Emission Projections'!Q$183*'[4]Carbon Prices POLES'!K$8*VLOOKUP('Revenues X=1'!$A58,'[4]Population Shares'!$A$3:$Z$214,L$1,FALSE)</f>
        <v>919478.30722185026</v>
      </c>
      <c r="M58">
        <f>'[4]Emission Projections'!R$183*'[4]Carbon Prices POLES'!L$8*VLOOKUP('Revenues X=1'!$A58,'[4]Population Shares'!$A$3:$Z$214,M$1,FALSE)</f>
        <v>1116656.3098865491</v>
      </c>
      <c r="N58">
        <f>'[4]Emission Projections'!S$183*'[4]Carbon Prices POLES'!M$8*VLOOKUP('Revenues X=1'!$A58,'[4]Population Shares'!$A$3:$Z$214,N$1,FALSE)</f>
        <v>1356030.3615965974</v>
      </c>
      <c r="O58">
        <f>'[4]Emission Projections'!T$183*'[4]Carbon Prices POLES'!N$8*VLOOKUP('Revenues X=1'!$A58,'[4]Population Shares'!$A$3:$Z$214,O$1,FALSE)</f>
        <v>1646609.8636391745</v>
      </c>
      <c r="P58">
        <f>'[4]Emission Projections'!U$183*'[4]Carbon Prices POLES'!O$8*VLOOKUP('Revenues X=1'!$A58,'[4]Population Shares'!$A$3:$Z$214,P$1,FALSE)</f>
        <v>1999325.3161059455</v>
      </c>
      <c r="Q58">
        <f>'[4]Emission Projections'!V$183*'[4]Carbon Prices POLES'!P$8*VLOOKUP('Revenues X=1'!$A58,'[4]Population Shares'!$A$3:$Z$214,Q$1,FALSE)</f>
        <v>2427432.9177020695</v>
      </c>
      <c r="R58">
        <f>'[4]Emission Projections'!W$183*'[4]Carbon Prices POLES'!Q$8*VLOOKUP('Revenues X=1'!$A58,'[4]Population Shares'!$A$3:$Z$214,R$1,FALSE)</f>
        <v>2947013.0545056202</v>
      </c>
      <c r="S58">
        <f>'[4]Emission Projections'!X$183*'[4]Carbon Prices POLES'!R$8*VLOOKUP('Revenues X=1'!$A58,'[4]Population Shares'!$A$3:$Z$214,S$1,FALSE)</f>
        <v>3577564.7842918406</v>
      </c>
      <c r="T58">
        <f>'[4]Emission Projections'!Y$183*'[4]Carbon Prices POLES'!S$8*VLOOKUP('Revenues X=1'!$A58,'[4]Population Shares'!$A$3:$Z$214,T$1,FALSE)</f>
        <v>4342737.7035954492</v>
      </c>
      <c r="U58">
        <f>'[4]Emission Projections'!Z$183*'[4]Carbon Prices POLES'!T$8*VLOOKUP('Revenues X=1'!$A58,'[4]Population Shares'!$A$3:$Z$214,U$1,FALSE)</f>
        <v>5271205.1397436727</v>
      </c>
      <c r="V58">
        <f>'[4]Emission Projections'!AA$183*'[4]Carbon Prices POLES'!U$8*VLOOKUP('Revenues X=1'!$A58,'[4]Population Shares'!$A$3:$Z$214,V$1,FALSE)</f>
        <v>6397737.5691775009</v>
      </c>
      <c r="W58" s="20">
        <f t="shared" si="5"/>
        <v>1698664.8467174673</v>
      </c>
      <c r="X58" t="s">
        <v>526</v>
      </c>
      <c r="Y58">
        <f t="shared" si="0"/>
        <v>0</v>
      </c>
      <c r="Z58">
        <f t="shared" si="1"/>
        <v>0</v>
      </c>
      <c r="AA58">
        <f t="shared" si="2"/>
        <v>0</v>
      </c>
      <c r="AB58">
        <f t="shared" si="3"/>
        <v>0</v>
      </c>
      <c r="AC58">
        <f t="shared" si="4"/>
        <v>1</v>
      </c>
    </row>
    <row r="59" spans="1:29" x14ac:dyDescent="0.25">
      <c r="A59" t="s">
        <v>148</v>
      </c>
      <c r="B59">
        <f>'[4]Emission Projections'!G$183*'[4]Carbon Prices POLES'!A$8*VLOOKUP('Revenues X=1'!$A59,'[4]Population Shares'!$A$3:$Z$214,B$1,FALSE)</f>
        <v>30573.173733887161</v>
      </c>
      <c r="C59">
        <f>'[4]Emission Projections'!H$183*'[4]Carbon Prices POLES'!B$8*VLOOKUP('Revenues X=1'!$A59,'[4]Population Shares'!$A$3:$Z$214,C$1,FALSE)</f>
        <v>35999.290223002317</v>
      </c>
      <c r="D59">
        <f>'[4]Emission Projections'!I$183*'[4]Carbon Prices POLES'!C$8*VLOOKUP('Revenues X=1'!$A59,'[4]Population Shares'!$A$3:$Z$214,D$1,FALSE)</f>
        <v>42385.616234699148</v>
      </c>
      <c r="E59">
        <f>'[4]Emission Projections'!J$183*'[4]Carbon Prices POLES'!D$8*VLOOKUP('Revenues X=1'!$A59,'[4]Population Shares'!$A$3:$Z$214,E$1,FALSE)</f>
        <v>49901.834252205423</v>
      </c>
      <c r="F59">
        <f>'[4]Emission Projections'!K$183*'[4]Carbon Prices POLES'!E$8*VLOOKUP('Revenues X=1'!$A59,'[4]Population Shares'!$A$3:$Z$214,F$1,FALSE)</f>
        <v>58747.291418657005</v>
      </c>
      <c r="G59">
        <f>'[4]Emission Projections'!L$183*'[4]Carbon Prices POLES'!F$8*VLOOKUP('Revenues X=1'!$A59,'[4]Population Shares'!$A$3:$Z$214,G$1,FALSE)</f>
        <v>69156.357920537121</v>
      </c>
      <c r="H59">
        <f>'[4]Emission Projections'!M$183*'[4]Carbon Prices POLES'!G$8*VLOOKUP('Revenues X=1'!$A59,'[4]Population Shares'!$A$3:$Z$214,H$1,FALSE)</f>
        <v>81404.685642026205</v>
      </c>
      <c r="I59">
        <f>'[4]Emission Projections'!N$183*'[4]Carbon Prices POLES'!H$8*VLOOKUP('Revenues X=1'!$A59,'[4]Population Shares'!$A$3:$Z$214,I$1,FALSE)</f>
        <v>95816.267456734902</v>
      </c>
      <c r="J59">
        <f>'[4]Emission Projections'!O$183*'[4]Carbon Prices POLES'!I$8*VLOOKUP('Revenues X=1'!$A59,'[4]Population Shares'!$A$3:$Z$214,J$1,FALSE)</f>
        <v>112772.11681283332</v>
      </c>
      <c r="K59">
        <f>'[4]Emission Projections'!P$183*'[4]Carbon Prices POLES'!J$8*VLOOKUP('Revenues X=1'!$A59,'[4]Population Shares'!$A$3:$Z$214,K$1,FALSE)</f>
        <v>132720.00654214606</v>
      </c>
      <c r="L59">
        <f>'[4]Emission Projections'!Q$183*'[4]Carbon Prices POLES'!K$8*VLOOKUP('Revenues X=1'!$A59,'[4]Population Shares'!$A$3:$Z$214,L$1,FALSE)</f>
        <v>156186.43202911055</v>
      </c>
      <c r="M59">
        <f>'[4]Emission Projections'!R$183*'[4]Carbon Prices POLES'!L$8*VLOOKUP('Revenues X=1'!$A59,'[4]Population Shares'!$A$3:$Z$214,M$1,FALSE)</f>
        <v>183790.05582096256</v>
      </c>
      <c r="N59">
        <f>'[4]Emission Projections'!S$183*'[4]Carbon Prices POLES'!M$8*VLOOKUP('Revenues X=1'!$A59,'[4]Population Shares'!$A$3:$Z$214,N$1,FALSE)</f>
        <v>216258.19206172336</v>
      </c>
      <c r="O59">
        <f>'[4]Emission Projections'!T$183*'[4]Carbon Prices POLES'!N$8*VLOOKUP('Revenues X=1'!$A59,'[4]Population Shares'!$A$3:$Z$214,O$1,FALSE)</f>
        <v>254445.36030061077</v>
      </c>
      <c r="P59">
        <f>'[4]Emission Projections'!U$183*'[4]Carbon Prices POLES'!O$8*VLOOKUP('Revenues X=1'!$A59,'[4]Population Shares'!$A$3:$Z$214,P$1,FALSE)</f>
        <v>299355.99353558692</v>
      </c>
      <c r="Q59">
        <f>'[4]Emission Projections'!V$183*'[4]Carbon Prices POLES'!P$8*VLOOKUP('Revenues X=1'!$A59,'[4]Population Shares'!$A$3:$Z$214,Q$1,FALSE)</f>
        <v>352170.03347933019</v>
      </c>
      <c r="R59">
        <f>'[4]Emission Projections'!W$183*'[4]Carbon Prices POLES'!Q$8*VLOOKUP('Revenues X=1'!$A59,'[4]Population Shares'!$A$3:$Z$214,R$1,FALSE)</f>
        <v>414274.20291990245</v>
      </c>
      <c r="S59">
        <f>'[4]Emission Projections'!X$183*'[4]Carbon Prices POLES'!R$8*VLOOKUP('Revenues X=1'!$A59,'[4]Population Shares'!$A$3:$Z$214,S$1,FALSE)</f>
        <v>487297.3018550413</v>
      </c>
      <c r="T59">
        <f>'[4]Emission Projections'!Y$183*'[4]Carbon Prices POLES'!S$8*VLOOKUP('Revenues X=1'!$A59,'[4]Population Shares'!$A$3:$Z$214,T$1,FALSE)</f>
        <v>573153.26157381688</v>
      </c>
      <c r="U59">
        <f>'[4]Emission Projections'!Z$183*'[4]Carbon Prices POLES'!T$8*VLOOKUP('Revenues X=1'!$A59,'[4]Population Shares'!$A$3:$Z$214,U$1,FALSE)</f>
        <v>674089.80046683236</v>
      </c>
      <c r="V59">
        <f>'[4]Emission Projections'!AA$183*'[4]Carbon Prices POLES'!U$8*VLOOKUP('Revenues X=1'!$A59,'[4]Population Shares'!$A$3:$Z$214,V$1,FALSE)</f>
        <v>792747.58682544588</v>
      </c>
      <c r="W59" s="20">
        <f t="shared" si="5"/>
        <v>243487.85052881396</v>
      </c>
      <c r="X59" t="s">
        <v>387</v>
      </c>
      <c r="Y59">
        <f t="shared" si="0"/>
        <v>0</v>
      </c>
      <c r="Z59">
        <f t="shared" si="1"/>
        <v>0</v>
      </c>
      <c r="AA59">
        <f t="shared" si="2"/>
        <v>1</v>
      </c>
      <c r="AB59">
        <f t="shared" si="3"/>
        <v>0</v>
      </c>
      <c r="AC59">
        <f t="shared" si="4"/>
        <v>0</v>
      </c>
    </row>
    <row r="60" spans="1:29" x14ac:dyDescent="0.25">
      <c r="A60" t="s">
        <v>150</v>
      </c>
      <c r="B60">
        <f>'[4]Emission Projections'!G$183*'[4]Carbon Prices POLES'!A$8*VLOOKUP('Revenues X=1'!$A60,'[4]Population Shares'!$A$3:$Z$214,B$1,FALSE)</f>
        <v>1991775.7876430254</v>
      </c>
      <c r="C60">
        <f>'[4]Emission Projections'!H$183*'[4]Carbon Prices POLES'!B$8*VLOOKUP('Revenues X=1'!$A60,'[4]Population Shares'!$A$3:$Z$214,C$1,FALSE)</f>
        <v>2411365.0804594657</v>
      </c>
      <c r="D60">
        <f>'[4]Emission Projections'!I$183*'[4]Carbon Prices POLES'!C$8*VLOOKUP('Revenues X=1'!$A60,'[4]Population Shares'!$A$3:$Z$214,D$1,FALSE)</f>
        <v>2919151.5070597525</v>
      </c>
      <c r="E60">
        <f>'[4]Emission Projections'!J$183*'[4]Carbon Prices POLES'!D$8*VLOOKUP('Revenues X=1'!$A60,'[4]Population Shares'!$A$3:$Z$214,E$1,FALSE)</f>
        <v>3533651.7665339722</v>
      </c>
      <c r="F60">
        <f>'[4]Emission Projections'!K$183*'[4]Carbon Prices POLES'!E$8*VLOOKUP('Revenues X=1'!$A60,'[4]Population Shares'!$A$3:$Z$214,F$1,FALSE)</f>
        <v>4277245.6375592202</v>
      </c>
      <c r="G60">
        <f>'[4]Emission Projections'!L$183*'[4]Carbon Prices POLES'!F$8*VLOOKUP('Revenues X=1'!$A60,'[4]Population Shares'!$A$3:$Z$214,G$1,FALSE)</f>
        <v>5176992.8154869527</v>
      </c>
      <c r="H60">
        <f>'[4]Emission Projections'!M$183*'[4]Carbon Prices POLES'!G$8*VLOOKUP('Revenues X=1'!$A60,'[4]Population Shares'!$A$3:$Z$214,H$1,FALSE)</f>
        <v>6265618.6337640341</v>
      </c>
      <c r="I60">
        <f>'[4]Emission Projections'!N$183*'[4]Carbon Prices POLES'!H$8*VLOOKUP('Revenues X=1'!$A60,'[4]Population Shares'!$A$3:$Z$214,I$1,FALSE)</f>
        <v>7582683.1255864045</v>
      </c>
      <c r="J60">
        <f>'[4]Emission Projections'!O$183*'[4]Carbon Prices POLES'!I$8*VLOOKUP('Revenues X=1'!$A60,'[4]Population Shares'!$A$3:$Z$214,J$1,FALSE)</f>
        <v>9176023.056408532</v>
      </c>
      <c r="K60">
        <f>'[4]Emission Projections'!P$183*'[4]Carbon Prices POLES'!J$8*VLOOKUP('Revenues X=1'!$A60,'[4]Population Shares'!$A$3:$Z$214,K$1,FALSE)</f>
        <v>11103458.224571563</v>
      </c>
      <c r="L60">
        <f>'[4]Emission Projections'!Q$183*'[4]Carbon Prices POLES'!K$8*VLOOKUP('Revenues X=1'!$A60,'[4]Population Shares'!$A$3:$Z$214,L$1,FALSE)</f>
        <v>13434895.021275748</v>
      </c>
      <c r="M60">
        <f>'[4]Emission Projections'!R$183*'[4]Carbon Prices POLES'!L$8*VLOOKUP('Revenues X=1'!$A60,'[4]Population Shares'!$A$3:$Z$214,M$1,FALSE)</f>
        <v>16254817.12965576</v>
      </c>
      <c r="N60">
        <f>'[4]Emission Projections'!S$183*'[4]Carbon Prices POLES'!M$8*VLOOKUP('Revenues X=1'!$A60,'[4]Population Shares'!$A$3:$Z$214,N$1,FALSE)</f>
        <v>19665353.205814339</v>
      </c>
      <c r="O60">
        <f>'[4]Emission Projections'!T$183*'[4]Carbon Prices POLES'!N$8*VLOOKUP('Revenues X=1'!$A60,'[4]Population Shares'!$A$3:$Z$214,O$1,FALSE)</f>
        <v>23789911.376054157</v>
      </c>
      <c r="P60">
        <f>'[4]Emission Projections'!U$183*'[4]Carbon Prices POLES'!O$8*VLOOKUP('Revenues X=1'!$A60,'[4]Population Shares'!$A$3:$Z$214,P$1,FALSE)</f>
        <v>28777651.617804982</v>
      </c>
      <c r="Q60">
        <f>'[4]Emission Projections'!V$183*'[4]Carbon Prices POLES'!P$8*VLOOKUP('Revenues X=1'!$A60,'[4]Population Shares'!$A$3:$Z$214,Q$1,FALSE)</f>
        <v>34808787.561650991</v>
      </c>
      <c r="R60">
        <f>'[4]Emission Projections'!W$183*'[4]Carbon Prices POLES'!Q$8*VLOOKUP('Revenues X=1'!$A60,'[4]Population Shares'!$A$3:$Z$214,R$1,FALSE)</f>
        <v>42101104.853799514</v>
      </c>
      <c r="S60">
        <f>'[4]Emission Projections'!X$183*'[4]Carbon Prices POLES'!R$8*VLOOKUP('Revenues X=1'!$A60,'[4]Population Shares'!$A$3:$Z$214,S$1,FALSE)</f>
        <v>50917692.543594643</v>
      </c>
      <c r="T60">
        <f>'[4]Emission Projections'!Y$183*'[4]Carbon Prices POLES'!S$8*VLOOKUP('Revenues X=1'!$A60,'[4]Population Shares'!$A$3:$Z$214,T$1,FALSE)</f>
        <v>61576440.53843683</v>
      </c>
      <c r="U60">
        <f>'[4]Emission Projections'!Z$183*'[4]Carbon Prices POLES'!T$8*VLOOKUP('Revenues X=1'!$A60,'[4]Population Shares'!$A$3:$Z$214,U$1,FALSE)</f>
        <v>74461310.146264911</v>
      </c>
      <c r="V60">
        <f>'[4]Emission Projections'!AA$183*'[4]Carbon Prices POLES'!U$8*VLOOKUP('Revenues X=1'!$A60,'[4]Population Shares'!$A$3:$Z$214,V$1,FALSE)</f>
        <v>90036157.243918821</v>
      </c>
      <c r="W60" s="20">
        <f t="shared" si="5"/>
        <v>24298194.613016363</v>
      </c>
      <c r="X60" t="s">
        <v>524</v>
      </c>
      <c r="Y60">
        <f t="shared" si="0"/>
        <v>1</v>
      </c>
      <c r="Z60">
        <f t="shared" si="1"/>
        <v>0</v>
      </c>
      <c r="AA60">
        <f t="shared" si="2"/>
        <v>0</v>
      </c>
      <c r="AB60">
        <f t="shared" si="3"/>
        <v>0</v>
      </c>
      <c r="AC60">
        <f t="shared" si="4"/>
        <v>0</v>
      </c>
    </row>
    <row r="61" spans="1:29" x14ac:dyDescent="0.25">
      <c r="A61" t="s">
        <v>154</v>
      </c>
      <c r="B61">
        <f>'[4]Emission Projections'!G$183*'[4]Carbon Prices POLES'!A$8*VLOOKUP('Revenues X=1'!$A61,'[4]Population Shares'!$A$3:$Z$214,B$1,FALSE)</f>
        <v>19680.062574668016</v>
      </c>
      <c r="C61">
        <f>'[4]Emission Projections'!H$183*'[4]Carbon Prices POLES'!B$8*VLOOKUP('Revenues X=1'!$A61,'[4]Population Shares'!$A$3:$Z$214,C$1,FALSE)</f>
        <v>23389.013026002624</v>
      </c>
      <c r="D61">
        <f>'[4]Emission Projections'!I$183*'[4]Carbon Prices POLES'!C$8*VLOOKUP('Revenues X=1'!$A61,'[4]Population Shares'!$A$3:$Z$214,D$1,FALSE)</f>
        <v>27795.11441892885</v>
      </c>
      <c r="E61">
        <f>'[4]Emission Projections'!J$183*'[4]Carbon Prices POLES'!D$8*VLOOKUP('Revenues X=1'!$A61,'[4]Population Shares'!$A$3:$Z$214,E$1,FALSE)</f>
        <v>33029.232396961874</v>
      </c>
      <c r="F61">
        <f>'[4]Emission Projections'!K$183*'[4]Carbon Prices POLES'!E$8*VLOOKUP('Revenues X=1'!$A61,'[4]Population Shares'!$A$3:$Z$214,F$1,FALSE)</f>
        <v>39246.580770057757</v>
      </c>
      <c r="G61">
        <f>'[4]Emission Projections'!L$183*'[4]Carbon Prices POLES'!F$8*VLOOKUP('Revenues X=1'!$A61,'[4]Population Shares'!$A$3:$Z$214,G$1,FALSE)</f>
        <v>46631.361790058974</v>
      </c>
      <c r="H61">
        <f>'[4]Emission Projections'!M$183*'[4]Carbon Prices POLES'!G$8*VLOOKUP('Revenues X=1'!$A61,'[4]Population Shares'!$A$3:$Z$214,H$1,FALSE)</f>
        <v>55402.24909005755</v>
      </c>
      <c r="I61">
        <f>'[4]Emission Projections'!N$183*'[4]Carbon Prices POLES'!H$8*VLOOKUP('Revenues X=1'!$A61,'[4]Population Shares'!$A$3:$Z$214,I$1,FALSE)</f>
        <v>65818.692045356336</v>
      </c>
      <c r="J61">
        <f>'[4]Emission Projections'!O$183*'[4]Carbon Prices POLES'!I$8*VLOOKUP('Revenues X=1'!$A61,'[4]Population Shares'!$A$3:$Z$214,J$1,FALSE)</f>
        <v>78188.65424840356</v>
      </c>
      <c r="K61">
        <f>'[4]Emission Projections'!P$183*'[4]Carbon Prices POLES'!J$8*VLOOKUP('Revenues X=1'!$A61,'[4]Population Shares'!$A$3:$Z$214,K$1,FALSE)</f>
        <v>92877.476509674845</v>
      </c>
      <c r="L61">
        <f>'[4]Emission Projections'!Q$183*'[4]Carbon Prices POLES'!K$8*VLOOKUP('Revenues X=1'!$A61,'[4]Population Shares'!$A$3:$Z$214,L$1,FALSE)</f>
        <v>110318.74773712164</v>
      </c>
      <c r="M61">
        <f>'[4]Emission Projections'!R$183*'[4]Carbon Prices POLES'!L$8*VLOOKUP('Revenues X=1'!$A61,'[4]Population Shares'!$A$3:$Z$214,M$1,FALSE)</f>
        <v>131026.7702709986</v>
      </c>
      <c r="N61">
        <f>'[4]Emission Projections'!S$183*'[4]Carbon Prices POLES'!M$8*VLOOKUP('Revenues X=1'!$A61,'[4]Population Shares'!$A$3:$Z$214,N$1,FALSE)</f>
        <v>155611.82682478763</v>
      </c>
      <c r="O61">
        <f>'[4]Emission Projections'!T$183*'[4]Carbon Prices POLES'!N$8*VLOOKUP('Revenues X=1'!$A61,'[4]Population Shares'!$A$3:$Z$214,O$1,FALSE)</f>
        <v>184797.70620764839</v>
      </c>
      <c r="P61">
        <f>'[4]Emission Projections'!U$183*'[4]Carbon Prices POLES'!O$8*VLOOKUP('Revenues X=1'!$A61,'[4]Population Shares'!$A$3:$Z$214,P$1,FALSE)</f>
        <v>219443.13790377465</v>
      </c>
      <c r="Q61">
        <f>'[4]Emission Projections'!V$183*'[4]Carbon Prices POLES'!P$8*VLOOKUP('Revenues X=1'!$A61,'[4]Population Shares'!$A$3:$Z$214,Q$1,FALSE)</f>
        <v>260566.42384868758</v>
      </c>
      <c r="R61">
        <f>'[4]Emission Projections'!W$183*'[4]Carbon Prices POLES'!Q$8*VLOOKUP('Revenues X=1'!$A61,'[4]Population Shares'!$A$3:$Z$214,R$1,FALSE)</f>
        <v>309375.52350363444</v>
      </c>
      <c r="S61">
        <f>'[4]Emission Projections'!X$183*'[4]Carbon Prices POLES'!R$8*VLOOKUP('Revenues X=1'!$A61,'[4]Population Shares'!$A$3:$Z$214,S$1,FALSE)</f>
        <v>367302.66072528024</v>
      </c>
      <c r="T61">
        <f>'[4]Emission Projections'!Y$183*'[4]Carbon Prices POLES'!S$8*VLOOKUP('Revenues X=1'!$A61,'[4]Population Shares'!$A$3:$Z$214,T$1,FALSE)</f>
        <v>436046.53791403904</v>
      </c>
      <c r="U61">
        <f>'[4]Emission Projections'!Z$183*'[4]Carbon Prices POLES'!T$8*VLOOKUP('Revenues X=1'!$A61,'[4]Population Shares'!$A$3:$Z$214,U$1,FALSE)</f>
        <v>517620.94030630932</v>
      </c>
      <c r="V61">
        <f>'[4]Emission Projections'!AA$183*'[4]Carbon Prices POLES'!U$8*VLOOKUP('Revenues X=1'!$A61,'[4]Population Shares'!$A$3:$Z$214,V$1,FALSE)</f>
        <v>614413.87835442473</v>
      </c>
      <c r="W61" s="20">
        <f t="shared" si="5"/>
        <v>180408.69478413698</v>
      </c>
      <c r="X61" t="s">
        <v>527</v>
      </c>
      <c r="Y61">
        <f t="shared" si="0"/>
        <v>0</v>
      </c>
      <c r="Z61">
        <f t="shared" si="1"/>
        <v>0</v>
      </c>
      <c r="AA61">
        <f t="shared" si="2"/>
        <v>0</v>
      </c>
      <c r="AB61">
        <f t="shared" si="3"/>
        <v>1</v>
      </c>
      <c r="AC61">
        <f t="shared" si="4"/>
        <v>0</v>
      </c>
    </row>
    <row r="62" spans="1:29" x14ac:dyDescent="0.25">
      <c r="A62" t="s">
        <v>156</v>
      </c>
      <c r="B62">
        <f>'[4]Emission Projections'!G$183*'[4]Carbon Prices POLES'!A$8*VLOOKUP('Revenues X=1'!$A62,'[4]Population Shares'!$A$3:$Z$214,B$1,FALSE)</f>
        <v>122654.11548768981</v>
      </c>
      <c r="C62">
        <f>'[4]Emission Projections'!H$183*'[4]Carbon Prices POLES'!B$8*VLOOKUP('Revenues X=1'!$A62,'[4]Population Shares'!$A$3:$Z$214,C$1,FALSE)</f>
        <v>145509.74478380146</v>
      </c>
      <c r="D62">
        <f>'[4]Emission Projections'!I$183*'[4]Carbon Prices POLES'!C$8*VLOOKUP('Revenues X=1'!$A62,'[4]Population Shares'!$A$3:$Z$214,D$1,FALSE)</f>
        <v>172612.87362541253</v>
      </c>
      <c r="E62">
        <f>'[4]Emission Projections'!J$183*'[4]Carbon Prices POLES'!D$8*VLOOKUP('Revenues X=1'!$A62,'[4]Population Shares'!$A$3:$Z$214,E$1,FALSE)</f>
        <v>204751.80101532035</v>
      </c>
      <c r="F62">
        <f>'[4]Emission Projections'!K$183*'[4]Carbon Prices POLES'!E$8*VLOOKUP('Revenues X=1'!$A62,'[4]Population Shares'!$A$3:$Z$214,F$1,FALSE)</f>
        <v>242859.78673382013</v>
      </c>
      <c r="G62">
        <f>'[4]Emission Projections'!L$183*'[4]Carbon Prices POLES'!F$8*VLOOKUP('Revenues X=1'!$A62,'[4]Population Shares'!$A$3:$Z$214,G$1,FALSE)</f>
        <v>288042.39599737537</v>
      </c>
      <c r="H62">
        <f>'[4]Emission Projections'!M$183*'[4]Carbon Prices POLES'!G$8*VLOOKUP('Revenues X=1'!$A62,'[4]Population Shares'!$A$3:$Z$214,H$1,FALSE)</f>
        <v>341609.74026977661</v>
      </c>
      <c r="I62">
        <f>'[4]Emission Projections'!N$183*'[4]Carbon Prices POLES'!H$8*VLOOKUP('Revenues X=1'!$A62,'[4]Population Shares'!$A$3:$Z$214,I$1,FALSE)</f>
        <v>405113.42048022337</v>
      </c>
      <c r="J62">
        <f>'[4]Emission Projections'!O$183*'[4]Carbon Prices POLES'!I$8*VLOOKUP('Revenues X=1'!$A62,'[4]Population Shares'!$A$3:$Z$214,J$1,FALSE)</f>
        <v>480391.87612388853</v>
      </c>
      <c r="K62">
        <f>'[4]Emission Projections'!P$183*'[4]Carbon Prices POLES'!J$8*VLOOKUP('Revenues X=1'!$A62,'[4]Population Shares'!$A$3:$Z$214,K$1,FALSE)</f>
        <v>569622.13404446829</v>
      </c>
      <c r="L62">
        <f>'[4]Emission Projections'!Q$183*'[4]Carbon Prices POLES'!K$8*VLOOKUP('Revenues X=1'!$A62,'[4]Population Shares'!$A$3:$Z$214,L$1,FALSE)</f>
        <v>675383.28188090317</v>
      </c>
      <c r="M62">
        <f>'[4]Emission Projections'!R$183*'[4]Carbon Prices POLES'!L$8*VLOOKUP('Revenues X=1'!$A62,'[4]Population Shares'!$A$3:$Z$214,M$1,FALSE)</f>
        <v>800728.98973965831</v>
      </c>
      <c r="N62">
        <f>'[4]Emission Projections'!S$183*'[4]Carbon Prices POLES'!M$8*VLOOKUP('Revenues X=1'!$A62,'[4]Population Shares'!$A$3:$Z$214,N$1,FALSE)</f>
        <v>949276.32675123995</v>
      </c>
      <c r="O62">
        <f>'[4]Emission Projections'!T$183*'[4]Carbon Prices POLES'!N$8*VLOOKUP('Revenues X=1'!$A62,'[4]Population Shares'!$A$3:$Z$214,O$1,FALSE)</f>
        <v>1125307.3586179779</v>
      </c>
      <c r="P62">
        <f>'[4]Emission Projections'!U$183*'[4]Carbon Prices POLES'!O$8*VLOOKUP('Revenues X=1'!$A62,'[4]Population Shares'!$A$3:$Z$214,P$1,FALSE)</f>
        <v>1333893.3905595776</v>
      </c>
      <c r="Q62">
        <f>'[4]Emission Projections'!V$183*'[4]Carbon Prices POLES'!P$8*VLOOKUP('Revenues X=1'!$A62,'[4]Population Shares'!$A$3:$Z$214,Q$1,FALSE)</f>
        <v>1581037.2478251199</v>
      </c>
      <c r="R62">
        <f>'[4]Emission Projections'!W$183*'[4]Carbon Prices POLES'!Q$8*VLOOKUP('Revenues X=1'!$A62,'[4]Population Shares'!$A$3:$Z$214,R$1,FALSE)</f>
        <v>1873847.0249923829</v>
      </c>
      <c r="S62">
        <f>'[4]Emission Projections'!X$183*'[4]Carbon Prices POLES'!R$8*VLOOKUP('Revenues X=1'!$A62,'[4]Population Shares'!$A$3:$Z$214,S$1,FALSE)</f>
        <v>2220735.2694826717</v>
      </c>
      <c r="T62">
        <f>'[4]Emission Projections'!Y$183*'[4]Carbon Prices POLES'!S$8*VLOOKUP('Revenues X=1'!$A62,'[4]Population Shares'!$A$3:$Z$214,T$1,FALSE)</f>
        <v>2631661.8916203929</v>
      </c>
      <c r="U62">
        <f>'[4]Emission Projections'!Z$183*'[4]Carbon Prices POLES'!T$8*VLOOKUP('Revenues X=1'!$A62,'[4]Population Shares'!$A$3:$Z$214,U$1,FALSE)</f>
        <v>3118412.9090095055</v>
      </c>
      <c r="V62">
        <f>'[4]Emission Projections'!AA$183*'[4]Carbon Prices POLES'!U$8*VLOOKUP('Revenues X=1'!$A62,'[4]Population Shares'!$A$3:$Z$214,V$1,FALSE)</f>
        <v>3694939.5059865098</v>
      </c>
      <c r="W62" s="20">
        <f t="shared" si="5"/>
        <v>1094209.0992870342</v>
      </c>
      <c r="X62" t="s">
        <v>527</v>
      </c>
      <c r="Y62">
        <f t="shared" si="0"/>
        <v>0</v>
      </c>
      <c r="Z62">
        <f t="shared" si="1"/>
        <v>0</v>
      </c>
      <c r="AA62">
        <f t="shared" si="2"/>
        <v>0</v>
      </c>
      <c r="AB62">
        <f t="shared" si="3"/>
        <v>1</v>
      </c>
      <c r="AC62">
        <f t="shared" si="4"/>
        <v>0</v>
      </c>
    </row>
    <row r="63" spans="1:29" x14ac:dyDescent="0.25">
      <c r="A63" t="s">
        <v>158</v>
      </c>
      <c r="B63">
        <f>'[4]Emission Projections'!G$183*'[4]Carbon Prices POLES'!A$8*VLOOKUP('Revenues X=1'!$A63,'[4]Population Shares'!$A$3:$Z$214,B$1,FALSE)</f>
        <v>1487194.6886941406</v>
      </c>
      <c r="C63">
        <f>'[4]Emission Projections'!H$183*'[4]Carbon Prices POLES'!B$8*VLOOKUP('Revenues X=1'!$A63,'[4]Population Shares'!$A$3:$Z$214,C$1,FALSE)</f>
        <v>1765324.0858720972</v>
      </c>
      <c r="D63">
        <f>'[4]Emission Projections'!I$183*'[4]Carbon Prices POLES'!C$8*VLOOKUP('Revenues X=1'!$A63,'[4]Population Shares'!$A$3:$Z$214,D$1,FALSE)</f>
        <v>2095328.9686595786</v>
      </c>
      <c r="E63">
        <f>'[4]Emission Projections'!J$183*'[4]Carbon Prices POLES'!D$8*VLOOKUP('Revenues X=1'!$A63,'[4]Population Shares'!$A$3:$Z$214,E$1,FALSE)</f>
        <v>2486871.9971995647</v>
      </c>
      <c r="F63">
        <f>'[4]Emission Projections'!K$183*'[4]Carbon Prices POLES'!E$8*VLOOKUP('Revenues X=1'!$A63,'[4]Population Shares'!$A$3:$Z$214,F$1,FALSE)</f>
        <v>2951399.3532573264</v>
      </c>
      <c r="G63">
        <f>'[4]Emission Projections'!L$183*'[4]Carbon Prices POLES'!F$8*VLOOKUP('Revenues X=1'!$A63,'[4]Population Shares'!$A$3:$Z$214,G$1,FALSE)</f>
        <v>3502478.2754308097</v>
      </c>
      <c r="H63">
        <f>'[4]Emission Projections'!M$183*'[4]Carbon Prices POLES'!G$8*VLOOKUP('Revenues X=1'!$A63,'[4]Population Shares'!$A$3:$Z$214,H$1,FALSE)</f>
        <v>4156195.3053953452</v>
      </c>
      <c r="I63">
        <f>'[4]Emission Projections'!N$183*'[4]Carbon Prices POLES'!H$8*VLOOKUP('Revenues X=1'!$A63,'[4]Population Shares'!$A$3:$Z$214,I$1,FALSE)</f>
        <v>4931613.1258048723</v>
      </c>
      <c r="J63">
        <f>'[4]Emission Projections'!O$183*'[4]Carbon Prices POLES'!I$8*VLOOKUP('Revenues X=1'!$A63,'[4]Population Shares'!$A$3:$Z$214,J$1,FALSE)</f>
        <v>5851331.3297313014</v>
      </c>
      <c r="K63">
        <f>'[4]Emission Projections'!P$183*'[4]Carbon Prices POLES'!J$8*VLOOKUP('Revenues X=1'!$A63,'[4]Population Shares'!$A$3:$Z$214,K$1,FALSE)</f>
        <v>6942127.0818239506</v>
      </c>
      <c r="L63">
        <f>'[4]Emission Projections'!Q$183*'[4]Carbon Prices POLES'!K$8*VLOOKUP('Revenues X=1'!$A63,'[4]Population Shares'!$A$3:$Z$214,L$1,FALSE)</f>
        <v>8235740.9188875305</v>
      </c>
      <c r="M63">
        <f>'[4]Emission Projections'!R$183*'[4]Carbon Prices POLES'!L$8*VLOOKUP('Revenues X=1'!$A63,'[4]Population Shares'!$A$3:$Z$214,M$1,FALSE)</f>
        <v>9769775.6072691455</v>
      </c>
      <c r="N63">
        <f>'[4]Emission Projections'!S$183*'[4]Carbon Prices POLES'!M$8*VLOOKUP('Revenues X=1'!$A63,'[4]Population Shares'!$A$3:$Z$214,N$1,FALSE)</f>
        <v>11588796.968823835</v>
      </c>
      <c r="O63">
        <f>'[4]Emission Projections'!T$183*'[4]Carbon Prices POLES'!N$8*VLOOKUP('Revenues X=1'!$A63,'[4]Population Shares'!$A$3:$Z$214,O$1,FALSE)</f>
        <v>13745594.550518777</v>
      </c>
      <c r="P63">
        <f>'[4]Emission Projections'!U$183*'[4]Carbon Prices POLES'!O$8*VLOOKUP('Revenues X=1'!$A63,'[4]Population Shares'!$A$3:$Z$214,P$1,FALSE)</f>
        <v>16302723.327815376</v>
      </c>
      <c r="Q63">
        <f>'[4]Emission Projections'!V$183*'[4]Carbon Prices POLES'!P$8*VLOOKUP('Revenues X=1'!$A63,'[4]Population Shares'!$A$3:$Z$214,Q$1,FALSE)</f>
        <v>19334271.202490959</v>
      </c>
      <c r="R63">
        <f>'[4]Emission Projections'!W$183*'[4]Carbon Prices POLES'!Q$8*VLOOKUP('Revenues X=1'!$A63,'[4]Population Shares'!$A$3:$Z$214,R$1,FALSE)</f>
        <v>22928017.524204515</v>
      </c>
      <c r="S63">
        <f>'[4]Emission Projections'!X$183*'[4]Carbon Prices POLES'!R$8*VLOOKUP('Revenues X=1'!$A63,'[4]Population Shares'!$A$3:$Z$214,S$1,FALSE)</f>
        <v>27187910.299198523</v>
      </c>
      <c r="T63">
        <f>'[4]Emission Projections'!Y$183*'[4]Carbon Prices POLES'!S$8*VLOOKUP('Revenues X=1'!$A63,'[4]Population Shares'!$A$3:$Z$214,T$1,FALSE)</f>
        <v>32237087.414652068</v>
      </c>
      <c r="U63">
        <f>'[4]Emission Projections'!Z$183*'[4]Carbon Prices POLES'!T$8*VLOOKUP('Revenues X=1'!$A63,'[4]Population Shares'!$A$3:$Z$214,U$1,FALSE)</f>
        <v>38221347.293088101</v>
      </c>
      <c r="V63">
        <f>'[4]Emission Projections'!AA$183*'[4]Carbon Prices POLES'!U$8*VLOOKUP('Revenues X=1'!$A63,'[4]Population Shares'!$A$3:$Z$214,V$1,FALSE)</f>
        <v>45313370.966790326</v>
      </c>
      <c r="W63" s="20">
        <f t="shared" si="5"/>
        <v>13382595.251695627</v>
      </c>
      <c r="X63" t="s">
        <v>524</v>
      </c>
      <c r="Y63">
        <f t="shared" si="0"/>
        <v>1</v>
      </c>
      <c r="Z63">
        <f t="shared" si="1"/>
        <v>0</v>
      </c>
      <c r="AA63">
        <f t="shared" si="2"/>
        <v>0</v>
      </c>
      <c r="AB63">
        <f t="shared" si="3"/>
        <v>0</v>
      </c>
      <c r="AC63">
        <f t="shared" si="4"/>
        <v>0</v>
      </c>
    </row>
    <row r="64" spans="1:29" x14ac:dyDescent="0.25">
      <c r="A64" t="s">
        <v>160</v>
      </c>
      <c r="B64">
        <f>'[4]Emission Projections'!G$183*'[4]Carbon Prices POLES'!A$8*VLOOKUP('Revenues X=1'!$A64,'[4]Population Shares'!$A$3:$Z$214,B$1,FALSE)</f>
        <v>6130.3594222806123</v>
      </c>
      <c r="C64">
        <f>'[4]Emission Projections'!H$183*'[4]Carbon Prices POLES'!B$8*VLOOKUP('Revenues X=1'!$A64,'[4]Population Shares'!$A$3:$Z$214,C$1,FALSE)</f>
        <v>7316.0795381013249</v>
      </c>
      <c r="D64">
        <f>'[4]Emission Projections'!I$183*'[4]Carbon Prices POLES'!C$8*VLOOKUP('Revenues X=1'!$A64,'[4]Population Shares'!$A$3:$Z$214,D$1,FALSE)</f>
        <v>8730.5589360187369</v>
      </c>
      <c r="E64">
        <f>'[4]Emission Projections'!J$183*'[4]Carbon Prices POLES'!D$8*VLOOKUP('Revenues X=1'!$A64,'[4]Population Shares'!$A$3:$Z$214,E$1,FALSE)</f>
        <v>10417.874531623802</v>
      </c>
      <c r="F64">
        <f>'[4]Emission Projections'!K$183*'[4]Carbon Prices POLES'!E$8*VLOOKUP('Revenues X=1'!$A64,'[4]Population Shares'!$A$3:$Z$214,F$1,FALSE)</f>
        <v>12430.526616622463</v>
      </c>
      <c r="G64">
        <f>'[4]Emission Projections'!L$183*'[4]Carbon Prices POLES'!F$8*VLOOKUP('Revenues X=1'!$A64,'[4]Population Shares'!$A$3:$Z$214,G$1,FALSE)</f>
        <v>14831.082806963437</v>
      </c>
      <c r="H64">
        <f>'[4]Emission Projections'!M$183*'[4]Carbon Prices POLES'!G$8*VLOOKUP('Revenues X=1'!$A64,'[4]Population Shares'!$A$3:$Z$214,H$1,FALSE)</f>
        <v>17694.130110947863</v>
      </c>
      <c r="I64">
        <f>'[4]Emission Projections'!N$183*'[4]Carbon Prices POLES'!H$8*VLOOKUP('Revenues X=1'!$A64,'[4]Population Shares'!$A$3:$Z$214,I$1,FALSE)</f>
        <v>21108.536718580865</v>
      </c>
      <c r="J64">
        <f>'[4]Emission Projections'!O$183*'[4]Carbon Prices POLES'!I$8*VLOOKUP('Revenues X=1'!$A64,'[4]Population Shares'!$A$3:$Z$214,J$1,FALSE)</f>
        <v>25180.229178553567</v>
      </c>
      <c r="K64">
        <f>'[4]Emission Projections'!P$183*'[4]Carbon Prices POLES'!J$8*VLOOKUP('Revenues X=1'!$A64,'[4]Population Shares'!$A$3:$Z$214,K$1,FALSE)</f>
        <v>30035.399092728625</v>
      </c>
      <c r="L64">
        <f>'[4]Emission Projections'!Q$183*'[4]Carbon Prices POLES'!K$8*VLOOKUP('Revenues X=1'!$A64,'[4]Population Shares'!$A$3:$Z$214,L$1,FALSE)</f>
        <v>35824.43774214822</v>
      </c>
      <c r="M64">
        <f>'[4]Emission Projections'!R$183*'[4]Carbon Prices POLES'!L$8*VLOOKUP('Revenues X=1'!$A64,'[4]Population Shares'!$A$3:$Z$214,M$1,FALSE)</f>
        <v>42726.483949286383</v>
      </c>
      <c r="N64">
        <f>'[4]Emission Projections'!S$183*'[4]Carbon Prices POLES'!M$8*VLOOKUP('Revenues X=1'!$A64,'[4]Population Shares'!$A$3:$Z$214,N$1,FALSE)</f>
        <v>50954.996969662388</v>
      </c>
      <c r="O64">
        <f>'[4]Emission Projections'!T$183*'[4]Carbon Prices POLES'!N$8*VLOOKUP('Revenues X=1'!$A64,'[4]Population Shares'!$A$3:$Z$214,O$1,FALSE)</f>
        <v>60764.204241373132</v>
      </c>
      <c r="P64">
        <f>'[4]Emission Projections'!U$183*'[4]Carbon Prices POLES'!O$8*VLOOKUP('Revenues X=1'!$A64,'[4]Population Shares'!$A$3:$Z$214,P$1,FALSE)</f>
        <v>72456.99239514301</v>
      </c>
      <c r="Q64">
        <f>'[4]Emission Projections'!V$183*'[4]Carbon Prices POLES'!P$8*VLOOKUP('Revenues X=1'!$A64,'[4]Population Shares'!$A$3:$Z$214,Q$1,FALSE)</f>
        <v>86394.045420839902</v>
      </c>
      <c r="R64">
        <f>'[4]Emission Projections'!W$183*'[4]Carbon Prices POLES'!Q$8*VLOOKUP('Revenues X=1'!$A64,'[4]Population Shares'!$A$3:$Z$214,R$1,FALSE)</f>
        <v>103005.01476898379</v>
      </c>
      <c r="S64">
        <f>'[4]Emission Projections'!X$183*'[4]Carbon Prices POLES'!R$8*VLOOKUP('Revenues X=1'!$A64,'[4]Population Shares'!$A$3:$Z$214,S$1,FALSE)</f>
        <v>122801.46604564255</v>
      </c>
      <c r="T64">
        <f>'[4]Emission Projections'!Y$183*'[4]Carbon Prices POLES'!S$8*VLOOKUP('Revenues X=1'!$A64,'[4]Population Shares'!$A$3:$Z$214,T$1,FALSE)</f>
        <v>146392.68610027572</v>
      </c>
      <c r="U64">
        <f>'[4]Emission Projections'!Z$183*'[4]Carbon Prices POLES'!T$8*VLOOKUP('Revenues X=1'!$A64,'[4]Population Shares'!$A$3:$Z$214,U$1,FALSE)</f>
        <v>174504.01910836113</v>
      </c>
      <c r="V64">
        <f>'[4]Emission Projections'!AA$183*'[4]Carbon Prices POLES'!U$8*VLOOKUP('Revenues X=1'!$A64,'[4]Population Shares'!$A$3:$Z$214,V$1,FALSE)</f>
        <v>207999.20410968259</v>
      </c>
      <c r="W64" s="20">
        <f t="shared" si="5"/>
        <v>59890.396562086666</v>
      </c>
      <c r="X64" t="s">
        <v>387</v>
      </c>
      <c r="Y64">
        <f t="shared" si="0"/>
        <v>0</v>
      </c>
      <c r="Z64">
        <f t="shared" si="1"/>
        <v>0</v>
      </c>
      <c r="AA64">
        <f t="shared" si="2"/>
        <v>1</v>
      </c>
      <c r="AB64">
        <f t="shared" si="3"/>
        <v>0</v>
      </c>
      <c r="AC64">
        <f t="shared" si="4"/>
        <v>0</v>
      </c>
    </row>
    <row r="65" spans="1:29" x14ac:dyDescent="0.25">
      <c r="A65" t="s">
        <v>162</v>
      </c>
      <c r="B65">
        <f>'[4]Emission Projections'!G$183*'[4]Carbon Prices POLES'!A$8*VLOOKUP('Revenues X=1'!$A65,'[4]Population Shares'!$A$3:$Z$214,B$1,FALSE)</f>
        <v>35589.130251470277</v>
      </c>
      <c r="C65">
        <f>'[4]Emission Projections'!H$183*'[4]Carbon Prices POLES'!B$8*VLOOKUP('Revenues X=1'!$A65,'[4]Population Shares'!$A$3:$Z$214,C$1,FALSE)</f>
        <v>43017.441734239437</v>
      </c>
      <c r="D65">
        <f>'[4]Emission Projections'!I$183*'[4]Carbon Prices POLES'!C$8*VLOOKUP('Revenues X=1'!$A65,'[4]Population Shares'!$A$3:$Z$214,D$1,FALSE)</f>
        <v>51992.767308854854</v>
      </c>
      <c r="E65">
        <f>'[4]Emission Projections'!J$183*'[4]Carbon Prices POLES'!D$8*VLOOKUP('Revenues X=1'!$A65,'[4]Population Shares'!$A$3:$Z$214,E$1,FALSE)</f>
        <v>62836.897152239842</v>
      </c>
      <c r="F65">
        <f>'[4]Emission Projections'!K$183*'[4]Carbon Prices POLES'!E$8*VLOOKUP('Revenues X=1'!$A65,'[4]Population Shares'!$A$3:$Z$214,F$1,FALSE)</f>
        <v>75938.123472216539</v>
      </c>
      <c r="G65">
        <f>'[4]Emission Projections'!L$183*'[4]Carbon Prices POLES'!F$8*VLOOKUP('Revenues X=1'!$A65,'[4]Population Shares'!$A$3:$Z$214,G$1,FALSE)</f>
        <v>91765.179187047208</v>
      </c>
      <c r="H65">
        <f>'[4]Emission Projections'!M$183*'[4]Carbon Prices POLES'!G$8*VLOOKUP('Revenues X=1'!$A65,'[4]Population Shares'!$A$3:$Z$214,H$1,FALSE)</f>
        <v>110884.02901925701</v>
      </c>
      <c r="I65">
        <f>'[4]Emission Projections'!N$183*'[4]Carbon Prices POLES'!H$8*VLOOKUP('Revenues X=1'!$A65,'[4]Population Shares'!$A$3:$Z$214,I$1,FALSE)</f>
        <v>133977.73572316082</v>
      </c>
      <c r="J65">
        <f>'[4]Emission Projections'!O$183*'[4]Carbon Prices POLES'!I$8*VLOOKUP('Revenues X=1'!$A65,'[4]Population Shares'!$A$3:$Z$214,J$1,FALSE)</f>
        <v>161870.94723802674</v>
      </c>
      <c r="K65">
        <f>'[4]Emission Projections'!P$183*'[4]Carbon Prices POLES'!J$8*VLOOKUP('Revenues X=1'!$A65,'[4]Population Shares'!$A$3:$Z$214,K$1,FALSE)</f>
        <v>195558.79866296108</v>
      </c>
      <c r="L65">
        <f>'[4]Emission Projections'!Q$183*'[4]Carbon Prices POLES'!K$8*VLOOKUP('Revenues X=1'!$A65,'[4]Population Shares'!$A$3:$Z$214,L$1,FALSE)</f>
        <v>236242.51683326083</v>
      </c>
      <c r="M65">
        <f>'[4]Emission Projections'!R$183*'[4]Carbon Prices POLES'!L$8*VLOOKUP('Revenues X=1'!$A65,'[4]Population Shares'!$A$3:$Z$214,M$1,FALSE)</f>
        <v>285371.47319548158</v>
      </c>
      <c r="N65">
        <f>'[4]Emission Projections'!S$183*'[4]Carbon Prices POLES'!M$8*VLOOKUP('Revenues X=1'!$A65,'[4]Population Shares'!$A$3:$Z$214,N$1,FALSE)</f>
        <v>344694.93840557395</v>
      </c>
      <c r="O65">
        <f>'[4]Emission Projections'!T$183*'[4]Carbon Prices POLES'!N$8*VLOOKUP('Revenues X=1'!$A65,'[4]Population Shares'!$A$3:$Z$214,O$1,FALSE)</f>
        <v>416323.24981799693</v>
      </c>
      <c r="P65">
        <f>'[4]Emission Projections'!U$183*'[4]Carbon Prices POLES'!O$8*VLOOKUP('Revenues X=1'!$A65,'[4]Population Shares'!$A$3:$Z$214,P$1,FALSE)</f>
        <v>502803.01973163499</v>
      </c>
      <c r="Q65">
        <f>'[4]Emission Projections'!V$183*'[4]Carbon Prices POLES'!P$8*VLOOKUP('Revenues X=1'!$A65,'[4]Population Shares'!$A$3:$Z$214,Q$1,FALSE)</f>
        <v>607206.07620917947</v>
      </c>
      <c r="R65">
        <f>'[4]Emission Projections'!W$183*'[4]Carbon Prices POLES'!Q$8*VLOOKUP('Revenues X=1'!$A65,'[4]Population Shares'!$A$3:$Z$214,R$1,FALSE)</f>
        <v>733238.72106902348</v>
      </c>
      <c r="S65">
        <f>'[4]Emission Projections'!X$183*'[4]Carbon Prices POLES'!R$8*VLOOKUP('Revenues X=1'!$A65,'[4]Population Shares'!$A$3:$Z$214,S$1,FALSE)</f>
        <v>885371.01121706795</v>
      </c>
      <c r="T65">
        <f>'[4]Emission Projections'!Y$183*'[4]Carbon Prices POLES'!S$8*VLOOKUP('Revenues X=1'!$A65,'[4]Population Shares'!$A$3:$Z$214,T$1,FALSE)</f>
        <v>1068995.4342166362</v>
      </c>
      <c r="U65">
        <f>'[4]Emission Projections'!Z$183*'[4]Carbon Prices POLES'!T$8*VLOOKUP('Revenues X=1'!$A65,'[4]Population Shares'!$A$3:$Z$214,U$1,FALSE)</f>
        <v>1290614.7635733557</v>
      </c>
      <c r="V65">
        <f>'[4]Emission Projections'!AA$183*'[4]Carbon Prices POLES'!U$8*VLOOKUP('Revenues X=1'!$A65,'[4]Population Shares'!$A$3:$Z$214,V$1,FALSE)</f>
        <v>1558072.2482182491</v>
      </c>
      <c r="W65" s="20">
        <f t="shared" si="5"/>
        <v>423445.92867794924</v>
      </c>
      <c r="X65" t="s">
        <v>387</v>
      </c>
      <c r="Y65">
        <f t="shared" si="0"/>
        <v>0</v>
      </c>
      <c r="Z65">
        <f t="shared" si="1"/>
        <v>0</v>
      </c>
      <c r="AA65">
        <f t="shared" si="2"/>
        <v>1</v>
      </c>
      <c r="AB65">
        <f t="shared" si="3"/>
        <v>0</v>
      </c>
      <c r="AC65">
        <f t="shared" si="4"/>
        <v>0</v>
      </c>
    </row>
    <row r="66" spans="1:29" x14ac:dyDescent="0.25">
      <c r="A66" t="s">
        <v>164</v>
      </c>
      <c r="B66">
        <f>'[4]Emission Projections'!G$183*'[4]Carbon Prices POLES'!A$8*VLOOKUP('Revenues X=1'!$A66,'[4]Population Shares'!$A$3:$Z$214,B$1,FALSE)</f>
        <v>38434.43664581982</v>
      </c>
      <c r="C66">
        <f>'[4]Emission Projections'!H$183*'[4]Carbon Prices POLES'!B$8*VLOOKUP('Revenues X=1'!$A66,'[4]Population Shares'!$A$3:$Z$214,C$1,FALSE)</f>
        <v>46858.385358533204</v>
      </c>
      <c r="D66">
        <f>'[4]Emission Projections'!I$183*'[4]Carbon Prices POLES'!C$8*VLOOKUP('Revenues X=1'!$A66,'[4]Population Shares'!$A$3:$Z$214,D$1,FALSE)</f>
        <v>57124.875840238623</v>
      </c>
      <c r="E66">
        <f>'[4]Emission Projections'!J$183*'[4]Carbon Prices POLES'!D$8*VLOOKUP('Revenues X=1'!$A66,'[4]Population Shares'!$A$3:$Z$214,E$1,FALSE)</f>
        <v>69636.456375543203</v>
      </c>
      <c r="F66">
        <f>'[4]Emission Projections'!K$183*'[4]Carbon Prices POLES'!E$8*VLOOKUP('Revenues X=1'!$A66,'[4]Population Shares'!$A$3:$Z$214,F$1,FALSE)</f>
        <v>84883.13038677584</v>
      </c>
      <c r="G66">
        <f>'[4]Emission Projections'!L$183*'[4]Carbon Prices POLES'!F$8*VLOOKUP('Revenues X=1'!$A66,'[4]Population Shares'!$A$3:$Z$214,G$1,FALSE)</f>
        <v>103461.56389137548</v>
      </c>
      <c r="H66">
        <f>'[4]Emission Projections'!M$183*'[4]Carbon Prices POLES'!G$8*VLOOKUP('Revenues X=1'!$A66,'[4]Population Shares'!$A$3:$Z$214,H$1,FALSE)</f>
        <v>126098.44032839042</v>
      </c>
      <c r="I66">
        <f>'[4]Emission Projections'!N$183*'[4]Carbon Prices POLES'!H$8*VLOOKUP('Revenues X=1'!$A66,'[4]Population Shares'!$A$3:$Z$214,I$1,FALSE)</f>
        <v>153678.44102297371</v>
      </c>
      <c r="J66">
        <f>'[4]Emission Projections'!O$183*'[4]Carbon Prices POLES'!I$8*VLOOKUP('Revenues X=1'!$A66,'[4]Population Shares'!$A$3:$Z$214,J$1,FALSE)</f>
        <v>187278.88537128005</v>
      </c>
      <c r="K66">
        <f>'[4]Emission Projections'!P$183*'[4]Carbon Prices POLES'!J$8*VLOOKUP('Revenues X=1'!$A66,'[4]Population Shares'!$A$3:$Z$214,K$1,FALSE)</f>
        <v>228211.15226296204</v>
      </c>
      <c r="L66">
        <f>'[4]Emission Projections'!Q$183*'[4]Carbon Prices POLES'!K$8*VLOOKUP('Revenues X=1'!$A66,'[4]Population Shares'!$A$3:$Z$214,L$1,FALSE)</f>
        <v>278071.93513797404</v>
      </c>
      <c r="M66">
        <f>'[4]Emission Projections'!R$183*'[4]Carbon Prices POLES'!L$8*VLOOKUP('Revenues X=1'!$A66,'[4]Population Shares'!$A$3:$Z$214,M$1,FALSE)</f>
        <v>338804.5631807223</v>
      </c>
      <c r="N66">
        <f>'[4]Emission Projections'!S$183*'[4]Carbon Prices POLES'!M$8*VLOOKUP('Revenues X=1'!$A66,'[4]Population Shares'!$A$3:$Z$214,N$1,FALSE)</f>
        <v>412774.81860519893</v>
      </c>
      <c r="O66">
        <f>'[4]Emission Projections'!T$183*'[4]Carbon Prices POLES'!N$8*VLOOKUP('Revenues X=1'!$A66,'[4]Population Shares'!$A$3:$Z$214,O$1,FALSE)</f>
        <v>502861.68858999567</v>
      </c>
      <c r="P66">
        <f>'[4]Emission Projections'!U$183*'[4]Carbon Prices POLES'!O$8*VLOOKUP('Revenues X=1'!$A66,'[4]Population Shares'!$A$3:$Z$214,P$1,FALSE)</f>
        <v>612569.48257834534</v>
      </c>
      <c r="Q66">
        <f>'[4]Emission Projections'!V$183*'[4]Carbon Prices POLES'!P$8*VLOOKUP('Revenues X=1'!$A66,'[4]Population Shares'!$A$3:$Z$214,Q$1,FALSE)</f>
        <v>746162.09625869559</v>
      </c>
      <c r="R66">
        <f>'[4]Emission Projections'!W$183*'[4]Carbon Prices POLES'!Q$8*VLOOKUP('Revenues X=1'!$A66,'[4]Population Shares'!$A$3:$Z$214,R$1,FALSE)</f>
        <v>908828.75939220574</v>
      </c>
      <c r="S66">
        <f>'[4]Emission Projections'!X$183*'[4]Carbon Prices POLES'!R$8*VLOOKUP('Revenues X=1'!$A66,'[4]Population Shares'!$A$3:$Z$214,S$1,FALSE)</f>
        <v>1106882.6087688468</v>
      </c>
      <c r="T66">
        <f>'[4]Emission Projections'!Y$183*'[4]Carbon Prices POLES'!S$8*VLOOKUP('Revenues X=1'!$A66,'[4]Population Shares'!$A$3:$Z$214,T$1,FALSE)</f>
        <v>1348005.6463131348</v>
      </c>
      <c r="U66">
        <f>'[4]Emission Projections'!Z$183*'[4]Carbon Prices POLES'!T$8*VLOOKUP('Revenues X=1'!$A66,'[4]Population Shares'!$A$3:$Z$214,U$1,FALSE)</f>
        <v>1641542.3256990432</v>
      </c>
      <c r="V66">
        <f>'[4]Emission Projections'!AA$183*'[4]Carbon Prices POLES'!U$8*VLOOKUP('Revenues X=1'!$A66,'[4]Population Shares'!$A$3:$Z$214,V$1,FALSE)</f>
        <v>1998861.2269331855</v>
      </c>
      <c r="W66" s="20">
        <f t="shared" si="5"/>
        <v>523382.42471148766</v>
      </c>
      <c r="X66" t="s">
        <v>526</v>
      </c>
      <c r="Y66">
        <f t="shared" si="0"/>
        <v>0</v>
      </c>
      <c r="Z66">
        <f t="shared" si="1"/>
        <v>0</v>
      </c>
      <c r="AA66">
        <f t="shared" si="2"/>
        <v>0</v>
      </c>
      <c r="AB66">
        <f t="shared" si="3"/>
        <v>0</v>
      </c>
      <c r="AC66">
        <f t="shared" si="4"/>
        <v>1</v>
      </c>
    </row>
    <row r="67" spans="1:29" x14ac:dyDescent="0.25">
      <c r="A67" t="s">
        <v>166</v>
      </c>
      <c r="B67">
        <f>'[4]Emission Projections'!G$183*'[4]Carbon Prices POLES'!A$8*VLOOKUP('Revenues X=1'!$A67,'[4]Population Shares'!$A$3:$Z$214,B$1,FALSE)</f>
        <v>101830.76655113912</v>
      </c>
      <c r="C67">
        <f>'[4]Emission Projections'!H$183*'[4]Carbon Prices POLES'!B$8*VLOOKUP('Revenues X=1'!$A67,'[4]Population Shares'!$A$3:$Z$214,C$1,FALSE)</f>
        <v>119777.28036689736</v>
      </c>
      <c r="D67">
        <f>'[4]Emission Projections'!I$183*'[4]Carbon Prices POLES'!C$8*VLOOKUP('Revenues X=1'!$A67,'[4]Population Shares'!$A$3:$Z$214,D$1,FALSE)</f>
        <v>140877.30416688553</v>
      </c>
      <c r="E67">
        <f>'[4]Emission Projections'!J$183*'[4]Carbon Prices POLES'!D$8*VLOOKUP('Revenues X=1'!$A67,'[4]Population Shares'!$A$3:$Z$214,E$1,FALSE)</f>
        <v>165684.18699305211</v>
      </c>
      <c r="F67">
        <f>'[4]Emission Projections'!K$183*'[4]Carbon Prices POLES'!E$8*VLOOKUP('Revenues X=1'!$A67,'[4]Population Shares'!$A$3:$Z$214,F$1,FALSE)</f>
        <v>194847.31277326163</v>
      </c>
      <c r="G67">
        <f>'[4]Emission Projections'!L$183*'[4]Carbon Prices POLES'!F$8*VLOOKUP('Revenues X=1'!$A67,'[4]Population Shares'!$A$3:$Z$214,G$1,FALSE)</f>
        <v>229129.34147753843</v>
      </c>
      <c r="H67">
        <f>'[4]Emission Projections'!M$183*'[4]Carbon Prices POLES'!G$8*VLOOKUP('Revenues X=1'!$A67,'[4]Population Shares'!$A$3:$Z$214,H$1,FALSE)</f>
        <v>269426.31927031372</v>
      </c>
      <c r="I67">
        <f>'[4]Emission Projections'!N$183*'[4]Carbon Prices POLES'!H$8*VLOOKUP('Revenues X=1'!$A67,'[4]Population Shares'!$A$3:$Z$214,I$1,FALSE)</f>
        <v>316790.30667442456</v>
      </c>
      <c r="J67">
        <f>'[4]Emission Projections'!O$183*'[4]Carbon Prices POLES'!I$8*VLOOKUP('Revenues X=1'!$A67,'[4]Population Shares'!$A$3:$Z$214,J$1,FALSE)</f>
        <v>372457.21280791023</v>
      </c>
      <c r="K67">
        <f>'[4]Emission Projections'!P$183*'[4]Carbon Prices POLES'!J$8*VLOOKUP('Revenues X=1'!$A67,'[4]Population Shares'!$A$3:$Z$214,K$1,FALSE)</f>
        <v>437877.94563604507</v>
      </c>
      <c r="L67">
        <f>'[4]Emission Projections'!Q$183*'[4]Carbon Prices POLES'!K$8*VLOOKUP('Revenues X=1'!$A67,'[4]Population Shares'!$A$3:$Z$214,L$1,FALSE)</f>
        <v>514756.69315363205</v>
      </c>
      <c r="M67">
        <f>'[4]Emission Projections'!R$183*'[4]Carbon Prices POLES'!L$8*VLOOKUP('Revenues X=1'!$A67,'[4]Population Shares'!$A$3:$Z$214,M$1,FALSE)</f>
        <v>605093.83623384533</v>
      </c>
      <c r="N67">
        <f>'[4]Emission Projections'!S$183*'[4]Carbon Prices POLES'!M$8*VLOOKUP('Revenues X=1'!$A67,'[4]Population Shares'!$A$3:$Z$214,N$1,FALSE)</f>
        <v>711238.58334082214</v>
      </c>
      <c r="O67">
        <f>'[4]Emission Projections'!T$183*'[4]Carbon Prices POLES'!N$8*VLOOKUP('Revenues X=1'!$A67,'[4]Population Shares'!$A$3:$Z$214,O$1,FALSE)</f>
        <v>835948.06607917743</v>
      </c>
      <c r="P67">
        <f>'[4]Emission Projections'!U$183*'[4]Carbon Prices POLES'!O$8*VLOOKUP('Revenues X=1'!$A67,'[4]Population Shares'!$A$3:$Z$214,P$1,FALSE)</f>
        <v>982459.68900024204</v>
      </c>
      <c r="Q67">
        <f>'[4]Emission Projections'!V$183*'[4]Carbon Prices POLES'!P$8*VLOOKUP('Revenues X=1'!$A67,'[4]Population Shares'!$A$3:$Z$214,Q$1,FALSE)</f>
        <v>1154572.4806438906</v>
      </c>
      <c r="R67">
        <f>'[4]Emission Projections'!W$183*'[4]Carbon Prices POLES'!Q$8*VLOOKUP('Revenues X=1'!$A67,'[4]Population Shares'!$A$3:$Z$214,R$1,FALSE)</f>
        <v>1356746.5145230771</v>
      </c>
      <c r="S67">
        <f>'[4]Emission Projections'!X$183*'[4]Carbon Prices POLES'!R$8*VLOOKUP('Revenues X=1'!$A67,'[4]Population Shares'!$A$3:$Z$214,S$1,FALSE)</f>
        <v>1594214.8559023815</v>
      </c>
      <c r="T67">
        <f>'[4]Emission Projections'!Y$183*'[4]Carbon Prices POLES'!S$8*VLOOKUP('Revenues X=1'!$A67,'[4]Population Shares'!$A$3:$Z$214,T$1,FALSE)</f>
        <v>1873120.143254508</v>
      </c>
      <c r="U67">
        <f>'[4]Emission Projections'!Z$183*'[4]Carbon Prices POLES'!T$8*VLOOKUP('Revenues X=1'!$A67,'[4]Population Shares'!$A$3:$Z$214,U$1,FALSE)</f>
        <v>2200668.5807007928</v>
      </c>
      <c r="V67">
        <f>'[4]Emission Projections'!AA$183*'[4]Carbon Prices POLES'!U$8*VLOOKUP('Revenues X=1'!$A67,'[4]Population Shares'!$A$3:$Z$214,V$1,FALSE)</f>
        <v>2585317.2068516067</v>
      </c>
      <c r="W67" s="20">
        <f t="shared" si="5"/>
        <v>798230.22030483058</v>
      </c>
      <c r="X67" t="s">
        <v>527</v>
      </c>
      <c r="Y67">
        <f t="shared" ref="Y67:Y130" si="6">IF(X67="ASIA",1,0)</f>
        <v>0</v>
      </c>
      <c r="Z67">
        <f t="shared" ref="Z67:Z130" si="7">IF(X67="LAM",1,0)</f>
        <v>0</v>
      </c>
      <c r="AA67">
        <f t="shared" ref="AA67:AA130" si="8">IF(X67="MAF",1,0)</f>
        <v>0</v>
      </c>
      <c r="AB67">
        <f t="shared" ref="AB67:AB130" si="9">IF(X67="OECD90",1,0)</f>
        <v>1</v>
      </c>
      <c r="AC67">
        <f t="shared" ref="AC67:AC130" si="10">IF(X67="REF",1,0)</f>
        <v>0</v>
      </c>
    </row>
    <row r="68" spans="1:29" x14ac:dyDescent="0.25">
      <c r="A68" t="s">
        <v>168</v>
      </c>
      <c r="B68">
        <f>'[4]Emission Projections'!G$183*'[4]Carbon Prices POLES'!A$8*VLOOKUP('Revenues X=1'!$A68,'[4]Population Shares'!$A$3:$Z$214,B$1,FALSE)</f>
        <v>1870150.7968242108</v>
      </c>
      <c r="C68">
        <f>'[4]Emission Projections'!H$183*'[4]Carbon Prices POLES'!B$8*VLOOKUP('Revenues X=1'!$A68,'[4]Population Shares'!$A$3:$Z$214,C$1,FALSE)</f>
        <v>2209824.7636935548</v>
      </c>
      <c r="D68">
        <f>'[4]Emission Projections'!I$183*'[4]Carbon Prices POLES'!C$8*VLOOKUP('Revenues X=1'!$A68,'[4]Population Shares'!$A$3:$Z$214,D$1,FALSE)</f>
        <v>2611019.9796879576</v>
      </c>
      <c r="E68">
        <f>'[4]Emission Projections'!J$183*'[4]Carbon Prices POLES'!D$8*VLOOKUP('Revenues X=1'!$A68,'[4]Population Shares'!$A$3:$Z$214,E$1,FALSE)</f>
        <v>3084863.8290288509</v>
      </c>
      <c r="F68">
        <f>'[4]Emission Projections'!K$183*'[4]Carbon Prices POLES'!E$8*VLOOKUP('Revenues X=1'!$A68,'[4]Population Shares'!$A$3:$Z$214,F$1,FALSE)</f>
        <v>3644476.3174529318</v>
      </c>
      <c r="G68">
        <f>'[4]Emission Projections'!L$183*'[4]Carbon Prices POLES'!F$8*VLOOKUP('Revenues X=1'!$A68,'[4]Population Shares'!$A$3:$Z$214,G$1,FALSE)</f>
        <v>4305337.4144938681</v>
      </c>
      <c r="H68">
        <f>'[4]Emission Projections'!M$183*'[4]Carbon Prices POLES'!G$8*VLOOKUP('Revenues X=1'!$A68,'[4]Population Shares'!$A$3:$Z$214,H$1,FALSE)</f>
        <v>5085718.0453991806</v>
      </c>
      <c r="I68">
        <f>'[4]Emission Projections'!N$183*'[4]Carbon Prices POLES'!H$8*VLOOKUP('Revenues X=1'!$A68,'[4]Population Shares'!$A$3:$Z$214,I$1,FALSE)</f>
        <v>6007169.9635223821</v>
      </c>
      <c r="J68">
        <f>'[4]Emission Projections'!O$183*'[4]Carbon Prices POLES'!I$8*VLOOKUP('Revenues X=1'!$A68,'[4]Population Shares'!$A$3:$Z$214,J$1,FALSE)</f>
        <v>7095127.415990903</v>
      </c>
      <c r="K68">
        <f>'[4]Emission Projections'!P$183*'[4]Carbon Prices POLES'!J$8*VLOOKUP('Revenues X=1'!$A68,'[4]Population Shares'!$A$3:$Z$214,K$1,FALSE)</f>
        <v>8379587.8124279017</v>
      </c>
      <c r="L68">
        <f>'[4]Emission Projections'!Q$183*'[4]Carbon Prices POLES'!K$8*VLOOKUP('Revenues X=1'!$A68,'[4]Population Shares'!$A$3:$Z$214,L$1,FALSE)</f>
        <v>9895947.0164509322</v>
      </c>
      <c r="M68">
        <f>'[4]Emission Projections'!R$183*'[4]Carbon Prices POLES'!L$8*VLOOKUP('Revenues X=1'!$A68,'[4]Population Shares'!$A$3:$Z$214,M$1,FALSE)</f>
        <v>11685945.665488774</v>
      </c>
      <c r="N68">
        <f>'[4]Emission Projections'!S$183*'[4]Carbon Prices POLES'!M$8*VLOOKUP('Revenues X=1'!$A68,'[4]Population Shares'!$A$3:$Z$214,N$1,FALSE)</f>
        <v>13798828.482849563</v>
      </c>
      <c r="O68">
        <f>'[4]Emission Projections'!T$183*'[4]Carbon Prices POLES'!N$8*VLOOKUP('Revenues X=1'!$A68,'[4]Population Shares'!$A$3:$Z$214,O$1,FALSE)</f>
        <v>16292659.457683282</v>
      </c>
      <c r="P68">
        <f>'[4]Emission Projections'!U$183*'[4]Carbon Prices POLES'!O$8*VLOOKUP('Revenues X=1'!$A68,'[4]Population Shares'!$A$3:$Z$214,P$1,FALSE)</f>
        <v>19235930.413422663</v>
      </c>
      <c r="Q68">
        <f>'[4]Emission Projections'!V$183*'[4]Carbon Prices POLES'!P$8*VLOOKUP('Revenues X=1'!$A68,'[4]Population Shares'!$A$3:$Z$214,Q$1,FALSE)</f>
        <v>22709388.168185309</v>
      </c>
      <c r="R68">
        <f>'[4]Emission Projections'!W$183*'[4]Carbon Prices POLES'!Q$8*VLOOKUP('Revenues X=1'!$A68,'[4]Population Shares'!$A$3:$Z$214,R$1,FALSE)</f>
        <v>26808265.809762228</v>
      </c>
      <c r="S68">
        <f>'[4]Emission Projections'!X$183*'[4]Carbon Prices POLES'!R$8*VLOOKUP('Revenues X=1'!$A68,'[4]Population Shares'!$A$3:$Z$214,S$1,FALSE)</f>
        <v>31644820.227473628</v>
      </c>
      <c r="T68">
        <f>'[4]Emission Projections'!Y$183*'[4]Carbon Prices POLES'!S$8*VLOOKUP('Revenues X=1'!$A68,'[4]Population Shares'!$A$3:$Z$214,T$1,FALSE)</f>
        <v>37351426.242054217</v>
      </c>
      <c r="U68">
        <f>'[4]Emission Projections'!Z$183*'[4]Carbon Prices POLES'!T$8*VLOOKUP('Revenues X=1'!$A68,'[4]Population Shares'!$A$3:$Z$214,U$1,FALSE)</f>
        <v>44084099.41166839</v>
      </c>
      <c r="V68">
        <f>'[4]Emission Projections'!AA$183*'[4]Carbon Prices POLES'!U$8*VLOOKUP('Revenues X=1'!$A68,'[4]Population Shares'!$A$3:$Z$214,V$1,FALSE)</f>
        <v>52026779.232019164</v>
      </c>
      <c r="W68" s="20">
        <f t="shared" ref="W68:W131" si="11">AVERAGE(B68:V68)</f>
        <v>15706065.069789518</v>
      </c>
      <c r="X68" t="s">
        <v>387</v>
      </c>
      <c r="Y68">
        <f t="shared" si="6"/>
        <v>0</v>
      </c>
      <c r="Z68">
        <f t="shared" si="7"/>
        <v>0</v>
      </c>
      <c r="AA68">
        <f t="shared" si="8"/>
        <v>1</v>
      </c>
      <c r="AB68">
        <f t="shared" si="9"/>
        <v>0</v>
      </c>
      <c r="AC68">
        <f t="shared" si="10"/>
        <v>0</v>
      </c>
    </row>
    <row r="69" spans="1:29" x14ac:dyDescent="0.25">
      <c r="A69" t="s">
        <v>170</v>
      </c>
      <c r="B69">
        <f>'[4]Emission Projections'!G$183*'[4]Carbon Prices POLES'!A$8*VLOOKUP('Revenues X=1'!$A69,'[4]Population Shares'!$A$3:$Z$214,B$1,FALSE)</f>
        <v>554866.55757824297</v>
      </c>
      <c r="C69">
        <f>'[4]Emission Projections'!H$183*'[4]Carbon Prices POLES'!B$8*VLOOKUP('Revenues X=1'!$A69,'[4]Population Shares'!$A$3:$Z$214,C$1,FALSE)</f>
        <v>668942.05859106209</v>
      </c>
      <c r="D69">
        <f>'[4]Emission Projections'!I$183*'[4]Carbon Prices POLES'!C$8*VLOOKUP('Revenues X=1'!$A69,'[4]Population Shares'!$A$3:$Z$214,D$1,FALSE)</f>
        <v>806416.86925070197</v>
      </c>
      <c r="E69">
        <f>'[4]Emission Projections'!J$183*'[4]Carbon Prices POLES'!D$8*VLOOKUP('Revenues X=1'!$A69,'[4]Population Shares'!$A$3:$Z$214,E$1,FALSE)</f>
        <v>972084.79491935251</v>
      </c>
      <c r="F69">
        <f>'[4]Emission Projections'!K$183*'[4]Carbon Prices POLES'!E$8*VLOOKUP('Revenues X=1'!$A69,'[4]Population Shares'!$A$3:$Z$214,F$1,FALSE)</f>
        <v>1171715.1004630099</v>
      </c>
      <c r="G69">
        <f>'[4]Emission Projections'!L$183*'[4]Carbon Prices POLES'!F$8*VLOOKUP('Revenues X=1'!$A69,'[4]Population Shares'!$A$3:$Z$214,G$1,FALSE)</f>
        <v>1412254.0553983548</v>
      </c>
      <c r="H69">
        <f>'[4]Emission Projections'!M$183*'[4]Carbon Prices POLES'!G$8*VLOOKUP('Revenues X=1'!$A69,'[4]Population Shares'!$A$3:$Z$214,H$1,FALSE)</f>
        <v>1702067.0288122019</v>
      </c>
      <c r="I69">
        <f>'[4]Emission Projections'!N$183*'[4]Carbon Prices POLES'!H$8*VLOOKUP('Revenues X=1'!$A69,'[4]Population Shares'!$A$3:$Z$214,I$1,FALSE)</f>
        <v>2051223.7790858827</v>
      </c>
      <c r="J69">
        <f>'[4]Emission Projections'!O$183*'[4]Carbon Prices POLES'!I$8*VLOOKUP('Revenues X=1'!$A69,'[4]Population Shares'!$A$3:$Z$214,J$1,FALSE)</f>
        <v>2471849.7247495824</v>
      </c>
      <c r="K69">
        <f>'[4]Emission Projections'!P$183*'[4]Carbon Prices POLES'!J$8*VLOOKUP('Revenues X=1'!$A69,'[4]Population Shares'!$A$3:$Z$214,K$1,FALSE)</f>
        <v>2978538.8189144731</v>
      </c>
      <c r="L69">
        <f>'[4]Emission Projections'!Q$183*'[4]Carbon Prices POLES'!K$8*VLOOKUP('Revenues X=1'!$A69,'[4]Population Shares'!$A$3:$Z$214,L$1,FALSE)</f>
        <v>3588861.6134728594</v>
      </c>
      <c r="M69">
        <f>'[4]Emission Projections'!R$183*'[4]Carbon Prices POLES'!L$8*VLOOKUP('Revenues X=1'!$A69,'[4]Population Shares'!$A$3:$Z$214,M$1,FALSE)</f>
        <v>4323962.8730514478</v>
      </c>
      <c r="N69">
        <f>'[4]Emission Projections'!S$183*'[4]Carbon Prices POLES'!M$8*VLOOKUP('Revenues X=1'!$A69,'[4]Population Shares'!$A$3:$Z$214,N$1,FALSE)</f>
        <v>5209296.2088272432</v>
      </c>
      <c r="O69">
        <f>'[4]Emission Projections'!T$183*'[4]Carbon Prices POLES'!N$8*VLOOKUP('Revenues X=1'!$A69,'[4]Population Shares'!$A$3:$Z$214,O$1,FALSE)</f>
        <v>6275488.8059907444</v>
      </c>
      <c r="P69">
        <f>'[4]Emission Projections'!U$183*'[4]Carbon Prices POLES'!O$8*VLOOKUP('Revenues X=1'!$A69,'[4]Population Shares'!$A$3:$Z$214,P$1,FALSE)</f>
        <v>7559403.3561088787</v>
      </c>
      <c r="Q69">
        <f>'[4]Emission Projections'!V$183*'[4]Carbon Prices POLES'!P$8*VLOOKUP('Revenues X=1'!$A69,'[4]Population Shares'!$A$3:$Z$214,Q$1,FALSE)</f>
        <v>9105388.8699227795</v>
      </c>
      <c r="R69">
        <f>'[4]Emission Projections'!W$183*'[4]Carbon Prices POLES'!Q$8*VLOOKUP('Revenues X=1'!$A69,'[4]Population Shares'!$A$3:$Z$214,R$1,FALSE)</f>
        <v>10966815.273910442</v>
      </c>
      <c r="S69">
        <f>'[4]Emission Projections'!X$183*'[4]Carbon Prices POLES'!R$8*VLOOKUP('Revenues X=1'!$A69,'[4]Population Shares'!$A$3:$Z$214,S$1,FALSE)</f>
        <v>13207882.077463647</v>
      </c>
      <c r="T69">
        <f>'[4]Emission Projections'!Y$183*'[4]Carbon Prices POLES'!S$8*VLOOKUP('Revenues X=1'!$A69,'[4]Population Shares'!$A$3:$Z$214,T$1,FALSE)</f>
        <v>15905835.348134616</v>
      </c>
      <c r="U69">
        <f>'[4]Emission Projections'!Z$183*'[4]Carbon Prices POLES'!T$8*VLOOKUP('Revenues X=1'!$A69,'[4]Population Shares'!$A$3:$Z$214,U$1,FALSE)</f>
        <v>19153582.141494013</v>
      </c>
      <c r="V69">
        <f>'[4]Emission Projections'!AA$183*'[4]Carbon Prices POLES'!U$8*VLOOKUP('Revenues X=1'!$A69,'[4]Population Shares'!$A$3:$Z$214,V$1,FALSE)</f>
        <v>23062889.569245033</v>
      </c>
      <c r="W69" s="20">
        <f t="shared" si="11"/>
        <v>6340445.9488278376</v>
      </c>
      <c r="X69" t="s">
        <v>527</v>
      </c>
      <c r="Y69">
        <f t="shared" si="6"/>
        <v>0</v>
      </c>
      <c r="Z69">
        <f t="shared" si="7"/>
        <v>0</v>
      </c>
      <c r="AA69">
        <f t="shared" si="8"/>
        <v>0</v>
      </c>
      <c r="AB69">
        <f t="shared" si="9"/>
        <v>1</v>
      </c>
      <c r="AC69">
        <f t="shared" si="10"/>
        <v>0</v>
      </c>
    </row>
    <row r="70" spans="1:29" x14ac:dyDescent="0.25">
      <c r="A70" t="s">
        <v>172</v>
      </c>
      <c r="B70">
        <f>'[4]Emission Projections'!G$183*'[4]Carbon Prices POLES'!A$8*VLOOKUP('Revenues X=1'!$A70,'[4]Population Shares'!$A$3:$Z$214,B$1,FALSE)</f>
        <v>258590.45913549649</v>
      </c>
      <c r="C70">
        <f>'[4]Emission Projections'!H$183*'[4]Carbon Prices POLES'!B$8*VLOOKUP('Revenues X=1'!$A70,'[4]Population Shares'!$A$3:$Z$214,C$1,FALSE)</f>
        <v>305524.30811458325</v>
      </c>
      <c r="D70">
        <f>'[4]Emission Projections'!I$183*'[4]Carbon Prices POLES'!C$8*VLOOKUP('Revenues X=1'!$A70,'[4]Population Shares'!$A$3:$Z$214,D$1,FALSE)</f>
        <v>360952.61368286953</v>
      </c>
      <c r="E70">
        <f>'[4]Emission Projections'!J$183*'[4]Carbon Prices POLES'!D$8*VLOOKUP('Revenues X=1'!$A70,'[4]Population Shares'!$A$3:$Z$214,E$1,FALSE)</f>
        <v>426410.66344780714</v>
      </c>
      <c r="F70">
        <f>'[4]Emission Projections'!K$183*'[4]Carbon Prices POLES'!E$8*VLOOKUP('Revenues X=1'!$A70,'[4]Population Shares'!$A$3:$Z$214,F$1,FALSE)</f>
        <v>503708.46974428318</v>
      </c>
      <c r="G70">
        <f>'[4]Emission Projections'!L$183*'[4]Carbon Prices POLES'!F$8*VLOOKUP('Revenues X=1'!$A70,'[4]Population Shares'!$A$3:$Z$214,G$1,FALSE)</f>
        <v>594981.38315240748</v>
      </c>
      <c r="H70">
        <f>'[4]Emission Projections'!M$183*'[4]Carbon Prices POLES'!G$8*VLOOKUP('Revenues X=1'!$A70,'[4]Population Shares'!$A$3:$Z$214,H$1,FALSE)</f>
        <v>702749.46761512302</v>
      </c>
      <c r="I70">
        <f>'[4]Emission Projections'!N$183*'[4]Carbon Prices POLES'!H$8*VLOOKUP('Revenues X=1'!$A70,'[4]Population Shares'!$A$3:$Z$214,I$1,FALSE)</f>
        <v>829984.97143889614</v>
      </c>
      <c r="J70">
        <f>'[4]Emission Projections'!O$183*'[4]Carbon Prices POLES'!I$8*VLOOKUP('Revenues X=1'!$A70,'[4]Population Shares'!$A$3:$Z$214,J$1,FALSE)</f>
        <v>980195.19783560932</v>
      </c>
      <c r="K70">
        <f>'[4]Emission Projections'!P$183*'[4]Carbon Prices POLES'!J$8*VLOOKUP('Revenues X=1'!$A70,'[4]Population Shares'!$A$3:$Z$214,K$1,FALSE)</f>
        <v>1157516.2336058049</v>
      </c>
      <c r="L70">
        <f>'[4]Emission Projections'!Q$183*'[4]Carbon Prices POLES'!K$8*VLOOKUP('Revenues X=1'!$A70,'[4]Population Shares'!$A$3:$Z$214,L$1,FALSE)</f>
        <v>1366827.9721472566</v>
      </c>
      <c r="M70">
        <f>'[4]Emission Projections'!R$183*'[4]Carbon Prices POLES'!L$8*VLOOKUP('Revenues X=1'!$A70,'[4]Population Shares'!$A$3:$Z$214,M$1,FALSE)</f>
        <v>1613884.3937114787</v>
      </c>
      <c r="N70">
        <f>'[4]Emission Projections'!S$183*'[4]Carbon Prices POLES'!M$8*VLOOKUP('Revenues X=1'!$A70,'[4]Population Shares'!$A$3:$Z$214,N$1,FALSE)</f>
        <v>1905473.1712381097</v>
      </c>
      <c r="O70">
        <f>'[4]Emission Projections'!T$183*'[4]Carbon Prices POLES'!N$8*VLOOKUP('Revenues X=1'!$A70,'[4]Population Shares'!$A$3:$Z$214,O$1,FALSE)</f>
        <v>2249596.6916737845</v>
      </c>
      <c r="P70">
        <f>'[4]Emission Projections'!U$183*'[4]Carbon Prices POLES'!O$8*VLOOKUP('Revenues X=1'!$A70,'[4]Population Shares'!$A$3:$Z$214,P$1,FALSE)</f>
        <v>2655693.4621440005</v>
      </c>
      <c r="Q70">
        <f>'[4]Emission Projections'!V$183*'[4]Carbon Prices POLES'!P$8*VLOOKUP('Revenues X=1'!$A70,'[4]Population Shares'!$A$3:$Z$214,Q$1,FALSE)</f>
        <v>3134889.5445364444</v>
      </c>
      <c r="R70">
        <f>'[4]Emission Projections'!W$183*'[4]Carbon Prices POLES'!Q$8*VLOOKUP('Revenues X=1'!$A70,'[4]Population Shares'!$A$3:$Z$214,R$1,FALSE)</f>
        <v>3700305.6026543868</v>
      </c>
      <c r="S70">
        <f>'[4]Emission Projections'!X$183*'[4]Carbon Prices POLES'!R$8*VLOOKUP('Revenues X=1'!$A70,'[4]Population Shares'!$A$3:$Z$214,S$1,FALSE)</f>
        <v>4367406.013241997</v>
      </c>
      <c r="T70">
        <f>'[4]Emission Projections'!Y$183*'[4]Carbon Prices POLES'!S$8*VLOOKUP('Revenues X=1'!$A70,'[4]Population Shares'!$A$3:$Z$214,T$1,FALSE)</f>
        <v>5154424.5548997056</v>
      </c>
      <c r="U70">
        <f>'[4]Emission Projections'!Z$183*'[4]Carbon Prices POLES'!T$8*VLOOKUP('Revenues X=1'!$A70,'[4]Population Shares'!$A$3:$Z$214,U$1,FALSE)</f>
        <v>6082848.9646086041</v>
      </c>
      <c r="V70">
        <f>'[4]Emission Projections'!AA$183*'[4]Carbon Prices POLES'!U$8*VLOOKUP('Revenues X=1'!$A70,'[4]Population Shares'!$A$3:$Z$214,V$1,FALSE)</f>
        <v>7178010.0826055324</v>
      </c>
      <c r="W70" s="20">
        <f t="shared" si="11"/>
        <v>2168094.0105349608</v>
      </c>
      <c r="X70" t="s">
        <v>527</v>
      </c>
      <c r="Y70">
        <f t="shared" si="6"/>
        <v>0</v>
      </c>
      <c r="Z70">
        <f t="shared" si="7"/>
        <v>0</v>
      </c>
      <c r="AA70">
        <f t="shared" si="8"/>
        <v>0</v>
      </c>
      <c r="AB70">
        <f t="shared" si="9"/>
        <v>1</v>
      </c>
      <c r="AC70">
        <f t="shared" si="10"/>
        <v>0</v>
      </c>
    </row>
    <row r="71" spans="1:29" x14ac:dyDescent="0.25">
      <c r="A71" t="s">
        <v>174</v>
      </c>
      <c r="B71">
        <f>'[4]Emission Projections'!G$183*'[4]Carbon Prices POLES'!A$8*VLOOKUP('Revenues X=1'!$A71,'[4]Population Shares'!$A$3:$Z$214,B$1,FALSE)</f>
        <v>1301.3563983544225</v>
      </c>
      <c r="C71">
        <f>'[4]Emission Projections'!H$183*'[4]Carbon Prices POLES'!B$8*VLOOKUP('Revenues X=1'!$A71,'[4]Population Shares'!$A$3:$Z$214,C$1,FALSE)</f>
        <v>1536.7321311017747</v>
      </c>
      <c r="D71">
        <f>'[4]Emission Projections'!I$183*'[4]Carbon Prices POLES'!C$8*VLOOKUP('Revenues X=1'!$A71,'[4]Population Shares'!$A$3:$Z$214,D$1,FALSE)</f>
        <v>1814.5596182846336</v>
      </c>
      <c r="E71">
        <f>'[4]Emission Projections'!J$183*'[4]Carbon Prices POLES'!D$8*VLOOKUP('Revenues X=1'!$A71,'[4]Population Shares'!$A$3:$Z$214,E$1,FALSE)</f>
        <v>2142.4848310327325</v>
      </c>
      <c r="F71">
        <f>'[4]Emission Projections'!K$183*'[4]Carbon Prices POLES'!E$8*VLOOKUP('Revenues X=1'!$A71,'[4]Population Shares'!$A$3:$Z$214,F$1,FALSE)</f>
        <v>2529.5169894258011</v>
      </c>
      <c r="G71">
        <f>'[4]Emission Projections'!L$183*'[4]Carbon Prices POLES'!F$8*VLOOKUP('Revenues X=1'!$A71,'[4]Population Shares'!$A$3:$Z$214,G$1,FALSE)</f>
        <v>2986.2789456254095</v>
      </c>
      <c r="H71">
        <f>'[4]Emission Projections'!M$183*'[4]Carbon Prices POLES'!G$8*VLOOKUP('Revenues X=1'!$A71,'[4]Population Shares'!$A$3:$Z$214,H$1,FALSE)</f>
        <v>3525.3007131535487</v>
      </c>
      <c r="I71">
        <f>'[4]Emission Projections'!N$183*'[4]Carbon Prices POLES'!H$8*VLOOKUP('Revenues X=1'!$A71,'[4]Population Shares'!$A$3:$Z$214,I$1,FALSE)</f>
        <v>4161.3526422226341</v>
      </c>
      <c r="J71">
        <f>'[4]Emission Projections'!O$183*'[4]Carbon Prices POLES'!I$8*VLOOKUP('Revenues X=1'!$A71,'[4]Population Shares'!$A$3:$Z$214,J$1,FALSE)</f>
        <v>4911.854690911603</v>
      </c>
      <c r="K71">
        <f>'[4]Emission Projections'!P$183*'[4]Carbon Prices POLES'!J$8*VLOOKUP('Revenues X=1'!$A71,'[4]Population Shares'!$A$3:$Z$214,K$1,FALSE)</f>
        <v>5797.3387612292372</v>
      </c>
      <c r="L71">
        <f>'[4]Emission Projections'!Q$183*'[4]Carbon Prices POLES'!K$8*VLOOKUP('Revenues X=1'!$A71,'[4]Population Shares'!$A$3:$Z$214,L$1,FALSE)</f>
        <v>6842.0161408494059</v>
      </c>
      <c r="M71">
        <f>'[4]Emission Projections'!R$183*'[4]Carbon Prices POLES'!L$8*VLOOKUP('Revenues X=1'!$A71,'[4]Population Shares'!$A$3:$Z$214,M$1,FALSE)</f>
        <v>8074.4194518398599</v>
      </c>
      <c r="N71">
        <f>'[4]Emission Projections'!S$183*'[4]Carbon Prices POLES'!M$8*VLOOKUP('Revenues X=1'!$A71,'[4]Population Shares'!$A$3:$Z$214,N$1,FALSE)</f>
        <v>9528.189172957711</v>
      </c>
      <c r="O71">
        <f>'[4]Emission Projections'!T$183*'[4]Carbon Prices POLES'!N$8*VLOOKUP('Revenues X=1'!$A71,'[4]Population Shares'!$A$3:$Z$214,O$1,FALSE)</f>
        <v>11242.964659884745</v>
      </c>
      <c r="P71">
        <f>'[4]Emission Projections'!U$183*'[4]Carbon Prices POLES'!O$8*VLOOKUP('Revenues X=1'!$A71,'[4]Population Shares'!$A$3:$Z$214,P$1,FALSE)</f>
        <v>13265.474023163822</v>
      </c>
      <c r="Q71">
        <f>'[4]Emission Projections'!V$183*'[4]Carbon Prices POLES'!P$8*VLOOKUP('Revenues X=1'!$A71,'[4]Population Shares'!$A$3:$Z$214,Q$1,FALSE)</f>
        <v>15650.770413181968</v>
      </c>
      <c r="R71">
        <f>'[4]Emission Projections'!W$183*'[4]Carbon Prices POLES'!Q$8*VLOOKUP('Revenues X=1'!$A71,'[4]Population Shares'!$A$3:$Z$214,R$1,FALSE)</f>
        <v>18463.741819414514</v>
      </c>
      <c r="S71">
        <f>'[4]Emission Projections'!X$183*'[4]Carbon Prices POLES'!R$8*VLOOKUP('Revenues X=1'!$A71,'[4]Population Shares'!$A$3:$Z$214,S$1,FALSE)</f>
        <v>21780.825787747319</v>
      </c>
      <c r="T71">
        <f>'[4]Emission Projections'!Y$183*'[4]Carbon Prices POLES'!S$8*VLOOKUP('Revenues X=1'!$A71,'[4]Population Shares'!$A$3:$Z$214,T$1,FALSE)</f>
        <v>25692.100317175031</v>
      </c>
      <c r="U71">
        <f>'[4]Emission Projections'!Z$183*'[4]Carbon Prices POLES'!T$8*VLOOKUP('Revenues X=1'!$A71,'[4]Population Shares'!$A$3:$Z$214,U$1,FALSE)</f>
        <v>30303.661293789381</v>
      </c>
      <c r="V71">
        <f>'[4]Emission Projections'!AA$183*'[4]Carbon Prices POLES'!U$8*VLOOKUP('Revenues X=1'!$A71,'[4]Population Shares'!$A$3:$Z$214,V$1,FALSE)</f>
        <v>35740.513032565097</v>
      </c>
      <c r="W71" s="20">
        <f t="shared" si="11"/>
        <v>10823.402468281458</v>
      </c>
      <c r="X71" t="s">
        <v>525</v>
      </c>
      <c r="Y71">
        <f t="shared" si="6"/>
        <v>0</v>
      </c>
      <c r="Z71">
        <f t="shared" si="7"/>
        <v>1</v>
      </c>
      <c r="AA71">
        <f t="shared" si="8"/>
        <v>0</v>
      </c>
      <c r="AB71">
        <f t="shared" si="9"/>
        <v>0</v>
      </c>
      <c r="AC71">
        <f t="shared" si="10"/>
        <v>0</v>
      </c>
    </row>
    <row r="72" spans="1:29" x14ac:dyDescent="0.25">
      <c r="A72" t="s">
        <v>180</v>
      </c>
      <c r="B72">
        <f>'[4]Emission Projections'!G$183*'[4]Carbon Prices POLES'!A$8*VLOOKUP('Revenues X=1'!$A72,'[4]Population Shares'!$A$3:$Z$214,B$1,FALSE)</f>
        <v>327976.48168150819</v>
      </c>
      <c r="C72">
        <f>'[4]Emission Projections'!H$183*'[4]Carbon Prices POLES'!B$8*VLOOKUP('Revenues X=1'!$A72,'[4]Population Shares'!$A$3:$Z$214,C$1,FALSE)</f>
        <v>396977.73769307963</v>
      </c>
      <c r="D72">
        <f>'[4]Emission Projections'!I$183*'[4]Carbon Prices POLES'!C$8*VLOOKUP('Revenues X=1'!$A72,'[4]Population Shares'!$A$3:$Z$214,D$1,FALSE)</f>
        <v>480463.88845443312</v>
      </c>
      <c r="E72">
        <f>'[4]Emission Projections'!J$183*'[4]Carbon Prices POLES'!D$8*VLOOKUP('Revenues X=1'!$A72,'[4]Population Shares'!$A$3:$Z$214,E$1,FALSE)</f>
        <v>581471.98472750292</v>
      </c>
      <c r="F72">
        <f>'[4]Emission Projections'!K$183*'[4]Carbon Prices POLES'!E$8*VLOOKUP('Revenues X=1'!$A72,'[4]Population Shares'!$A$3:$Z$214,F$1,FALSE)</f>
        <v>703671.83711291756</v>
      </c>
      <c r="G72">
        <f>'[4]Emission Projections'!L$183*'[4]Carbon Prices POLES'!F$8*VLOOKUP('Revenues X=1'!$A72,'[4]Population Shares'!$A$3:$Z$214,G$1,FALSE)</f>
        <v>851499.64429013245</v>
      </c>
      <c r="H72">
        <f>'[4]Emission Projections'!M$183*'[4]Carbon Prices POLES'!G$8*VLOOKUP('Revenues X=1'!$A72,'[4]Population Shares'!$A$3:$Z$214,H$1,FALSE)</f>
        <v>1030319.2092518625</v>
      </c>
      <c r="I72">
        <f>'[4]Emission Projections'!N$183*'[4]Carbon Prices POLES'!H$8*VLOOKUP('Revenues X=1'!$A72,'[4]Population Shares'!$A$3:$Z$214,I$1,FALSE)</f>
        <v>1246613.0759267947</v>
      </c>
      <c r="J72">
        <f>'[4]Emission Projections'!O$183*'[4]Carbon Prices POLES'!I$8*VLOOKUP('Revenues X=1'!$A72,'[4]Population Shares'!$A$3:$Z$214,J$1,FALSE)</f>
        <v>1508218.2703920484</v>
      </c>
      <c r="K72">
        <f>'[4]Emission Projections'!P$183*'[4]Carbon Prices POLES'!J$8*VLOOKUP('Revenues X=1'!$A72,'[4]Population Shares'!$A$3:$Z$214,K$1,FALSE)</f>
        <v>1824605.1451491769</v>
      </c>
      <c r="L72">
        <f>'[4]Emission Projections'!Q$183*'[4]Carbon Prices POLES'!K$8*VLOOKUP('Revenues X=1'!$A72,'[4]Population Shares'!$A$3:$Z$214,L$1,FALSE)</f>
        <v>2207221.1065366226</v>
      </c>
      <c r="M72">
        <f>'[4]Emission Projections'!R$183*'[4]Carbon Prices POLES'!L$8*VLOOKUP('Revenues X=1'!$A72,'[4]Population Shares'!$A$3:$Z$214,M$1,FALSE)</f>
        <v>2669897.4591026329</v>
      </c>
      <c r="N72">
        <f>'[4]Emission Projections'!S$183*'[4]Carbon Prices POLES'!M$8*VLOOKUP('Revenues X=1'!$A72,'[4]Population Shares'!$A$3:$Z$214,N$1,FALSE)</f>
        <v>3229350.4408760509</v>
      </c>
      <c r="O72">
        <f>'[4]Emission Projections'!T$183*'[4]Carbon Prices POLES'!N$8*VLOOKUP('Revenues X=1'!$A72,'[4]Population Shares'!$A$3:$Z$214,O$1,FALSE)</f>
        <v>3905774.6297104983</v>
      </c>
      <c r="P72">
        <f>'[4]Emission Projections'!U$183*'[4]Carbon Prices POLES'!O$8*VLOOKUP('Revenues X=1'!$A72,'[4]Population Shares'!$A$3:$Z$214,P$1,FALSE)</f>
        <v>4723573.065778641</v>
      </c>
      <c r="Q72">
        <f>'[4]Emission Projections'!V$183*'[4]Carbon Prices POLES'!P$8*VLOOKUP('Revenues X=1'!$A72,'[4]Population Shares'!$A$3:$Z$214,Q$1,FALSE)</f>
        <v>5712222.4825466359</v>
      </c>
      <c r="R72">
        <f>'[4]Emission Projections'!W$183*'[4]Carbon Prices POLES'!Q$8*VLOOKUP('Revenues X=1'!$A72,'[4]Population Shares'!$A$3:$Z$214,R$1,FALSE)</f>
        <v>6907336.9459046945</v>
      </c>
      <c r="S72">
        <f>'[4]Emission Projections'!X$183*'[4]Carbon Prices POLES'!R$8*VLOOKUP('Revenues X=1'!$A72,'[4]Population Shares'!$A$3:$Z$214,S$1,FALSE)</f>
        <v>8351929.0038196323</v>
      </c>
      <c r="T72">
        <f>'[4]Emission Projections'!Y$183*'[4]Carbon Prices POLES'!S$8*VLOOKUP('Revenues X=1'!$A72,'[4]Population Shares'!$A$3:$Z$214,T$1,FALSE)</f>
        <v>10097958.72375565</v>
      </c>
      <c r="U72">
        <f>'[4]Emission Projections'!Z$183*'[4]Carbon Prices POLES'!T$8*VLOOKUP('Revenues X=1'!$A72,'[4]Population Shares'!$A$3:$Z$214,U$1,FALSE)</f>
        <v>12208171.307812022</v>
      </c>
      <c r="V72">
        <f>'[4]Emission Projections'!AA$183*'[4]Carbon Prices POLES'!U$8*VLOOKUP('Revenues X=1'!$A72,'[4]Population Shares'!$A$3:$Z$214,V$1,FALSE)</f>
        <v>14758350.601795621</v>
      </c>
      <c r="W72" s="20">
        <f t="shared" si="11"/>
        <v>3986838.240110389</v>
      </c>
      <c r="X72" t="s">
        <v>387</v>
      </c>
      <c r="Y72">
        <f t="shared" si="6"/>
        <v>0</v>
      </c>
      <c r="Z72">
        <f t="shared" si="7"/>
        <v>0</v>
      </c>
      <c r="AA72">
        <f t="shared" si="8"/>
        <v>1</v>
      </c>
      <c r="AB72">
        <f t="shared" si="9"/>
        <v>0</v>
      </c>
      <c r="AC72">
        <f t="shared" si="10"/>
        <v>0</v>
      </c>
    </row>
    <row r="73" spans="1:29" x14ac:dyDescent="0.25">
      <c r="A73" t="s">
        <v>182</v>
      </c>
      <c r="B73">
        <f>'[4]Emission Projections'!G$183*'[4]Carbon Prices POLES'!A$8*VLOOKUP('Revenues X=1'!$A73,'[4]Population Shares'!$A$3:$Z$214,B$1,FALSE)</f>
        <v>248723.22525725057</v>
      </c>
      <c r="C73">
        <f>'[4]Emission Projections'!H$183*'[4]Carbon Prices POLES'!B$8*VLOOKUP('Revenues X=1'!$A73,'[4]Population Shares'!$A$3:$Z$214,C$1,FALSE)</f>
        <v>301233.4651929437</v>
      </c>
      <c r="D73">
        <f>'[4]Emission Projections'!I$183*'[4]Carbon Prices POLES'!C$8*VLOOKUP('Revenues X=1'!$A73,'[4]Population Shares'!$A$3:$Z$214,D$1,FALSE)</f>
        <v>364805.38821367361</v>
      </c>
      <c r="E73">
        <f>'[4]Emission Projections'!J$183*'[4]Carbon Prices POLES'!D$8*VLOOKUP('Revenues X=1'!$A73,'[4]Population Shares'!$A$3:$Z$214,E$1,FALSE)</f>
        <v>441766.43458148791</v>
      </c>
      <c r="F73">
        <f>'[4]Emission Projections'!K$183*'[4]Carbon Prices POLES'!E$8*VLOOKUP('Revenues X=1'!$A73,'[4]Population Shares'!$A$3:$Z$214,F$1,FALSE)</f>
        <v>534930.69230343716</v>
      </c>
      <c r="G73">
        <f>'[4]Emission Projections'!L$183*'[4]Carbon Prices POLES'!F$8*VLOOKUP('Revenues X=1'!$A73,'[4]Population Shares'!$A$3:$Z$214,G$1,FALSE)</f>
        <v>647702.0106528569</v>
      </c>
      <c r="H73">
        <f>'[4]Emission Projections'!M$183*'[4]Carbon Prices POLES'!G$8*VLOOKUP('Revenues X=1'!$A73,'[4]Population Shares'!$A$3:$Z$214,H$1,FALSE)</f>
        <v>784198.48422288999</v>
      </c>
      <c r="I73">
        <f>'[4]Emission Projections'!N$183*'[4]Carbon Prices POLES'!H$8*VLOOKUP('Revenues X=1'!$A73,'[4]Population Shares'!$A$3:$Z$214,I$1,FALSE)</f>
        <v>949400.17379772186</v>
      </c>
      <c r="J73">
        <f>'[4]Emission Projections'!O$183*'[4]Carbon Prices POLES'!I$8*VLOOKUP('Revenues X=1'!$A73,'[4]Population Shares'!$A$3:$Z$214,J$1,FALSE)</f>
        <v>1149331.3518095391</v>
      </c>
      <c r="K73">
        <f>'[4]Emission Projections'!P$183*'[4]Carbon Prices POLES'!J$8*VLOOKUP('Revenues X=1'!$A73,'[4]Population Shares'!$A$3:$Z$214,K$1,FALSE)</f>
        <v>1391276.2729528022</v>
      </c>
      <c r="L73">
        <f>'[4]Emission Projections'!Q$183*'[4]Carbon Prices POLES'!K$8*VLOOKUP('Revenues X=1'!$A73,'[4]Population Shares'!$A$3:$Z$214,L$1,FALSE)</f>
        <v>1684045.2285022025</v>
      </c>
      <c r="M73">
        <f>'[4]Emission Projections'!R$183*'[4]Carbon Prices POLES'!L$8*VLOOKUP('Revenues X=1'!$A73,'[4]Population Shares'!$A$3:$Z$214,M$1,FALSE)</f>
        <v>2038289.7478826805</v>
      </c>
      <c r="N73">
        <f>'[4]Emission Projections'!S$183*'[4]Carbon Prices POLES'!M$8*VLOOKUP('Revenues X=1'!$A73,'[4]Population Shares'!$A$3:$Z$214,N$1,FALSE)</f>
        <v>2466890.8914697771</v>
      </c>
      <c r="O73">
        <f>'[4]Emission Projections'!T$183*'[4]Carbon Prices POLES'!N$8*VLOOKUP('Revenues X=1'!$A73,'[4]Population Shares'!$A$3:$Z$214,O$1,FALSE)</f>
        <v>2985419.5516291396</v>
      </c>
      <c r="P73">
        <f>'[4]Emission Projections'!U$183*'[4]Carbon Prices POLES'!O$8*VLOOKUP('Revenues X=1'!$A73,'[4]Population Shares'!$A$3:$Z$214,P$1,FALSE)</f>
        <v>3612702.9810312036</v>
      </c>
      <c r="Q73">
        <f>'[4]Emission Projections'!V$183*'[4]Carbon Prices POLES'!P$8*VLOOKUP('Revenues X=1'!$A73,'[4]Population Shares'!$A$3:$Z$214,Q$1,FALSE)</f>
        <v>4371496.765541059</v>
      </c>
      <c r="R73">
        <f>'[4]Emission Projections'!W$183*'[4]Carbon Prices POLES'!Q$8*VLOOKUP('Revenues X=1'!$A73,'[4]Population Shares'!$A$3:$Z$214,R$1,FALSE)</f>
        <v>5289311.1570632327</v>
      </c>
      <c r="S73">
        <f>'[4]Emission Projections'!X$183*'[4]Carbon Prices POLES'!R$8*VLOOKUP('Revenues X=1'!$A73,'[4]Population Shares'!$A$3:$Z$214,S$1,FALSE)</f>
        <v>6399391.7289918959</v>
      </c>
      <c r="T73">
        <f>'[4]Emission Projections'!Y$183*'[4]Carbon Prices POLES'!S$8*VLOOKUP('Revenues X=1'!$A73,'[4]Population Shares'!$A$3:$Z$214,T$1,FALSE)</f>
        <v>7741924.2939707665</v>
      </c>
      <c r="U73">
        <f>'[4]Emission Projections'!Z$183*'[4]Carbon Prices POLES'!T$8*VLOOKUP('Revenues X=1'!$A73,'[4]Population Shares'!$A$3:$Z$214,U$1,FALSE)</f>
        <v>9365465.5582050979</v>
      </c>
      <c r="V73">
        <f>'[4]Emission Projections'!AA$183*'[4]Carbon Prices POLES'!U$8*VLOOKUP('Revenues X=1'!$A73,'[4]Population Shares'!$A$3:$Z$214,V$1,FALSE)</f>
        <v>11328698.191364245</v>
      </c>
      <c r="W73" s="20">
        <f t="shared" si="11"/>
        <v>3052238.2664112332</v>
      </c>
      <c r="X73" t="s">
        <v>525</v>
      </c>
      <c r="Y73">
        <f t="shared" si="6"/>
        <v>0</v>
      </c>
      <c r="Z73">
        <f t="shared" si="7"/>
        <v>1</v>
      </c>
      <c r="AA73">
        <f t="shared" si="8"/>
        <v>0</v>
      </c>
      <c r="AB73">
        <f t="shared" si="9"/>
        <v>0</v>
      </c>
      <c r="AC73">
        <f t="shared" si="10"/>
        <v>0</v>
      </c>
    </row>
    <row r="74" spans="1:29" x14ac:dyDescent="0.25">
      <c r="A74" t="s">
        <v>186</v>
      </c>
      <c r="B74">
        <f>'[4]Emission Projections'!G$183*'[4]Carbon Prices POLES'!A$8*VLOOKUP('Revenues X=1'!$A74,'[4]Population Shares'!$A$3:$Z$214,B$1,FALSE)</f>
        <v>17977.859590770033</v>
      </c>
      <c r="C74">
        <f>'[4]Emission Projections'!H$183*'[4]Carbon Prices POLES'!B$8*VLOOKUP('Revenues X=1'!$A74,'[4]Population Shares'!$A$3:$Z$214,C$1,FALSE)</f>
        <v>21359.090504927695</v>
      </c>
      <c r="D74">
        <f>'[4]Emission Projections'!I$183*'[4]Carbon Prices POLES'!C$8*VLOOKUP('Revenues X=1'!$A74,'[4]Population Shares'!$A$3:$Z$214,D$1,FALSE)</f>
        <v>25374.569181578274</v>
      </c>
      <c r="E74">
        <f>'[4]Emission Projections'!J$183*'[4]Carbon Prices POLES'!D$8*VLOOKUP('Revenues X=1'!$A74,'[4]Population Shares'!$A$3:$Z$214,E$1,FALSE)</f>
        <v>30143.108929041515</v>
      </c>
      <c r="F74">
        <f>'[4]Emission Projections'!K$183*'[4]Carbon Prices POLES'!E$8*VLOOKUP('Revenues X=1'!$A74,'[4]Population Shares'!$A$3:$Z$214,F$1,FALSE)</f>
        <v>35805.582174399045</v>
      </c>
      <c r="G74">
        <f>'[4]Emission Projections'!L$183*'[4]Carbon Prices POLES'!F$8*VLOOKUP('Revenues X=1'!$A74,'[4]Population Shares'!$A$3:$Z$214,G$1,FALSE)</f>
        <v>42529.116686599489</v>
      </c>
      <c r="H74">
        <f>'[4]Emission Projections'!M$183*'[4]Carbon Prices POLES'!G$8*VLOOKUP('Revenues X=1'!$A74,'[4]Population Shares'!$A$3:$Z$214,H$1,FALSE)</f>
        <v>50512.051896667042</v>
      </c>
      <c r="I74">
        <f>'[4]Emission Projections'!N$183*'[4]Carbon Prices POLES'!H$8*VLOOKUP('Revenues X=1'!$A74,'[4]Population Shares'!$A$3:$Z$214,I$1,FALSE)</f>
        <v>59989.634221841501</v>
      </c>
      <c r="J74">
        <f>'[4]Emission Projections'!O$183*'[4]Carbon Prices POLES'!I$8*VLOOKUP('Revenues X=1'!$A74,'[4]Population Shares'!$A$3:$Z$214,J$1,FALSE)</f>
        <v>71241.007957737485</v>
      </c>
      <c r="K74">
        <f>'[4]Emission Projections'!P$183*'[4]Carbon Prices POLES'!J$8*VLOOKUP('Revenues X=1'!$A74,'[4]Population Shares'!$A$3:$Z$214,K$1,FALSE)</f>
        <v>84597.216801898525</v>
      </c>
      <c r="L74">
        <f>'[4]Emission Projections'!Q$183*'[4]Carbon Prices POLES'!K$8*VLOOKUP('Revenues X=1'!$A74,'[4]Population Shares'!$A$3:$Z$214,L$1,FALSE)</f>
        <v>100451.01804157233</v>
      </c>
      <c r="M74">
        <f>'[4]Emission Projections'!R$183*'[4]Carbon Prices POLES'!L$8*VLOOKUP('Revenues X=1'!$A74,'[4]Population Shares'!$A$3:$Z$214,M$1,FALSE)</f>
        <v>119268.12895775566</v>
      </c>
      <c r="N74">
        <f>'[4]Emission Projections'!S$183*'[4]Carbon Prices POLES'!M$8*VLOOKUP('Revenues X=1'!$A74,'[4]Population Shares'!$A$3:$Z$214,N$1,FALSE)</f>
        <v>141601.00063999434</v>
      </c>
      <c r="O74">
        <f>'[4]Emission Projections'!T$183*'[4]Carbon Prices POLES'!N$8*VLOOKUP('Revenues X=1'!$A74,'[4]Population Shares'!$A$3:$Z$214,O$1,FALSE)</f>
        <v>168104.61966808795</v>
      </c>
      <c r="P74">
        <f>'[4]Emission Projections'!U$183*'[4]Carbon Prices POLES'!O$8*VLOOKUP('Revenues X=1'!$A74,'[4]Population Shares'!$A$3:$Z$214,P$1,FALSE)</f>
        <v>199555.83356913386</v>
      </c>
      <c r="Q74">
        <f>'[4]Emission Projections'!V$183*'[4]Carbon Prices POLES'!P$8*VLOOKUP('Revenues X=1'!$A74,'[4]Population Shares'!$A$3:$Z$214,Q$1,FALSE)</f>
        <v>236875.54507257789</v>
      </c>
      <c r="R74">
        <f>'[4]Emission Projections'!W$183*'[4]Carbon Prices POLES'!Q$8*VLOOKUP('Revenues X=1'!$A74,'[4]Population Shares'!$A$3:$Z$214,R$1,FALSE)</f>
        <v>281155.81892888213</v>
      </c>
      <c r="S74">
        <f>'[4]Emission Projections'!X$183*'[4]Carbon Prices POLES'!R$8*VLOOKUP('Revenues X=1'!$A74,'[4]Population Shares'!$A$3:$Z$214,S$1,FALSE)</f>
        <v>333691.04384622845</v>
      </c>
      <c r="T74">
        <f>'[4]Emission Projections'!Y$183*'[4]Carbon Prices POLES'!S$8*VLOOKUP('Revenues X=1'!$A74,'[4]Population Shares'!$A$3:$Z$214,T$1,FALSE)</f>
        <v>396015.94251915341</v>
      </c>
      <c r="U74">
        <f>'[4]Emission Projections'!Z$183*'[4]Carbon Prices POLES'!T$8*VLOOKUP('Revenues X=1'!$A74,'[4]Population Shares'!$A$3:$Z$214,U$1,FALSE)</f>
        <v>469949.30911864789</v>
      </c>
      <c r="V74">
        <f>'[4]Emission Projections'!AA$183*'[4]Carbon Prices POLES'!U$8*VLOOKUP('Revenues X=1'!$A74,'[4]Population Shares'!$A$3:$Z$214,V$1,FALSE)</f>
        <v>557647.22588660801</v>
      </c>
      <c r="W74" s="20">
        <f t="shared" si="11"/>
        <v>163992.60591400487</v>
      </c>
      <c r="X74" t="s">
        <v>525</v>
      </c>
      <c r="Y74">
        <f t="shared" si="6"/>
        <v>0</v>
      </c>
      <c r="Z74">
        <f t="shared" si="7"/>
        <v>1</v>
      </c>
      <c r="AA74">
        <f t="shared" si="8"/>
        <v>0</v>
      </c>
      <c r="AB74">
        <f t="shared" si="9"/>
        <v>0</v>
      </c>
      <c r="AC74">
        <f t="shared" si="10"/>
        <v>0</v>
      </c>
    </row>
    <row r="75" spans="1:29" x14ac:dyDescent="0.25">
      <c r="A75" t="s">
        <v>188</v>
      </c>
      <c r="B75">
        <f>'[4]Emission Projections'!G$183*'[4]Carbon Prices POLES'!A$8*VLOOKUP('Revenues X=1'!$A75,'[4]Population Shares'!$A$3:$Z$214,B$1,FALSE)</f>
        <v>226320.06784420888</v>
      </c>
      <c r="C75">
        <f>'[4]Emission Projections'!H$183*'[4]Carbon Prices POLES'!B$8*VLOOKUP('Revenues X=1'!$A75,'[4]Population Shares'!$A$3:$Z$214,C$1,FALSE)</f>
        <v>270981.02872869093</v>
      </c>
      <c r="D75">
        <f>'[4]Emission Projections'!I$183*'[4]Carbon Prices POLES'!C$8*VLOOKUP('Revenues X=1'!$A75,'[4]Population Shares'!$A$3:$Z$214,D$1,FALSE)</f>
        <v>324433.6251629818</v>
      </c>
      <c r="E75">
        <f>'[4]Emission Projections'!J$183*'[4]Carbon Prices POLES'!D$8*VLOOKUP('Revenues X=1'!$A75,'[4]Population Shares'!$A$3:$Z$214,E$1,FALSE)</f>
        <v>388406.30898407544</v>
      </c>
      <c r="F75">
        <f>'[4]Emission Projections'!K$183*'[4]Carbon Prices POLES'!E$8*VLOOKUP('Revenues X=1'!$A75,'[4]Population Shares'!$A$3:$Z$214,F$1,FALSE)</f>
        <v>464964.74310997571</v>
      </c>
      <c r="G75">
        <f>'[4]Emission Projections'!L$183*'[4]Carbon Prices POLES'!F$8*VLOOKUP('Revenues X=1'!$A75,'[4]Population Shares'!$A$3:$Z$214,G$1,FALSE)</f>
        <v>556578.8471056727</v>
      </c>
      <c r="H75">
        <f>'[4]Emission Projections'!M$183*'[4]Carbon Prices POLES'!G$8*VLOOKUP('Revenues X=1'!$A75,'[4]Population Shares'!$A$3:$Z$214,H$1,FALSE)</f>
        <v>666202.71105121891</v>
      </c>
      <c r="I75">
        <f>'[4]Emission Projections'!N$183*'[4]Carbon Prices POLES'!H$8*VLOOKUP('Revenues X=1'!$A75,'[4]Population Shares'!$A$3:$Z$214,I$1,FALSE)</f>
        <v>797367.71914009959</v>
      </c>
      <c r="J75">
        <f>'[4]Emission Projections'!O$183*'[4]Carbon Prices POLES'!I$8*VLOOKUP('Revenues X=1'!$A75,'[4]Population Shares'!$A$3:$Z$214,J$1,FALSE)</f>
        <v>954296.96344495914</v>
      </c>
      <c r="K75">
        <f>'[4]Emission Projections'!P$183*'[4]Carbon Prices POLES'!J$8*VLOOKUP('Revenues X=1'!$A75,'[4]Population Shares'!$A$3:$Z$214,K$1,FALSE)</f>
        <v>1142038.1515508993</v>
      </c>
      <c r="L75">
        <f>'[4]Emission Projections'!Q$183*'[4]Carbon Prices POLES'!K$8*VLOOKUP('Revenues X=1'!$A75,'[4]Population Shares'!$A$3:$Z$214,L$1,FALSE)</f>
        <v>1366626.7917070133</v>
      </c>
      <c r="M75">
        <f>'[4]Emission Projections'!R$183*'[4]Carbon Prices POLES'!L$8*VLOOKUP('Revenues X=1'!$A75,'[4]Population Shares'!$A$3:$Z$214,M$1,FALSE)</f>
        <v>1635275.9322675548</v>
      </c>
      <c r="N75">
        <f>'[4]Emission Projections'!S$183*'[4]Carbon Prices POLES'!M$8*VLOOKUP('Revenues X=1'!$A75,'[4]Population Shares'!$A$3:$Z$214,N$1,FALSE)</f>
        <v>1956608.8420397609</v>
      </c>
      <c r="O75">
        <f>'[4]Emission Projections'!T$183*'[4]Carbon Prices POLES'!N$8*VLOOKUP('Revenues X=1'!$A75,'[4]Population Shares'!$A$3:$Z$214,O$1,FALSE)</f>
        <v>2340929.7912226492</v>
      </c>
      <c r="P75">
        <f>'[4]Emission Projections'!U$183*'[4]Carbon Prices POLES'!O$8*VLOOKUP('Revenues X=1'!$A75,'[4]Population Shares'!$A$3:$Z$214,P$1,FALSE)</f>
        <v>2800555.7267247271</v>
      </c>
      <c r="Q75">
        <f>'[4]Emission Projections'!V$183*'[4]Carbon Prices POLES'!P$8*VLOOKUP('Revenues X=1'!$A75,'[4]Population Shares'!$A$3:$Z$214,Q$1,FALSE)</f>
        <v>3350202.5770474803</v>
      </c>
      <c r="R75">
        <f>'[4]Emission Projections'!W$183*'[4]Carbon Prices POLES'!Q$8*VLOOKUP('Revenues X=1'!$A75,'[4]Population Shares'!$A$3:$Z$214,R$1,FALSE)</f>
        <v>4007457.9012381216</v>
      </c>
      <c r="S75">
        <f>'[4]Emission Projections'!X$183*'[4]Carbon Prices POLES'!R$8*VLOOKUP('Revenues X=1'!$A75,'[4]Population Shares'!$A$3:$Z$214,S$1,FALSE)</f>
        <v>4793331.8142622113</v>
      </c>
      <c r="T75">
        <f>'[4]Emission Projections'!Y$183*'[4]Carbon Prices POLES'!S$8*VLOOKUP('Revenues X=1'!$A75,'[4]Population Shares'!$A$3:$Z$214,T$1,FALSE)</f>
        <v>5732930.3265014896</v>
      </c>
      <c r="U75">
        <f>'[4]Emission Projections'!Z$183*'[4]Carbon Prices POLES'!T$8*VLOOKUP('Revenues X=1'!$A75,'[4]Population Shares'!$A$3:$Z$214,U$1,FALSE)</f>
        <v>6856240.7685831347</v>
      </c>
      <c r="V75">
        <f>'[4]Emission Projections'!AA$183*'[4]Carbon Prices POLES'!U$8*VLOOKUP('Revenues X=1'!$A75,'[4]Population Shares'!$A$3:$Z$214,V$1,FALSE)</f>
        <v>8199089.771675691</v>
      </c>
      <c r="W75" s="20">
        <f t="shared" si="11"/>
        <v>2325278.1147329817</v>
      </c>
      <c r="X75" t="s">
        <v>525</v>
      </c>
      <c r="Y75">
        <f t="shared" si="6"/>
        <v>0</v>
      </c>
      <c r="Z75">
        <f t="shared" si="7"/>
        <v>1</v>
      </c>
      <c r="AA75">
        <f t="shared" si="8"/>
        <v>0</v>
      </c>
      <c r="AB75">
        <f t="shared" si="9"/>
        <v>0</v>
      </c>
      <c r="AC75">
        <f t="shared" si="10"/>
        <v>0</v>
      </c>
    </row>
    <row r="76" spans="1:29" x14ac:dyDescent="0.25">
      <c r="A76" t="s">
        <v>190</v>
      </c>
      <c r="B76">
        <f>'[4]Emission Projections'!G$183*'[4]Carbon Prices POLES'!A$8*VLOOKUP('Revenues X=1'!$A76,'[4]Population Shares'!$A$3:$Z$214,B$1,FALSE)</f>
        <v>174288.77231463525</v>
      </c>
      <c r="C76">
        <f>'[4]Emission Projections'!H$183*'[4]Carbon Prices POLES'!B$8*VLOOKUP('Revenues X=1'!$A76,'[4]Population Shares'!$A$3:$Z$214,C$1,FALSE)</f>
        <v>209865.89291407607</v>
      </c>
      <c r="D76">
        <f>'[4]Emission Projections'!I$183*'[4]Carbon Prices POLES'!C$8*VLOOKUP('Revenues X=1'!$A76,'[4]Population Shares'!$A$3:$Z$214,D$1,FALSE)</f>
        <v>252688.49323410183</v>
      </c>
      <c r="E76">
        <f>'[4]Emission Projections'!J$183*'[4]Carbon Prices POLES'!D$8*VLOOKUP('Revenues X=1'!$A76,'[4]Population Shares'!$A$3:$Z$214,E$1,FALSE)</f>
        <v>304230.33261870593</v>
      </c>
      <c r="F76">
        <f>'[4]Emission Projections'!K$183*'[4]Carbon Prices POLES'!E$8*VLOOKUP('Revenues X=1'!$A76,'[4]Population Shares'!$A$3:$Z$214,F$1,FALSE)</f>
        <v>366262.86618625047</v>
      </c>
      <c r="G76">
        <f>'[4]Emission Projections'!L$183*'[4]Carbon Prices POLES'!F$8*VLOOKUP('Revenues X=1'!$A76,'[4]Population Shares'!$A$3:$Z$214,G$1,FALSE)</f>
        <v>440916.34006741032</v>
      </c>
      <c r="H76">
        <f>'[4]Emission Projections'!M$183*'[4]Carbon Prices POLES'!G$8*VLOOKUP('Revenues X=1'!$A76,'[4]Population Shares'!$A$3:$Z$214,H$1,FALSE)</f>
        <v>530753.07961491426</v>
      </c>
      <c r="I76">
        <f>'[4]Emission Projections'!N$183*'[4]Carbon Prices POLES'!H$8*VLOOKUP('Revenues X=1'!$A76,'[4]Population Shares'!$A$3:$Z$214,I$1,FALSE)</f>
        <v>638853.68886601913</v>
      </c>
      <c r="J76">
        <f>'[4]Emission Projections'!O$183*'[4]Carbon Prices POLES'!I$8*VLOOKUP('Revenues X=1'!$A76,'[4]Population Shares'!$A$3:$Z$214,J$1,FALSE)</f>
        <v>768923.13744557905</v>
      </c>
      <c r="K76">
        <f>'[4]Emission Projections'!P$183*'[4]Carbon Prices POLES'!J$8*VLOOKUP('Revenues X=1'!$A76,'[4]Population Shares'!$A$3:$Z$214,K$1,FALSE)</f>
        <v>925415.20314836921</v>
      </c>
      <c r="L76">
        <f>'[4]Emission Projections'!Q$183*'[4]Carbon Prices POLES'!K$8*VLOOKUP('Revenues X=1'!$A76,'[4]Population Shares'!$A$3:$Z$214,L$1,FALSE)</f>
        <v>1113685.5332877743</v>
      </c>
      <c r="M76">
        <f>'[4]Emission Projections'!R$183*'[4]Carbon Prices POLES'!L$8*VLOOKUP('Revenues X=1'!$A76,'[4]Population Shares'!$A$3:$Z$214,M$1,FALSE)</f>
        <v>1340171.3296744197</v>
      </c>
      <c r="N76">
        <f>'[4]Emission Projections'!S$183*'[4]Carbon Prices POLES'!M$8*VLOOKUP('Revenues X=1'!$A76,'[4]Population Shares'!$A$3:$Z$214,N$1,FALSE)</f>
        <v>1612612.1212681381</v>
      </c>
      <c r="O76">
        <f>'[4]Emission Projections'!T$183*'[4]Carbon Prices POLES'!N$8*VLOOKUP('Revenues X=1'!$A76,'[4]Population Shares'!$A$3:$Z$214,O$1,FALSE)</f>
        <v>1940309.1282529964</v>
      </c>
      <c r="P76">
        <f>'[4]Emission Projections'!U$183*'[4]Carbon Prices POLES'!O$8*VLOOKUP('Revenues X=1'!$A76,'[4]Population Shares'!$A$3:$Z$214,P$1,FALSE)</f>
        <v>2334443.6075609033</v>
      </c>
      <c r="Q76">
        <f>'[4]Emission Projections'!V$183*'[4]Carbon Prices POLES'!P$8*VLOOKUP('Revenues X=1'!$A76,'[4]Population Shares'!$A$3:$Z$214,Q$1,FALSE)</f>
        <v>2808451.1029791986</v>
      </c>
      <c r="R76">
        <f>'[4]Emission Projections'!W$183*'[4]Carbon Prices POLES'!Q$8*VLOOKUP('Revenues X=1'!$A76,'[4]Population Shares'!$A$3:$Z$214,R$1,FALSE)</f>
        <v>3378480.3511589724</v>
      </c>
      <c r="S76">
        <f>'[4]Emission Projections'!X$183*'[4]Carbon Prices POLES'!R$8*VLOOKUP('Revenues X=1'!$A76,'[4]Population Shares'!$A$3:$Z$214,S$1,FALSE)</f>
        <v>4063933.1238541282</v>
      </c>
      <c r="T76">
        <f>'[4]Emission Projections'!Y$183*'[4]Carbon Prices POLES'!S$8*VLOOKUP('Revenues X=1'!$A76,'[4]Population Shares'!$A$3:$Z$214,T$1,FALSE)</f>
        <v>4888125.5577080352</v>
      </c>
      <c r="U76">
        <f>'[4]Emission Projections'!Z$183*'[4]Carbon Prices POLES'!T$8*VLOOKUP('Revenues X=1'!$A76,'[4]Population Shares'!$A$3:$Z$214,U$1,FALSE)</f>
        <v>5879066.5910195094</v>
      </c>
      <c r="V76">
        <f>'[4]Emission Projections'!AA$183*'[4]Carbon Prices POLES'!U$8*VLOOKUP('Revenues X=1'!$A76,'[4]Population Shares'!$A$3:$Z$214,V$1,FALSE)</f>
        <v>7070409.8767976165</v>
      </c>
      <c r="W76" s="20">
        <f t="shared" si="11"/>
        <v>1954375.5299986547</v>
      </c>
      <c r="X76" t="s">
        <v>524</v>
      </c>
      <c r="Y76">
        <f t="shared" si="6"/>
        <v>1</v>
      </c>
      <c r="Z76">
        <f t="shared" si="7"/>
        <v>0</v>
      </c>
      <c r="AA76">
        <f t="shared" si="8"/>
        <v>0</v>
      </c>
      <c r="AB76">
        <f t="shared" si="9"/>
        <v>0</v>
      </c>
      <c r="AC76">
        <f t="shared" si="10"/>
        <v>0</v>
      </c>
    </row>
    <row r="77" spans="1:29" x14ac:dyDescent="0.25">
      <c r="A77" t="s">
        <v>192</v>
      </c>
      <c r="B77">
        <f>'[4]Emission Projections'!G$183*'[4]Carbon Prices POLES'!A$8*VLOOKUP('Revenues X=1'!$A77,'[4]Population Shares'!$A$3:$Z$214,B$1,FALSE)</f>
        <v>160635.93029296433</v>
      </c>
      <c r="C77">
        <f>'[4]Emission Projections'!H$183*'[4]Carbon Prices POLES'!B$8*VLOOKUP('Revenues X=1'!$A77,'[4]Population Shares'!$A$3:$Z$214,C$1,FALSE)</f>
        <v>191176.14135594285</v>
      </c>
      <c r="D77">
        <f>'[4]Emission Projections'!I$183*'[4]Carbon Prices POLES'!C$8*VLOOKUP('Revenues X=1'!$A77,'[4]Population Shares'!$A$3:$Z$214,D$1,FALSE)</f>
        <v>227507.56394837593</v>
      </c>
      <c r="E77">
        <f>'[4]Emission Projections'!J$183*'[4]Carbon Prices POLES'!D$8*VLOOKUP('Revenues X=1'!$A77,'[4]Population Shares'!$A$3:$Z$214,E$1,FALSE)</f>
        <v>270726.91411101882</v>
      </c>
      <c r="F77">
        <f>'[4]Emission Projections'!K$183*'[4]Carbon Prices POLES'!E$8*VLOOKUP('Revenues X=1'!$A77,'[4]Population Shares'!$A$3:$Z$214,F$1,FALSE)</f>
        <v>322136.81214465061</v>
      </c>
      <c r="G77">
        <f>'[4]Emission Projections'!L$183*'[4]Carbon Prices POLES'!F$8*VLOOKUP('Revenues X=1'!$A77,'[4]Population Shares'!$A$3:$Z$214,G$1,FALSE)</f>
        <v>383285.33860472933</v>
      </c>
      <c r="H77">
        <f>'[4]Emission Projections'!M$183*'[4]Carbon Prices POLES'!G$8*VLOOKUP('Revenues X=1'!$A77,'[4]Population Shares'!$A$3:$Z$214,H$1,FALSE)</f>
        <v>456012.8514328443</v>
      </c>
      <c r="I77">
        <f>'[4]Emission Projections'!N$183*'[4]Carbon Prices POLES'!H$8*VLOOKUP('Revenues X=1'!$A77,'[4]Population Shares'!$A$3:$Z$214,I$1,FALSE)</f>
        <v>542505.95846239734</v>
      </c>
      <c r="J77">
        <f>'[4]Emission Projections'!O$183*'[4]Carbon Prices POLES'!I$8*VLOOKUP('Revenues X=1'!$A77,'[4]Population Shares'!$A$3:$Z$214,J$1,FALSE)</f>
        <v>645363.77041876235</v>
      </c>
      <c r="K77">
        <f>'[4]Emission Projections'!P$183*'[4]Carbon Prices POLES'!J$8*VLOOKUP('Revenues X=1'!$A77,'[4]Population Shares'!$A$3:$Z$214,K$1,FALSE)</f>
        <v>767673.99330146646</v>
      </c>
      <c r="L77">
        <f>'[4]Emission Projections'!Q$183*'[4]Carbon Prices POLES'!K$8*VLOOKUP('Revenues X=1'!$A77,'[4]Population Shares'!$A$3:$Z$214,L$1,FALSE)</f>
        <v>913106.26507254795</v>
      </c>
      <c r="M77">
        <f>'[4]Emission Projections'!R$183*'[4]Carbon Prices POLES'!L$8*VLOOKUP('Revenues X=1'!$A77,'[4]Population Shares'!$A$3:$Z$214,M$1,FALSE)</f>
        <v>1086019.4753428078</v>
      </c>
      <c r="N77">
        <f>'[4]Emission Projections'!S$183*'[4]Carbon Prices POLES'!M$8*VLOOKUP('Revenues X=1'!$A77,'[4]Population Shares'!$A$3:$Z$214,N$1,FALSE)</f>
        <v>1291593.2203334647</v>
      </c>
      <c r="O77">
        <f>'[4]Emission Projections'!T$183*'[4]Carbon Prices POLES'!N$8*VLOOKUP('Revenues X=1'!$A77,'[4]Population Shares'!$A$3:$Z$214,O$1,FALSE)</f>
        <v>1535979.1127398654</v>
      </c>
      <c r="P77">
        <f>'[4]Emission Projections'!U$183*'[4]Carbon Prices POLES'!O$8*VLOOKUP('Revenues X=1'!$A77,'[4]Population Shares'!$A$3:$Z$214,P$1,FALSE)</f>
        <v>1826485.8691549068</v>
      </c>
      <c r="Q77">
        <f>'[4]Emission Projections'!V$183*'[4]Carbon Prices POLES'!P$8*VLOOKUP('Revenues X=1'!$A77,'[4]Population Shares'!$A$3:$Z$214,Q$1,FALSE)</f>
        <v>2171792.5672599152</v>
      </c>
      <c r="R77">
        <f>'[4]Emission Projections'!W$183*'[4]Carbon Prices POLES'!Q$8*VLOOKUP('Revenues X=1'!$A77,'[4]Population Shares'!$A$3:$Z$214,R$1,FALSE)</f>
        <v>2582209.171051967</v>
      </c>
      <c r="S77">
        <f>'[4]Emission Projections'!X$183*'[4]Carbon Prices POLES'!R$8*VLOOKUP('Revenues X=1'!$A77,'[4]Population Shares'!$A$3:$Z$214,S$1,FALSE)</f>
        <v>3069976.9915351993</v>
      </c>
      <c r="T77">
        <f>'[4]Emission Projections'!Y$183*'[4]Carbon Prices POLES'!S$8*VLOOKUP('Revenues X=1'!$A77,'[4]Population Shares'!$A$3:$Z$214,T$1,FALSE)</f>
        <v>3649635.2873959891</v>
      </c>
      <c r="U77">
        <f>'[4]Emission Projections'!Z$183*'[4]Carbon Prices POLES'!T$8*VLOOKUP('Revenues X=1'!$A77,'[4]Population Shares'!$A$3:$Z$214,U$1,FALSE)</f>
        <v>4338444.438132517</v>
      </c>
      <c r="V77">
        <f>'[4]Emission Projections'!AA$183*'[4]Carbon Prices POLES'!U$8*VLOOKUP('Revenues X=1'!$A77,'[4]Population Shares'!$A$3:$Z$214,V$1,FALSE)</f>
        <v>5156901.0419458039</v>
      </c>
      <c r="W77" s="20">
        <f t="shared" si="11"/>
        <v>1504246.1292399112</v>
      </c>
      <c r="X77" t="s">
        <v>527</v>
      </c>
      <c r="Y77">
        <f t="shared" si="6"/>
        <v>0</v>
      </c>
      <c r="Z77">
        <f t="shared" si="7"/>
        <v>0</v>
      </c>
      <c r="AA77">
        <f t="shared" si="8"/>
        <v>0</v>
      </c>
      <c r="AB77">
        <f t="shared" si="9"/>
        <v>1</v>
      </c>
      <c r="AC77">
        <f t="shared" si="10"/>
        <v>0</v>
      </c>
    </row>
    <row r="78" spans="1:29" x14ac:dyDescent="0.25">
      <c r="A78" t="s">
        <v>194</v>
      </c>
      <c r="B78">
        <f>'[4]Emission Projections'!G$183*'[4]Carbon Prices POLES'!A$8*VLOOKUP('Revenues X=1'!$A78,'[4]Population Shares'!$A$3:$Z$214,B$1,FALSE)</f>
        <v>228689.81486233874</v>
      </c>
      <c r="C78">
        <f>'[4]Emission Projections'!H$183*'[4]Carbon Prices POLES'!B$8*VLOOKUP('Revenues X=1'!$A78,'[4]Population Shares'!$A$3:$Z$214,C$1,FALSE)</f>
        <v>269942.27692073502</v>
      </c>
      <c r="D78">
        <f>'[4]Emission Projections'!I$183*'[4]Carbon Prices POLES'!C$8*VLOOKUP('Revenues X=1'!$A78,'[4]Population Shares'!$A$3:$Z$214,D$1,FALSE)</f>
        <v>318614.94297423813</v>
      </c>
      <c r="E78">
        <f>'[4]Emission Projections'!J$183*'[4]Carbon Prices POLES'!D$8*VLOOKUP('Revenues X=1'!$A78,'[4]Population Shares'!$A$3:$Z$214,E$1,FALSE)</f>
        <v>376040.67013011529</v>
      </c>
      <c r="F78">
        <f>'[4]Emission Projections'!K$183*'[4]Carbon Prices POLES'!E$8*VLOOKUP('Revenues X=1'!$A78,'[4]Population Shares'!$A$3:$Z$214,F$1,FALSE)</f>
        <v>443789.29957551073</v>
      </c>
      <c r="G78">
        <f>'[4]Emission Projections'!L$183*'[4]Carbon Prices POLES'!F$8*VLOOKUP('Revenues X=1'!$A78,'[4]Population Shares'!$A$3:$Z$214,G$1,FALSE)</f>
        <v>523711.07953790965</v>
      </c>
      <c r="H78">
        <f>'[4]Emission Projections'!M$183*'[4]Carbon Prices POLES'!G$8*VLOOKUP('Revenues X=1'!$A78,'[4]Population Shares'!$A$3:$Z$214,H$1,FALSE)</f>
        <v>617987.54453197704</v>
      </c>
      <c r="I78">
        <f>'[4]Emission Projections'!N$183*'[4]Carbon Prices POLES'!H$8*VLOOKUP('Revenues X=1'!$A78,'[4]Population Shares'!$A$3:$Z$214,I$1,FALSE)</f>
        <v>729189.21605333569</v>
      </c>
      <c r="J78">
        <f>'[4]Emission Projections'!O$183*'[4]Carbon Prices POLES'!I$8*VLOOKUP('Revenues X=1'!$A78,'[4]Population Shares'!$A$3:$Z$214,J$1,FALSE)</f>
        <v>860346.48943295295</v>
      </c>
      <c r="K78">
        <f>'[4]Emission Projections'!P$183*'[4]Carbon Prices POLES'!J$8*VLOOKUP('Revenues X=1'!$A78,'[4]Population Shares'!$A$3:$Z$214,K$1,FALSE)</f>
        <v>1015029.6364737159</v>
      </c>
      <c r="L78">
        <f>'[4]Emission Projections'!Q$183*'[4]Carbon Prices POLES'!K$8*VLOOKUP('Revenues X=1'!$A78,'[4]Population Shares'!$A$3:$Z$214,L$1,FALSE)</f>
        <v>1197447.0053484449</v>
      </c>
      <c r="M78">
        <f>'[4]Emission Projections'!R$183*'[4]Carbon Prices POLES'!L$8*VLOOKUP('Revenues X=1'!$A78,'[4]Population Shares'!$A$3:$Z$214,M$1,FALSE)</f>
        <v>1412556.0123295051</v>
      </c>
      <c r="N78">
        <f>'[4]Emission Projections'!S$183*'[4]Carbon Prices POLES'!M$8*VLOOKUP('Revenues X=1'!$A78,'[4]Population Shares'!$A$3:$Z$214,N$1,FALSE)</f>
        <v>1666199.1409205033</v>
      </c>
      <c r="O78">
        <f>'[4]Emission Projections'!T$183*'[4]Carbon Prices POLES'!N$8*VLOOKUP('Revenues X=1'!$A78,'[4]Population Shares'!$A$3:$Z$214,O$1,FALSE)</f>
        <v>1965257.871156201</v>
      </c>
      <c r="P78">
        <f>'[4]Emission Projections'!U$183*'[4]Carbon Prices POLES'!O$8*VLOOKUP('Revenues X=1'!$A78,'[4]Population Shares'!$A$3:$Z$214,P$1,FALSE)</f>
        <v>2317840.9744359218</v>
      </c>
      <c r="Q78">
        <f>'[4]Emission Projections'!V$183*'[4]Carbon Prices POLES'!P$8*VLOOKUP('Revenues X=1'!$A78,'[4]Population Shares'!$A$3:$Z$214,Q$1,FALSE)</f>
        <v>2733497.9140506126</v>
      </c>
      <c r="R78">
        <f>'[4]Emission Projections'!W$183*'[4]Carbon Prices POLES'!Q$8*VLOOKUP('Revenues X=1'!$A78,'[4]Population Shares'!$A$3:$Z$214,R$1,FALSE)</f>
        <v>3223479.4697147426</v>
      </c>
      <c r="S78">
        <f>'[4]Emission Projections'!X$183*'[4]Carbon Prices POLES'!R$8*VLOOKUP('Revenues X=1'!$A78,'[4]Population Shares'!$A$3:$Z$214,S$1,FALSE)</f>
        <v>3801033.4791007969</v>
      </c>
      <c r="T78">
        <f>'[4]Emission Projections'!Y$183*'[4]Carbon Prices POLES'!S$8*VLOOKUP('Revenues X=1'!$A78,'[4]Population Shares'!$A$3:$Z$214,T$1,FALSE)</f>
        <v>4481765.4698747443</v>
      </c>
      <c r="U78">
        <f>'[4]Emission Projections'!Z$183*'[4]Carbon Prices POLES'!T$8*VLOOKUP('Revenues X=1'!$A78,'[4]Population Shares'!$A$3:$Z$214,U$1,FALSE)</f>
        <v>5284048.3643371249</v>
      </c>
      <c r="V78">
        <f>'[4]Emission Projections'!AA$183*'[4]Carbon Prices POLES'!U$8*VLOOKUP('Revenues X=1'!$A78,'[4]Population Shares'!$A$3:$Z$214,V$1,FALSE)</f>
        <v>6229520.6056807945</v>
      </c>
      <c r="W78" s="20">
        <f t="shared" si="11"/>
        <v>1890285.1084496297</v>
      </c>
      <c r="X78" t="s">
        <v>527</v>
      </c>
      <c r="Y78">
        <f t="shared" si="6"/>
        <v>0</v>
      </c>
      <c r="Z78">
        <f t="shared" si="7"/>
        <v>0</v>
      </c>
      <c r="AA78">
        <f t="shared" si="8"/>
        <v>0</v>
      </c>
      <c r="AB78">
        <f t="shared" si="9"/>
        <v>1</v>
      </c>
      <c r="AC78">
        <f t="shared" si="10"/>
        <v>0</v>
      </c>
    </row>
    <row r="79" spans="1:29" x14ac:dyDescent="0.25">
      <c r="A79" t="s">
        <v>196</v>
      </c>
      <c r="B79">
        <f>'[4]Emission Projections'!G$183*'[4]Carbon Prices POLES'!A$8*VLOOKUP('Revenues X=1'!$A79,'[4]Population Shares'!$A$3:$Z$214,B$1,FALSE)</f>
        <v>7273.2570123721798</v>
      </c>
      <c r="C79">
        <f>'[4]Emission Projections'!H$183*'[4]Carbon Prices POLES'!B$8*VLOOKUP('Revenues X=1'!$A79,'[4]Population Shares'!$A$3:$Z$214,C$1,FALSE)</f>
        <v>8687.1368226639461</v>
      </c>
      <c r="D79">
        <f>'[4]Emission Projections'!I$183*'[4]Carbon Prices POLES'!C$8*VLOOKUP('Revenues X=1'!$A79,'[4]Population Shares'!$A$3:$Z$214,D$1,FALSE)</f>
        <v>10375.177578778903</v>
      </c>
      <c r="E79">
        <f>'[4]Emission Projections'!J$183*'[4]Carbon Prices POLES'!D$8*VLOOKUP('Revenues X=1'!$A79,'[4]Population Shares'!$A$3:$Z$214,E$1,FALSE)</f>
        <v>12390.472265347658</v>
      </c>
      <c r="F79">
        <f>'[4]Emission Projections'!K$183*'[4]Carbon Prices POLES'!E$8*VLOOKUP('Revenues X=1'!$A79,'[4]Population Shares'!$A$3:$Z$214,F$1,FALSE)</f>
        <v>14796.313075857175</v>
      </c>
      <c r="G79">
        <f>'[4]Emission Projections'!L$183*'[4]Carbon Prices POLES'!F$8*VLOOKUP('Revenues X=1'!$A79,'[4]Population Shares'!$A$3:$Z$214,G$1,FALSE)</f>
        <v>17668.191216532334</v>
      </c>
      <c r="H79">
        <f>'[4]Emission Projections'!M$183*'[4]Carbon Prices POLES'!G$8*VLOOKUP('Revenues X=1'!$A79,'[4]Population Shares'!$A$3:$Z$214,H$1,FALSE)</f>
        <v>21096.173789331046</v>
      </c>
      <c r="I79">
        <f>'[4]Emission Projections'!N$183*'[4]Carbon Prices POLES'!H$8*VLOOKUP('Revenues X=1'!$A79,'[4]Population Shares'!$A$3:$Z$214,I$1,FALSE)</f>
        <v>25187.661796823719</v>
      </c>
      <c r="J79">
        <f>'[4]Emission Projections'!O$183*'[4]Carbon Prices POLES'!I$8*VLOOKUP('Revenues X=1'!$A79,'[4]Population Shares'!$A$3:$Z$214,J$1,FALSE)</f>
        <v>30070.777030196259</v>
      </c>
      <c r="K79">
        <f>'[4]Emission Projections'!P$183*'[4]Carbon Prices POLES'!J$8*VLOOKUP('Revenues X=1'!$A79,'[4]Population Shares'!$A$3:$Z$214,K$1,FALSE)</f>
        <v>35898.278772378864</v>
      </c>
      <c r="L79">
        <f>'[4]Emission Projections'!Q$183*'[4]Carbon Prices POLES'!K$8*VLOOKUP('Revenues X=1'!$A79,'[4]Population Shares'!$A$3:$Z$214,L$1,FALSE)</f>
        <v>42852.370259915282</v>
      </c>
      <c r="M79">
        <f>'[4]Emission Projections'!R$183*'[4]Carbon Prices POLES'!L$8*VLOOKUP('Revenues X=1'!$A79,'[4]Population Shares'!$A$3:$Z$214,M$1,FALSE)</f>
        <v>51150.262637517102</v>
      </c>
      <c r="N79">
        <f>'[4]Emission Projections'!S$183*'[4]Carbon Prices POLES'!M$8*VLOOKUP('Revenues X=1'!$A79,'[4]Population Shares'!$A$3:$Z$214,N$1,FALSE)</f>
        <v>61050.994061265206</v>
      </c>
      <c r="O79">
        <f>'[4]Emission Projections'!T$183*'[4]Carbon Prices POLES'!N$8*VLOOKUP('Revenues X=1'!$A79,'[4]Population Shares'!$A$3:$Z$214,O$1,FALSE)</f>
        <v>72863.330989595328</v>
      </c>
      <c r="P79">
        <f>'[4]Emission Projections'!U$183*'[4]Carbon Prices POLES'!O$8*VLOOKUP('Revenues X=1'!$A79,'[4]Population Shares'!$A$3:$Z$214,P$1,FALSE)</f>
        <v>86955.439904295359</v>
      </c>
      <c r="Q79">
        <f>'[4]Emission Projections'!V$183*'[4]Carbon Prices POLES'!P$8*VLOOKUP('Revenues X=1'!$A79,'[4]Population Shares'!$A$3:$Z$214,Q$1,FALSE)</f>
        <v>103766.10395613435</v>
      </c>
      <c r="R79">
        <f>'[4]Emission Projections'!W$183*'[4]Carbon Prices POLES'!Q$8*VLOOKUP('Revenues X=1'!$A79,'[4]Population Shares'!$A$3:$Z$214,R$1,FALSE)</f>
        <v>123818.43660238737</v>
      </c>
      <c r="S79">
        <f>'[4]Emission Projections'!X$183*'[4]Carbon Prices POLES'!R$8*VLOOKUP('Revenues X=1'!$A79,'[4]Population Shares'!$A$3:$Z$214,S$1,FALSE)</f>
        <v>147735.7991953727</v>
      </c>
      <c r="T79">
        <f>'[4]Emission Projections'!Y$183*'[4]Carbon Prices POLES'!S$8*VLOOKUP('Revenues X=1'!$A79,'[4]Population Shares'!$A$3:$Z$214,T$1,FALSE)</f>
        <v>176261.23988285847</v>
      </c>
      <c r="U79">
        <f>'[4]Emission Projections'!Z$183*'[4]Carbon Prices POLES'!T$8*VLOOKUP('Revenues X=1'!$A79,'[4]Population Shares'!$A$3:$Z$214,U$1,FALSE)</f>
        <v>210280.07442907404</v>
      </c>
      <c r="V79">
        <f>'[4]Emission Projections'!AA$183*'[4]Carbon Prices POLES'!U$8*VLOOKUP('Revenues X=1'!$A79,'[4]Population Shares'!$A$3:$Z$214,V$1,FALSE)</f>
        <v>250847.40247295663</v>
      </c>
      <c r="W79" s="20">
        <f t="shared" si="11"/>
        <v>71953.566369126376</v>
      </c>
      <c r="X79" t="s">
        <v>524</v>
      </c>
      <c r="Y79">
        <f t="shared" si="6"/>
        <v>1</v>
      </c>
      <c r="Z79">
        <f t="shared" si="7"/>
        <v>0</v>
      </c>
      <c r="AA79">
        <f t="shared" si="8"/>
        <v>0</v>
      </c>
      <c r="AB79">
        <f t="shared" si="9"/>
        <v>0</v>
      </c>
      <c r="AC79">
        <f t="shared" si="10"/>
        <v>0</v>
      </c>
    </row>
    <row r="80" spans="1:29" x14ac:dyDescent="0.25">
      <c r="A80" t="s">
        <v>198</v>
      </c>
      <c r="B80">
        <f>'[4]Emission Projections'!G$183*'[4]Carbon Prices POLES'!A$8*VLOOKUP('Revenues X=1'!$A80,'[4]Population Shares'!$A$3:$Z$214,B$1,FALSE)</f>
        <v>27571344.34036725</v>
      </c>
      <c r="C80">
        <f>'[4]Emission Projections'!H$183*'[4]Carbon Prices POLES'!B$8*VLOOKUP('Revenues X=1'!$A80,'[4]Population Shares'!$A$3:$Z$214,C$1,FALSE)</f>
        <v>32956231.413876358</v>
      </c>
      <c r="D80">
        <f>'[4]Emission Projections'!I$183*'[4]Carbon Prices POLES'!C$8*VLOOKUP('Revenues X=1'!$A80,'[4]Population Shares'!$A$3:$Z$214,D$1,FALSE)</f>
        <v>39390209.88657742</v>
      </c>
      <c r="E80">
        <f>'[4]Emission Projections'!J$183*'[4]Carbon Prices POLES'!D$8*VLOOKUP('Revenues X=1'!$A80,'[4]Population Shares'!$A$3:$Z$214,E$1,FALSE)</f>
        <v>47077402.247378044</v>
      </c>
      <c r="F80">
        <f>'[4]Emission Projections'!K$183*'[4]Carbon Prices POLES'!E$8*VLOOKUP('Revenues X=1'!$A80,'[4]Population Shares'!$A$3:$Z$214,F$1,FALSE)</f>
        <v>56261332.846577972</v>
      </c>
      <c r="G80">
        <f>'[4]Emission Projections'!L$183*'[4]Carbon Prices POLES'!F$8*VLOOKUP('Revenues X=1'!$A80,'[4]Population Shares'!$A$3:$Z$214,G$1,FALSE)</f>
        <v>67232687.15805316</v>
      </c>
      <c r="H80">
        <f>'[4]Emission Projections'!M$183*'[4]Carbon Prices POLES'!G$8*VLOOKUP('Revenues X=1'!$A80,'[4]Population Shares'!$A$3:$Z$214,H$1,FALSE)</f>
        <v>80338542.282107696</v>
      </c>
      <c r="I80">
        <f>'[4]Emission Projections'!N$183*'[4]Carbon Prices POLES'!H$8*VLOOKUP('Revenues X=1'!$A80,'[4]Population Shares'!$A$3:$Z$214,I$1,FALSE)</f>
        <v>95993091.874787211</v>
      </c>
      <c r="J80">
        <f>'[4]Emission Projections'!O$183*'[4]Carbon Prices POLES'!I$8*VLOOKUP('Revenues X=1'!$A80,'[4]Population Shares'!$A$3:$Z$214,J$1,FALSE)</f>
        <v>114690818.35669257</v>
      </c>
      <c r="K80">
        <f>'[4]Emission Projections'!P$183*'[4]Carbon Prices POLES'!J$8*VLOOKUP('Revenues X=1'!$A80,'[4]Population Shares'!$A$3:$Z$214,K$1,FALSE)</f>
        <v>137021747.22941586</v>
      </c>
      <c r="L80">
        <f>'[4]Emission Projections'!Q$183*'[4]Carbon Prices POLES'!K$8*VLOOKUP('Revenues X=1'!$A80,'[4]Population Shares'!$A$3:$Z$214,L$1,FALSE)</f>
        <v>163690169.41599026</v>
      </c>
      <c r="M80">
        <f>'[4]Emission Projections'!R$183*'[4]Carbon Prices POLES'!L$8*VLOOKUP('Revenues X=1'!$A80,'[4]Population Shares'!$A$3:$Z$214,M$1,FALSE)</f>
        <v>195536344.37316748</v>
      </c>
      <c r="N80">
        <f>'[4]Emission Projections'!S$183*'[4]Carbon Prices POLES'!M$8*VLOOKUP('Revenues X=1'!$A80,'[4]Population Shares'!$A$3:$Z$214,N$1,FALSE)</f>
        <v>233563103.58300722</v>
      </c>
      <c r="O80">
        <f>'[4]Emission Projections'!T$183*'[4]Carbon Prices POLES'!N$8*VLOOKUP('Revenues X=1'!$A80,'[4]Population Shares'!$A$3:$Z$214,O$1,FALSE)</f>
        <v>278966718.17912555</v>
      </c>
      <c r="P80">
        <f>'[4]Emission Projections'!U$183*'[4]Carbon Prices POLES'!O$8*VLOOKUP('Revenues X=1'!$A80,'[4]Population Shares'!$A$3:$Z$214,P$1,FALSE)</f>
        <v>333174690.24062562</v>
      </c>
      <c r="Q80">
        <f>'[4]Emission Projections'!V$183*'[4]Carbon Prices POLES'!P$8*VLOOKUP('Revenues X=1'!$A80,'[4]Population Shares'!$A$3:$Z$214,Q$1,FALSE)</f>
        <v>397889639.73036522</v>
      </c>
      <c r="R80">
        <f>'[4]Emission Projections'!W$183*'[4]Carbon Prices POLES'!Q$8*VLOOKUP('Revenues X=1'!$A80,'[4]Population Shares'!$A$3:$Z$214,R$1,FALSE)</f>
        <v>475142972.71504247</v>
      </c>
      <c r="S80">
        <f>'[4]Emission Projections'!X$183*'[4]Carbon Prices POLES'!R$8*VLOOKUP('Revenues X=1'!$A80,'[4]Population Shares'!$A$3:$Z$214,S$1,FALSE)</f>
        <v>567357257.29421186</v>
      </c>
      <c r="T80">
        <f>'[4]Emission Projections'!Y$183*'[4]Carbon Prices POLES'!S$8*VLOOKUP('Revenues X=1'!$A80,'[4]Population Shares'!$A$3:$Z$214,T$1,FALSE)</f>
        <v>677422416.17576873</v>
      </c>
      <c r="U80">
        <f>'[4]Emission Projections'!Z$183*'[4]Carbon Prices POLES'!T$8*VLOOKUP('Revenues X=1'!$A80,'[4]Population Shares'!$A$3:$Z$214,U$1,FALSE)</f>
        <v>808784349.84955609</v>
      </c>
      <c r="V80">
        <f>'[4]Emission Projections'!AA$183*'[4]Carbon Prices POLES'!U$8*VLOOKUP('Revenues X=1'!$A80,'[4]Population Shares'!$A$3:$Z$214,V$1,FALSE)</f>
        <v>965552959.48988307</v>
      </c>
      <c r="W80" s="20">
        <f t="shared" si="11"/>
        <v>275981620.41345608</v>
      </c>
      <c r="X80" t="s">
        <v>524</v>
      </c>
      <c r="Y80">
        <f t="shared" si="6"/>
        <v>1</v>
      </c>
      <c r="Z80">
        <f t="shared" si="7"/>
        <v>0</v>
      </c>
      <c r="AA80">
        <f t="shared" si="8"/>
        <v>0</v>
      </c>
      <c r="AB80">
        <f t="shared" si="9"/>
        <v>0</v>
      </c>
      <c r="AC80">
        <f t="shared" si="10"/>
        <v>0</v>
      </c>
    </row>
    <row r="81" spans="1:29" x14ac:dyDescent="0.25">
      <c r="A81" t="s">
        <v>200</v>
      </c>
      <c r="B81">
        <f>'[4]Emission Projections'!G$183*'[4]Carbon Prices POLES'!A$8*VLOOKUP('Revenues X=1'!$A81,'[4]Population Shares'!$A$3:$Z$214,B$1,FALSE)</f>
        <v>5504013.4204059783</v>
      </c>
      <c r="C81">
        <f>'[4]Emission Projections'!H$183*'[4]Carbon Prices POLES'!B$8*VLOOKUP('Revenues X=1'!$A81,'[4]Population Shares'!$A$3:$Z$214,C$1,FALSE)</f>
        <v>6577596.6661471119</v>
      </c>
      <c r="D81">
        <f>'[4]Emission Projections'!I$183*'[4]Carbon Prices POLES'!C$8*VLOOKUP('Revenues X=1'!$A81,'[4]Population Shares'!$A$3:$Z$214,D$1,FALSE)</f>
        <v>7860065.1188926296</v>
      </c>
      <c r="E81">
        <f>'[4]Emission Projections'!J$183*'[4]Carbon Prices POLES'!D$8*VLOOKUP('Revenues X=1'!$A81,'[4]Population Shares'!$A$3:$Z$214,E$1,FALSE)</f>
        <v>9392008.8483484611</v>
      </c>
      <c r="F81">
        <f>'[4]Emission Projections'!K$183*'[4]Carbon Prices POLES'!E$8*VLOOKUP('Revenues X=1'!$A81,'[4]Population Shares'!$A$3:$Z$214,F$1,FALSE)</f>
        <v>11221842.600411523</v>
      </c>
      <c r="G81">
        <f>'[4]Emission Projections'!L$183*'[4]Carbon Prices POLES'!F$8*VLOOKUP('Revenues X=1'!$A81,'[4]Population Shares'!$A$3:$Z$214,G$1,FALSE)</f>
        <v>13407344.835156364</v>
      </c>
      <c r="H81">
        <f>'[4]Emission Projections'!M$183*'[4]Carbon Prices POLES'!G$8*VLOOKUP('Revenues X=1'!$A81,'[4]Population Shares'!$A$3:$Z$214,H$1,FALSE)</f>
        <v>16017488.135328006</v>
      </c>
      <c r="I81">
        <f>'[4]Emission Projections'!N$183*'[4]Carbon Prices POLES'!H$8*VLOOKUP('Revenues X=1'!$A81,'[4]Population Shares'!$A$3:$Z$214,I$1,FALSE)</f>
        <v>19134565.174284652</v>
      </c>
      <c r="J81">
        <f>'[4]Emission Projections'!O$183*'[4]Carbon Prices POLES'!I$8*VLOOKUP('Revenues X=1'!$A81,'[4]Population Shares'!$A$3:$Z$214,J$1,FALSE)</f>
        <v>22856799.698806427</v>
      </c>
      <c r="K81">
        <f>'[4]Emission Projections'!P$183*'[4]Carbon Prices POLES'!J$8*VLOOKUP('Revenues X=1'!$A81,'[4]Population Shares'!$A$3:$Z$214,K$1,FALSE)</f>
        <v>27301369.046909209</v>
      </c>
      <c r="L81">
        <f>'[4]Emission Projections'!Q$183*'[4]Carbon Prices POLES'!K$8*VLOOKUP('Revenues X=1'!$A81,'[4]Population Shares'!$A$3:$Z$214,L$1,FALSE)</f>
        <v>32608113.67232215</v>
      </c>
      <c r="M81">
        <f>'[4]Emission Projections'!R$183*'[4]Carbon Prices POLES'!L$8*VLOOKUP('Revenues X=1'!$A81,'[4]Population Shares'!$A$3:$Z$214,M$1,FALSE)</f>
        <v>38943835.612674065</v>
      </c>
      <c r="N81">
        <f>'[4]Emission Projections'!S$183*'[4]Carbon Prices POLES'!M$8*VLOOKUP('Revenues X=1'!$A81,'[4]Population Shares'!$A$3:$Z$214,N$1,FALSE)</f>
        <v>46507567.262329668</v>
      </c>
      <c r="O81">
        <f>'[4]Emission Projections'!T$183*'[4]Carbon Prices POLES'!N$8*VLOOKUP('Revenues X=1'!$A81,'[4]Population Shares'!$A$3:$Z$214,O$1,FALSE)</f>
        <v>55536682.345997266</v>
      </c>
      <c r="P81">
        <f>'[4]Emission Projections'!U$183*'[4]Carbon Prices POLES'!O$8*VLOOKUP('Revenues X=1'!$A81,'[4]Population Shares'!$A$3:$Z$214,P$1,FALSE)</f>
        <v>66314377.189259008</v>
      </c>
      <c r="Q81">
        <f>'[4]Emission Projections'!V$183*'[4]Carbon Prices POLES'!P$8*VLOOKUP('Revenues X=1'!$A81,'[4]Population Shares'!$A$3:$Z$214,Q$1,FALSE)</f>
        <v>79178355.47877264</v>
      </c>
      <c r="R81">
        <f>'[4]Emission Projections'!W$183*'[4]Carbon Prices POLES'!Q$8*VLOOKUP('Revenues X=1'!$A81,'[4]Population Shares'!$A$3:$Z$214,R$1,FALSE)</f>
        <v>94531447.994842589</v>
      </c>
      <c r="S81">
        <f>'[4]Emission Projections'!X$183*'[4]Carbon Prices POLES'!R$8*VLOOKUP('Revenues X=1'!$A81,'[4]Population Shares'!$A$3:$Z$214,S$1,FALSE)</f>
        <v>112853950.89785826</v>
      </c>
      <c r="T81">
        <f>'[4]Emission Projections'!Y$183*'[4]Carbon Prices POLES'!S$8*VLOOKUP('Revenues X=1'!$A81,'[4]Population Shares'!$A$3:$Z$214,T$1,FALSE)</f>
        <v>134718696.02689862</v>
      </c>
      <c r="U81">
        <f>'[4]Emission Projections'!Z$183*'[4]Carbon Prices POLES'!T$8*VLOOKUP('Revenues X=1'!$A81,'[4]Population Shares'!$A$3:$Z$214,U$1,FALSE)</f>
        <v>160808573.57034752</v>
      </c>
      <c r="V81">
        <f>'[4]Emission Projections'!AA$183*'[4]Carbon Prices POLES'!U$8*VLOOKUP('Revenues X=1'!$A81,'[4]Population Shares'!$A$3:$Z$214,V$1,FALSE)</f>
        <v>191937888.82613117</v>
      </c>
      <c r="W81" s="20">
        <f t="shared" si="11"/>
        <v>54914884.877243973</v>
      </c>
      <c r="X81" t="s">
        <v>387</v>
      </c>
      <c r="Y81">
        <f t="shared" si="6"/>
        <v>0</v>
      </c>
      <c r="Z81">
        <f t="shared" si="7"/>
        <v>0</v>
      </c>
      <c r="AA81">
        <f t="shared" si="8"/>
        <v>1</v>
      </c>
      <c r="AB81">
        <f t="shared" si="9"/>
        <v>0</v>
      </c>
      <c r="AC81">
        <f t="shared" si="10"/>
        <v>0</v>
      </c>
    </row>
    <row r="82" spans="1:29" x14ac:dyDescent="0.25">
      <c r="A82" t="s">
        <v>202</v>
      </c>
      <c r="B82">
        <f>'[4]Emission Projections'!G$183*'[4]Carbon Prices POLES'!A$8*VLOOKUP('Revenues X=1'!$A82,'[4]Population Shares'!$A$3:$Z$214,B$1,FALSE)</f>
        <v>1702873.3636793969</v>
      </c>
      <c r="C82">
        <f>'[4]Emission Projections'!H$183*'[4]Carbon Prices POLES'!B$8*VLOOKUP('Revenues X=1'!$A82,'[4]Population Shares'!$A$3:$Z$214,C$1,FALSE)</f>
        <v>2035626.1446005874</v>
      </c>
      <c r="D82">
        <f>'[4]Emission Projections'!I$183*'[4]Carbon Prices POLES'!C$8*VLOOKUP('Revenues X=1'!$A82,'[4]Population Shares'!$A$3:$Z$214,D$1,FALSE)</f>
        <v>2433239.3854856617</v>
      </c>
      <c r="E82">
        <f>'[4]Emission Projections'!J$183*'[4]Carbon Prices POLES'!D$8*VLOOKUP('Revenues X=1'!$A82,'[4]Population Shares'!$A$3:$Z$214,E$1,FALSE)</f>
        <v>2908339.4825042374</v>
      </c>
      <c r="F82">
        <f>'[4]Emission Projections'!K$183*'[4]Carbon Prices POLES'!E$8*VLOOKUP('Revenues X=1'!$A82,'[4]Population Shares'!$A$3:$Z$214,F$1,FALSE)</f>
        <v>3475991.3870089599</v>
      </c>
      <c r="G82">
        <f>'[4]Emission Projections'!L$183*'[4]Carbon Prices POLES'!F$8*VLOOKUP('Revenues X=1'!$A82,'[4]Population Shares'!$A$3:$Z$214,G$1,FALSE)</f>
        <v>4154179.0472220932</v>
      </c>
      <c r="H82">
        <f>'[4]Emission Projections'!M$183*'[4]Carbon Prices POLES'!G$8*VLOOKUP('Revenues X=1'!$A82,'[4]Population Shares'!$A$3:$Z$214,H$1,FALSE)</f>
        <v>4964377.0017657569</v>
      </c>
      <c r="I82">
        <f>'[4]Emission Projections'!N$183*'[4]Carbon Prices POLES'!H$8*VLOOKUP('Revenues X=1'!$A82,'[4]Population Shares'!$A$3:$Z$214,I$1,FALSE)</f>
        <v>5932214.6108005904</v>
      </c>
      <c r="J82">
        <f>'[4]Emission Projections'!O$183*'[4]Carbon Prices POLES'!I$8*VLOOKUP('Revenues X=1'!$A82,'[4]Population Shares'!$A$3:$Z$214,J$1,FALSE)</f>
        <v>7088291.8681795225</v>
      </c>
      <c r="K82">
        <f>'[4]Emission Projections'!P$183*'[4]Carbon Prices POLES'!J$8*VLOOKUP('Revenues X=1'!$A82,'[4]Population Shares'!$A$3:$Z$214,K$1,FALSE)</f>
        <v>8469124.311873449</v>
      </c>
      <c r="L82">
        <f>'[4]Emission Projections'!Q$183*'[4]Carbon Prices POLES'!K$8*VLOOKUP('Revenues X=1'!$A82,'[4]Population Shares'!$A$3:$Z$214,L$1,FALSE)</f>
        <v>10118302.776286911</v>
      </c>
      <c r="M82">
        <f>'[4]Emission Projections'!R$183*'[4]Carbon Prices POLES'!L$8*VLOOKUP('Revenues X=1'!$A82,'[4]Population Shares'!$A$3:$Z$214,M$1,FALSE)</f>
        <v>12087837.98983904</v>
      </c>
      <c r="N82">
        <f>'[4]Emission Projections'!S$183*'[4]Carbon Prices POLES'!M$8*VLOOKUP('Revenues X=1'!$A82,'[4]Population Shares'!$A$3:$Z$214,N$1,FALSE)</f>
        <v>14439808.802942349</v>
      </c>
      <c r="O82">
        <f>'[4]Emission Projections'!T$183*'[4]Carbon Prices POLES'!N$8*VLOOKUP('Revenues X=1'!$A82,'[4]Population Shares'!$A$3:$Z$214,O$1,FALSE)</f>
        <v>17248274.884232674</v>
      </c>
      <c r="P82">
        <f>'[4]Emission Projections'!U$183*'[4]Carbon Prices POLES'!O$8*VLOOKUP('Revenues X=1'!$A82,'[4]Population Shares'!$A$3:$Z$214,P$1,FALSE)</f>
        <v>20601618.488879472</v>
      </c>
      <c r="Q82">
        <f>'[4]Emission Projections'!V$183*'[4]Carbon Prices POLES'!P$8*VLOOKUP('Revenues X=1'!$A82,'[4]Population Shares'!$A$3:$Z$214,Q$1,FALSE)</f>
        <v>24605264.343654986</v>
      </c>
      <c r="R82">
        <f>'[4]Emission Projections'!W$183*'[4]Carbon Prices POLES'!Q$8*VLOOKUP('Revenues X=1'!$A82,'[4]Population Shares'!$A$3:$Z$214,R$1,FALSE)</f>
        <v>29385005.804849774</v>
      </c>
      <c r="S82">
        <f>'[4]Emission Projections'!X$183*'[4]Carbon Prices POLES'!R$8*VLOOKUP('Revenues X=1'!$A82,'[4]Population Shares'!$A$3:$Z$214,S$1,FALSE)</f>
        <v>35090871.240941964</v>
      </c>
      <c r="T82">
        <f>'[4]Emission Projections'!Y$183*'[4]Carbon Prices POLES'!S$8*VLOOKUP('Revenues X=1'!$A82,'[4]Population Shares'!$A$3:$Z$214,T$1,FALSE)</f>
        <v>41901846.966047496</v>
      </c>
      <c r="U82">
        <f>'[4]Emission Projections'!Z$183*'[4]Carbon Prices POLES'!T$8*VLOOKUP('Revenues X=1'!$A82,'[4]Population Shares'!$A$3:$Z$214,U$1,FALSE)</f>
        <v>50031371.480639726</v>
      </c>
      <c r="V82">
        <f>'[4]Emission Projections'!AA$183*'[4]Carbon Prices POLES'!U$8*VLOOKUP('Revenues X=1'!$A82,'[4]Population Shares'!$A$3:$Z$214,V$1,FALSE)</f>
        <v>59734032.613238871</v>
      </c>
      <c r="W82" s="20">
        <f t="shared" si="11"/>
        <v>17067071.047365408</v>
      </c>
      <c r="X82" t="s">
        <v>387</v>
      </c>
      <c r="Y82">
        <f t="shared" si="6"/>
        <v>0</v>
      </c>
      <c r="Z82">
        <f t="shared" si="7"/>
        <v>0</v>
      </c>
      <c r="AA82">
        <f t="shared" si="8"/>
        <v>1</v>
      </c>
      <c r="AB82">
        <f t="shared" si="9"/>
        <v>0</v>
      </c>
      <c r="AC82">
        <f t="shared" si="10"/>
        <v>0</v>
      </c>
    </row>
    <row r="83" spans="1:29" x14ac:dyDescent="0.25">
      <c r="A83" t="s">
        <v>204</v>
      </c>
      <c r="B83">
        <f>'[4]Emission Projections'!G$183*'[4]Carbon Prices POLES'!A$8*VLOOKUP('Revenues X=1'!$A83,'[4]Population Shares'!$A$3:$Z$214,B$1,FALSE)</f>
        <v>708076.46641386533</v>
      </c>
      <c r="C83">
        <f>'[4]Emission Projections'!H$183*'[4]Carbon Prices POLES'!B$8*VLOOKUP('Revenues X=1'!$A83,'[4]Population Shares'!$A$3:$Z$214,C$1,FALSE)</f>
        <v>858980.01803995168</v>
      </c>
      <c r="D83">
        <f>'[4]Emission Projections'!I$183*'[4]Carbon Prices POLES'!C$8*VLOOKUP('Revenues X=1'!$A83,'[4]Population Shares'!$A$3:$Z$214,D$1,FALSE)</f>
        <v>1041974.5501161101</v>
      </c>
      <c r="E83">
        <f>'[4]Emission Projections'!J$183*'[4]Carbon Prices POLES'!D$8*VLOOKUP('Revenues X=1'!$A83,'[4]Population Shares'!$A$3:$Z$214,E$1,FALSE)</f>
        <v>1263876.4049892295</v>
      </c>
      <c r="F83">
        <f>'[4]Emission Projections'!K$183*'[4]Carbon Prices POLES'!E$8*VLOOKUP('Revenues X=1'!$A83,'[4]Population Shares'!$A$3:$Z$214,F$1,FALSE)</f>
        <v>1532940.9705346443</v>
      </c>
      <c r="G83">
        <f>'[4]Emission Projections'!L$183*'[4]Carbon Prices POLES'!F$8*VLOOKUP('Revenues X=1'!$A83,'[4]Population Shares'!$A$3:$Z$214,G$1,FALSE)</f>
        <v>1859170.3466853113</v>
      </c>
      <c r="H83">
        <f>'[4]Emission Projections'!M$183*'[4]Carbon Prices POLES'!G$8*VLOOKUP('Revenues X=1'!$A83,'[4]Population Shares'!$A$3:$Z$214,H$1,FALSE)</f>
        <v>2254685.4432265139</v>
      </c>
      <c r="I83">
        <f>'[4]Emission Projections'!N$183*'[4]Carbon Prices POLES'!H$8*VLOOKUP('Revenues X=1'!$A83,'[4]Population Shares'!$A$3:$Z$214,I$1,FALSE)</f>
        <v>2734168.6103977617</v>
      </c>
      <c r="J83">
        <f>'[4]Emission Projections'!O$183*'[4]Carbon Prices POLES'!I$8*VLOOKUP('Revenues X=1'!$A83,'[4]Population Shares'!$A$3:$Z$214,J$1,FALSE)</f>
        <v>3315410.1571614849</v>
      </c>
      <c r="K83">
        <f>'[4]Emission Projections'!P$183*'[4]Carbon Prices POLES'!J$8*VLOOKUP('Revenues X=1'!$A83,'[4]Population Shares'!$A$3:$Z$214,K$1,FALSE)</f>
        <v>4019957.0443601506</v>
      </c>
      <c r="L83">
        <f>'[4]Emission Projections'!Q$183*'[4]Carbon Prices POLES'!K$8*VLOOKUP('Revenues X=1'!$A83,'[4]Population Shares'!$A$3:$Z$214,L$1,FALSE)</f>
        <v>4873913.4041643357</v>
      </c>
      <c r="M83">
        <f>'[4]Emission Projections'!R$183*'[4]Carbon Prices POLES'!L$8*VLOOKUP('Revenues X=1'!$A83,'[4]Population Shares'!$A$3:$Z$214,M$1,FALSE)</f>
        <v>5908891.3083581161</v>
      </c>
      <c r="N83">
        <f>'[4]Emission Projections'!S$183*'[4]Carbon Prices POLES'!M$8*VLOOKUP('Revenues X=1'!$A83,'[4]Population Shares'!$A$3:$Z$214,N$1,FALSE)</f>
        <v>7163183.0025472762</v>
      </c>
      <c r="O83">
        <f>'[4]Emission Projections'!T$183*'[4]Carbon Prices POLES'!N$8*VLOOKUP('Revenues X=1'!$A83,'[4]Population Shares'!$A$3:$Z$214,O$1,FALSE)</f>
        <v>8683153.9607702736</v>
      </c>
      <c r="P83">
        <f>'[4]Emission Projections'!U$183*'[4]Carbon Prices POLES'!O$8*VLOOKUP('Revenues X=1'!$A83,'[4]Population Shares'!$A$3:$Z$214,P$1,FALSE)</f>
        <v>10524958.935916679</v>
      </c>
      <c r="Q83">
        <f>'[4]Emission Projections'!V$183*'[4]Carbon Prices POLES'!P$8*VLOOKUP('Revenues X=1'!$A83,'[4]Population Shares'!$A$3:$Z$214,Q$1,FALSE)</f>
        <v>12756582.374076461</v>
      </c>
      <c r="R83">
        <f>'[4]Emission Projections'!W$183*'[4]Carbon Prices POLES'!Q$8*VLOOKUP('Revenues X=1'!$A83,'[4]Population Shares'!$A$3:$Z$214,R$1,FALSE)</f>
        <v>15460349.819331929</v>
      </c>
      <c r="S83">
        <f>'[4]Emission Projections'!X$183*'[4]Carbon Prices POLES'!R$8*VLOOKUP('Revenues X=1'!$A83,'[4]Population Shares'!$A$3:$Z$214,S$1,FALSE)</f>
        <v>18735915.524659827</v>
      </c>
      <c r="T83">
        <f>'[4]Emission Projections'!Y$183*'[4]Carbon Prices POLES'!S$8*VLOOKUP('Revenues X=1'!$A83,'[4]Population Shares'!$A$3:$Z$214,T$1,FALSE)</f>
        <v>22703936.732495297</v>
      </c>
      <c r="U83">
        <f>'[4]Emission Projections'!Z$183*'[4]Carbon Prices POLES'!T$8*VLOOKUP('Revenues X=1'!$A83,'[4]Population Shares'!$A$3:$Z$214,U$1,FALSE)</f>
        <v>27510446.718213234</v>
      </c>
      <c r="V83">
        <f>'[4]Emission Projections'!AA$183*'[4]Carbon Prices POLES'!U$8*VLOOKUP('Revenues X=1'!$A83,'[4]Population Shares'!$A$3:$Z$214,V$1,FALSE)</f>
        <v>33332224.80173745</v>
      </c>
      <c r="W83" s="20">
        <f t="shared" si="11"/>
        <v>8916323.6473426614</v>
      </c>
      <c r="X83" t="s">
        <v>527</v>
      </c>
      <c r="Y83">
        <f t="shared" si="6"/>
        <v>0</v>
      </c>
      <c r="Z83">
        <f t="shared" si="7"/>
        <v>0</v>
      </c>
      <c r="AA83">
        <f t="shared" si="8"/>
        <v>0</v>
      </c>
      <c r="AB83">
        <f t="shared" si="9"/>
        <v>1</v>
      </c>
      <c r="AC83">
        <f t="shared" si="10"/>
        <v>0</v>
      </c>
    </row>
    <row r="84" spans="1:29" x14ac:dyDescent="0.25">
      <c r="A84" t="s">
        <v>206</v>
      </c>
      <c r="B84">
        <f>'[4]Emission Projections'!G$183*'[4]Carbon Prices POLES'!A$8*VLOOKUP('Revenues X=1'!$A84,'[4]Population Shares'!$A$3:$Z$214,B$1,FALSE)</f>
        <v>104285.86041187789</v>
      </c>
      <c r="C84">
        <f>'[4]Emission Projections'!H$183*'[4]Carbon Prices POLES'!B$8*VLOOKUP('Revenues X=1'!$A84,'[4]Population Shares'!$A$3:$Z$214,C$1,FALSE)</f>
        <v>124383.1761766756</v>
      </c>
      <c r="D84">
        <f>'[4]Emission Projections'!I$183*'[4]Carbon Prices POLES'!C$8*VLOOKUP('Revenues X=1'!$A84,'[4]Population Shares'!$A$3:$Z$214,D$1,FALSE)</f>
        <v>148343.66549667154</v>
      </c>
      <c r="E84">
        <f>'[4]Emission Projections'!J$183*'[4]Carbon Prices POLES'!D$8*VLOOKUP('Revenues X=1'!$A84,'[4]Population Shares'!$A$3:$Z$214,E$1,FALSE)</f>
        <v>176908.95360094705</v>
      </c>
      <c r="F84">
        <f>'[4]Emission Projections'!K$183*'[4]Carbon Prices POLES'!E$8*VLOOKUP('Revenues X=1'!$A84,'[4]Population Shares'!$A$3:$Z$214,F$1,FALSE)</f>
        <v>210961.86310993784</v>
      </c>
      <c r="G84">
        <f>'[4]Emission Projections'!L$183*'[4]Carbon Prices POLES'!F$8*VLOOKUP('Revenues X=1'!$A84,'[4]Population Shares'!$A$3:$Z$214,G$1,FALSE)</f>
        <v>251553.87841856794</v>
      </c>
      <c r="H84">
        <f>'[4]Emission Projections'!M$183*'[4]Carbon Prices POLES'!G$8*VLOOKUP('Revenues X=1'!$A84,'[4]Population Shares'!$A$3:$Z$214,H$1,FALSE)</f>
        <v>299937.73515241878</v>
      </c>
      <c r="I84">
        <f>'[4]Emission Projections'!N$183*'[4]Carbon Prices POLES'!H$8*VLOOKUP('Revenues X=1'!$A84,'[4]Population Shares'!$A$3:$Z$214,I$1,FALSE)</f>
        <v>357605.14045955794</v>
      </c>
      <c r="J84">
        <f>'[4]Emission Projections'!O$183*'[4]Carbon Prices POLES'!I$8*VLOOKUP('Revenues X=1'!$A84,'[4]Population Shares'!$A$3:$Z$214,J$1,FALSE)</f>
        <v>426333.08490357467</v>
      </c>
      <c r="K84">
        <f>'[4]Emission Projections'!P$183*'[4]Carbon Prices POLES'!J$8*VLOOKUP('Revenues X=1'!$A84,'[4]Population Shares'!$A$3:$Z$214,K$1,FALSE)</f>
        <v>508237.25717127696</v>
      </c>
      <c r="L84">
        <f>'[4]Emission Projections'!Q$183*'[4]Carbon Prices POLES'!K$8*VLOOKUP('Revenues X=1'!$A84,'[4]Population Shares'!$A$3:$Z$214,L$1,FALSE)</f>
        <v>605837.5784922021</v>
      </c>
      <c r="M84">
        <f>'[4]Emission Projections'!R$183*'[4]Carbon Prices POLES'!L$8*VLOOKUP('Revenues X=1'!$A84,'[4]Population Shares'!$A$3:$Z$214,M$1,FALSE)</f>
        <v>722133.86783019267</v>
      </c>
      <c r="N84">
        <f>'[4]Emission Projections'!S$183*'[4]Carbon Prices POLES'!M$8*VLOOKUP('Revenues X=1'!$A84,'[4]Population Shares'!$A$3:$Z$214,N$1,FALSE)</f>
        <v>860698.55127314117</v>
      </c>
      <c r="O84">
        <f>'[4]Emission Projections'!T$183*'[4]Carbon Prices POLES'!N$8*VLOOKUP('Revenues X=1'!$A84,'[4]Population Shares'!$A$3:$Z$214,O$1,FALSE)</f>
        <v>1025783.8095826267</v>
      </c>
      <c r="P84">
        <f>'[4]Emission Projections'!U$183*'[4]Carbon Prices POLES'!O$8*VLOOKUP('Revenues X=1'!$A84,'[4]Population Shares'!$A$3:$Z$214,P$1,FALSE)</f>
        <v>1222452.6933644987</v>
      </c>
      <c r="Q84">
        <f>'[4]Emission Projections'!V$183*'[4]Carbon Prices POLES'!P$8*VLOOKUP('Revenues X=1'!$A84,'[4]Population Shares'!$A$3:$Z$214,Q$1,FALSE)</f>
        <v>1456730.7995005166</v>
      </c>
      <c r="R84">
        <f>'[4]Emission Projections'!W$183*'[4]Carbon Prices POLES'!Q$8*VLOOKUP('Revenues X=1'!$A84,'[4]Population Shares'!$A$3:$Z$214,R$1,FALSE)</f>
        <v>1735791.6476896207</v>
      </c>
      <c r="S84">
        <f>'[4]Emission Projections'!X$183*'[4]Carbon Prices POLES'!R$8*VLOOKUP('Revenues X=1'!$A84,'[4]Population Shares'!$A$3:$Z$214,S$1,FALSE)</f>
        <v>2068171.3164690493</v>
      </c>
      <c r="T84">
        <f>'[4]Emission Projections'!Y$183*'[4]Carbon Prices POLES'!S$8*VLOOKUP('Revenues X=1'!$A84,'[4]Population Shares'!$A$3:$Z$214,T$1,FALSE)</f>
        <v>2464030.4586671055</v>
      </c>
      <c r="U84">
        <f>'[4]Emission Projections'!Z$183*'[4]Carbon Prices POLES'!T$8*VLOOKUP('Revenues X=1'!$A84,'[4]Population Shares'!$A$3:$Z$214,U$1,FALSE)</f>
        <v>2935457.9243789511</v>
      </c>
      <c r="V84">
        <f>'[4]Emission Projections'!AA$183*'[4]Carbon Prices POLES'!U$8*VLOOKUP('Revenues X=1'!$A84,'[4]Population Shares'!$A$3:$Z$214,V$1,FALSE)</f>
        <v>3496840.5724451197</v>
      </c>
      <c r="W84" s="20">
        <f t="shared" si="11"/>
        <v>1009641.8968854537</v>
      </c>
      <c r="X84" t="s">
        <v>387</v>
      </c>
      <c r="Y84">
        <f t="shared" si="6"/>
        <v>0</v>
      </c>
      <c r="Z84">
        <f t="shared" si="7"/>
        <v>0</v>
      </c>
      <c r="AA84">
        <f t="shared" si="8"/>
        <v>1</v>
      </c>
      <c r="AB84">
        <f t="shared" si="9"/>
        <v>0</v>
      </c>
      <c r="AC84">
        <f t="shared" si="10"/>
        <v>0</v>
      </c>
    </row>
    <row r="85" spans="1:29" x14ac:dyDescent="0.25">
      <c r="A85" t="s">
        <v>210</v>
      </c>
      <c r="B85">
        <f>'[4]Emission Projections'!G$183*'[4]Carbon Prices POLES'!A$8*VLOOKUP('Revenues X=1'!$A85,'[4]Population Shares'!$A$3:$Z$214,B$1,FALSE)</f>
        <v>174343.56626825017</v>
      </c>
      <c r="C85">
        <f>'[4]Emission Projections'!H$183*'[4]Carbon Prices POLES'!B$8*VLOOKUP('Revenues X=1'!$A85,'[4]Population Shares'!$A$3:$Z$214,C$1,FALSE)</f>
        <v>208720.03661949642</v>
      </c>
      <c r="D85">
        <f>'[4]Emission Projections'!I$183*'[4]Carbon Prices POLES'!C$8*VLOOKUP('Revenues X=1'!$A85,'[4]Population Shares'!$A$3:$Z$214,D$1,FALSE)</f>
        <v>249858.14352447915</v>
      </c>
      <c r="E85">
        <f>'[4]Emission Projections'!J$183*'[4]Carbon Prices POLES'!D$8*VLOOKUP('Revenues X=1'!$A85,'[4]Population Shares'!$A$3:$Z$214,E$1,FALSE)</f>
        <v>299086.16183659242</v>
      </c>
      <c r="F85">
        <f>'[4]Emission Projections'!K$183*'[4]Carbon Prices POLES'!E$8*VLOOKUP('Revenues X=1'!$A85,'[4]Population Shares'!$A$3:$Z$214,F$1,FALSE)</f>
        <v>357991.29064506345</v>
      </c>
      <c r="G85">
        <f>'[4]Emission Projections'!L$183*'[4]Carbon Prices POLES'!F$8*VLOOKUP('Revenues X=1'!$A85,'[4]Population Shares'!$A$3:$Z$214,G$1,FALSE)</f>
        <v>428471.09501970612</v>
      </c>
      <c r="H85">
        <f>'[4]Emission Projections'!M$183*'[4]Carbon Prices POLES'!G$8*VLOOKUP('Revenues X=1'!$A85,'[4]Population Shares'!$A$3:$Z$214,H$1,FALSE)</f>
        <v>512794.81184113788</v>
      </c>
      <c r="I85">
        <f>'[4]Emission Projections'!N$183*'[4]Carbon Prices POLES'!H$8*VLOOKUP('Revenues X=1'!$A85,'[4]Population Shares'!$A$3:$Z$214,I$1,FALSE)</f>
        <v>613674.77331125294</v>
      </c>
      <c r="J85">
        <f>'[4]Emission Projections'!O$183*'[4]Carbon Prices POLES'!I$8*VLOOKUP('Revenues X=1'!$A85,'[4]Population Shares'!$A$3:$Z$214,J$1,FALSE)</f>
        <v>734354.1568157539</v>
      </c>
      <c r="K85">
        <f>'[4]Emission Projections'!P$183*'[4]Carbon Prices POLES'!J$8*VLOOKUP('Revenues X=1'!$A85,'[4]Population Shares'!$A$3:$Z$214,K$1,FALSE)</f>
        <v>878708.89442079421</v>
      </c>
      <c r="L85">
        <f>'[4]Emission Projections'!Q$183*'[4]Carbon Prices POLES'!K$8*VLOOKUP('Revenues X=1'!$A85,'[4]Population Shares'!$A$3:$Z$214,L$1,FALSE)</f>
        <v>1051372.7942185872</v>
      </c>
      <c r="M85">
        <f>'[4]Emission Projections'!R$183*'[4]Carbon Prices POLES'!L$8*VLOOKUP('Revenues X=1'!$A85,'[4]Population Shares'!$A$3:$Z$214,M$1,FALSE)</f>
        <v>1257882.9879608036</v>
      </c>
      <c r="N85">
        <f>'[4]Emission Projections'!S$183*'[4]Carbon Prices POLES'!M$8*VLOOKUP('Revenues X=1'!$A85,'[4]Population Shares'!$A$3:$Z$214,N$1,FALSE)</f>
        <v>1504858.2892638952</v>
      </c>
      <c r="O85">
        <f>'[4]Emission Projections'!T$183*'[4]Carbon Prices POLES'!N$8*VLOOKUP('Revenues X=1'!$A85,'[4]Population Shares'!$A$3:$Z$214,O$1,FALSE)</f>
        <v>1800206.7095090428</v>
      </c>
      <c r="P85">
        <f>'[4]Emission Projections'!U$183*'[4]Carbon Prices POLES'!O$8*VLOOKUP('Revenues X=1'!$A85,'[4]Population Shares'!$A$3:$Z$214,P$1,FALSE)</f>
        <v>2153379.6307065208</v>
      </c>
      <c r="Q85">
        <f>'[4]Emission Projections'!V$183*'[4]Carbon Prices POLES'!P$8*VLOOKUP('Revenues X=1'!$A85,'[4]Population Shares'!$A$3:$Z$214,Q$1,FALSE)</f>
        <v>2575667.7754817004</v>
      </c>
      <c r="R85">
        <f>'[4]Emission Projections'!W$183*'[4]Carbon Prices POLES'!Q$8*VLOOKUP('Revenues X=1'!$A85,'[4]Population Shares'!$A$3:$Z$214,R$1,FALSE)</f>
        <v>3080563.314462522</v>
      </c>
      <c r="S85">
        <f>'[4]Emission Projections'!X$183*'[4]Carbon Prices POLES'!R$8*VLOOKUP('Revenues X=1'!$A85,'[4]Population Shares'!$A$3:$Z$214,S$1,FALSE)</f>
        <v>3684181.8487141142</v>
      </c>
      <c r="T85">
        <f>'[4]Emission Projections'!Y$183*'[4]Carbon Prices POLES'!S$8*VLOOKUP('Revenues X=1'!$A85,'[4]Population Shares'!$A$3:$Z$214,T$1,FALSE)</f>
        <v>4405778.1314863507</v>
      </c>
      <c r="U85">
        <f>'[4]Emission Projections'!Z$183*'[4]Carbon Prices POLES'!T$8*VLOOKUP('Revenues X=1'!$A85,'[4]Population Shares'!$A$3:$Z$214,U$1,FALSE)</f>
        <v>5268347.5054243337</v>
      </c>
      <c r="V85">
        <f>'[4]Emission Projections'!AA$183*'[4]Carbon Prices POLES'!U$8*VLOOKUP('Revenues X=1'!$A85,'[4]Population Shares'!$A$3:$Z$214,V$1,FALSE)</f>
        <v>6299359.4346659239</v>
      </c>
      <c r="W85" s="20">
        <f t="shared" si="11"/>
        <v>1787600.064390301</v>
      </c>
      <c r="X85" t="s">
        <v>527</v>
      </c>
      <c r="Y85">
        <f t="shared" si="6"/>
        <v>0</v>
      </c>
      <c r="Z85">
        <f t="shared" si="7"/>
        <v>0</v>
      </c>
      <c r="AA85">
        <f t="shared" si="8"/>
        <v>0</v>
      </c>
      <c r="AB85">
        <f t="shared" si="9"/>
        <v>1</v>
      </c>
      <c r="AC85">
        <f t="shared" si="10"/>
        <v>0</v>
      </c>
    </row>
    <row r="86" spans="1:29" x14ac:dyDescent="0.25">
      <c r="A86" t="s">
        <v>212</v>
      </c>
      <c r="B86">
        <f>'[4]Emission Projections'!G$183*'[4]Carbon Prices POLES'!A$8*VLOOKUP('Revenues X=1'!$A86,'[4]Population Shares'!$A$3:$Z$214,B$1,FALSE)</f>
        <v>1383190.2304522255</v>
      </c>
      <c r="C86">
        <f>'[4]Emission Projections'!H$183*'[4]Carbon Prices POLES'!B$8*VLOOKUP('Revenues X=1'!$A86,'[4]Population Shares'!$A$3:$Z$214,C$1,FALSE)</f>
        <v>1637654.2157689757</v>
      </c>
      <c r="D86">
        <f>'[4]Emission Projections'!I$183*'[4]Carbon Prices POLES'!C$8*VLOOKUP('Revenues X=1'!$A86,'[4]Population Shares'!$A$3:$Z$214,D$1,FALSE)</f>
        <v>1938802.8607687671</v>
      </c>
      <c r="E86">
        <f>'[4]Emission Projections'!J$183*'[4]Carbon Prices POLES'!D$8*VLOOKUP('Revenues X=1'!$A86,'[4]Population Shares'!$A$3:$Z$214,E$1,FALSE)</f>
        <v>2295189.4574984512</v>
      </c>
      <c r="F86">
        <f>'[4]Emission Projections'!K$183*'[4]Carbon Prices POLES'!E$8*VLOOKUP('Revenues X=1'!$A86,'[4]Population Shares'!$A$3:$Z$214,F$1,FALSE)</f>
        <v>2716919.4310450372</v>
      </c>
      <c r="G86">
        <f>'[4]Emission Projections'!L$183*'[4]Carbon Prices POLES'!F$8*VLOOKUP('Revenues X=1'!$A86,'[4]Population Shares'!$A$3:$Z$214,G$1,FALSE)</f>
        <v>3215939.7666070648</v>
      </c>
      <c r="H86">
        <f>'[4]Emission Projections'!M$183*'[4]Carbon Prices POLES'!G$8*VLOOKUP('Revenues X=1'!$A86,'[4]Population Shares'!$A$3:$Z$214,H$1,FALSE)</f>
        <v>3806379.4233660535</v>
      </c>
      <c r="I86">
        <f>'[4]Emission Projections'!N$183*'[4]Carbon Prices POLES'!H$8*VLOOKUP('Revenues X=1'!$A86,'[4]Population Shares'!$A$3:$Z$214,I$1,FALSE)</f>
        <v>4504937.8419281086</v>
      </c>
      <c r="J86">
        <f>'[4]Emission Projections'!O$183*'[4]Carbon Prices POLES'!I$8*VLOOKUP('Revenues X=1'!$A86,'[4]Population Shares'!$A$3:$Z$214,J$1,FALSE)</f>
        <v>5331361.9437037231</v>
      </c>
      <c r="K86">
        <f>'[4]Emission Projections'!P$183*'[4]Carbon Prices POLES'!J$8*VLOOKUP('Revenues X=1'!$A86,'[4]Population Shares'!$A$3:$Z$214,K$1,FALSE)</f>
        <v>6308988.1296249414</v>
      </c>
      <c r="L86">
        <f>'[4]Emission Projections'!Q$183*'[4]Carbon Prices POLES'!K$8*VLOOKUP('Revenues X=1'!$A86,'[4]Population Shares'!$A$3:$Z$214,L$1,FALSE)</f>
        <v>7465407.1873333026</v>
      </c>
      <c r="M86">
        <f>'[4]Emission Projections'!R$183*'[4]Carbon Prices POLES'!L$8*VLOOKUP('Revenues X=1'!$A86,'[4]Population Shares'!$A$3:$Z$214,M$1,FALSE)</f>
        <v>8833220.8142488375</v>
      </c>
      <c r="N86">
        <f>'[4]Emission Projections'!S$183*'[4]Carbon Prices POLES'!M$8*VLOOKUP('Revenues X=1'!$A86,'[4]Population Shares'!$A$3:$Z$214,N$1,FALSE)</f>
        <v>10450968.198112616</v>
      </c>
      <c r="O86">
        <f>'[4]Emission Projections'!T$183*'[4]Carbon Prices POLES'!N$8*VLOOKUP('Revenues X=1'!$A86,'[4]Population Shares'!$A$3:$Z$214,O$1,FALSE)</f>
        <v>12364181.600383153</v>
      </c>
      <c r="P86">
        <f>'[4]Emission Projections'!U$183*'[4]Carbon Prices POLES'!O$8*VLOOKUP('Revenues X=1'!$A86,'[4]Population Shares'!$A$3:$Z$214,P$1,FALSE)</f>
        <v>14626677.223924769</v>
      </c>
      <c r="Q86">
        <f>'[4]Emission Projections'!V$183*'[4]Carbon Prices POLES'!P$8*VLOOKUP('Revenues X=1'!$A86,'[4]Population Shares'!$A$3:$Z$214,Q$1,FALSE)</f>
        <v>17302027.554210544</v>
      </c>
      <c r="R86">
        <f>'[4]Emission Projections'!W$183*'[4]Carbon Prices POLES'!Q$8*VLOOKUP('Revenues X=1'!$A86,'[4]Population Shares'!$A$3:$Z$214,R$1,FALSE)</f>
        <v>20465359.212435562</v>
      </c>
      <c r="S86">
        <f>'[4]Emission Projections'!X$183*'[4]Carbon Prices POLES'!R$8*VLOOKUP('Revenues X=1'!$A86,'[4]Population Shares'!$A$3:$Z$214,S$1,FALSE)</f>
        <v>24205405.861063518</v>
      </c>
      <c r="T86">
        <f>'[4]Emission Projections'!Y$183*'[4]Carbon Prices POLES'!S$8*VLOOKUP('Revenues X=1'!$A86,'[4]Population Shares'!$A$3:$Z$214,T$1,FALSE)</f>
        <v>28627011.418917395</v>
      </c>
      <c r="U86">
        <f>'[4]Emission Projections'!Z$183*'[4]Carbon Prices POLES'!T$8*VLOOKUP('Revenues X=1'!$A86,'[4]Population Shares'!$A$3:$Z$214,U$1,FALSE)</f>
        <v>33853991.424936883</v>
      </c>
      <c r="V86">
        <f>'[4]Emission Projections'!AA$183*'[4]Carbon Prices POLES'!U$8*VLOOKUP('Revenues X=1'!$A86,'[4]Population Shares'!$A$3:$Z$214,V$1,FALSE)</f>
        <v>40032612.556545891</v>
      </c>
      <c r="W86" s="20">
        <f t="shared" si="11"/>
        <v>11969820.302517895</v>
      </c>
      <c r="X86" t="s">
        <v>525</v>
      </c>
      <c r="Y86">
        <f t="shared" si="6"/>
        <v>0</v>
      </c>
      <c r="Z86">
        <f t="shared" si="7"/>
        <v>1</v>
      </c>
      <c r="AA86">
        <f t="shared" si="8"/>
        <v>0</v>
      </c>
      <c r="AB86">
        <f t="shared" si="9"/>
        <v>0</v>
      </c>
      <c r="AC86">
        <f t="shared" si="10"/>
        <v>0</v>
      </c>
    </row>
    <row r="87" spans="1:29" x14ac:dyDescent="0.25">
      <c r="A87" t="s">
        <v>214</v>
      </c>
      <c r="B87">
        <f>'[4]Emission Projections'!G$183*'[4]Carbon Prices POLES'!A$8*VLOOKUP('Revenues X=1'!$A87,'[4]Population Shares'!$A$3:$Z$214,B$1,FALSE)</f>
        <v>61536.262705309564</v>
      </c>
      <c r="C87">
        <f>'[4]Emission Projections'!H$183*'[4]Carbon Prices POLES'!B$8*VLOOKUP('Revenues X=1'!$A87,'[4]Population Shares'!$A$3:$Z$214,C$1,FALSE)</f>
        <v>73148.780621307742</v>
      </c>
      <c r="D87">
        <f>'[4]Emission Projections'!I$183*'[4]Carbon Prices POLES'!C$8*VLOOKUP('Revenues X=1'!$A87,'[4]Population Shares'!$A$3:$Z$214,D$1,FALSE)</f>
        <v>86946.92252463405</v>
      </c>
      <c r="E87">
        <f>'[4]Emission Projections'!J$183*'[4]Carbon Prices POLES'!D$8*VLOOKUP('Revenues X=1'!$A87,'[4]Population Shares'!$A$3:$Z$214,E$1,FALSE)</f>
        <v>103341.50520876278</v>
      </c>
      <c r="F87">
        <f>'[4]Emission Projections'!K$183*'[4]Carbon Prices POLES'!E$8*VLOOKUP('Revenues X=1'!$A87,'[4]Population Shares'!$A$3:$Z$214,F$1,FALSE)</f>
        <v>122819.88373174072</v>
      </c>
      <c r="G87">
        <f>'[4]Emission Projections'!L$183*'[4]Carbon Prices POLES'!F$8*VLOOKUP('Revenues X=1'!$A87,'[4]Population Shares'!$A$3:$Z$214,G$1,FALSE)</f>
        <v>145960.5555392497</v>
      </c>
      <c r="H87">
        <f>'[4]Emission Projections'!M$183*'[4]Carbon Prices POLES'!G$8*VLOOKUP('Revenues X=1'!$A87,'[4]Population Shares'!$A$3:$Z$214,H$1,FALSE)</f>
        <v>173450.42097757966</v>
      </c>
      <c r="I87">
        <f>'[4]Emission Projections'!N$183*'[4]Carbon Prices POLES'!H$8*VLOOKUP('Revenues X=1'!$A87,'[4]Population Shares'!$A$3:$Z$214,I$1,FALSE)</f>
        <v>206104.63754254475</v>
      </c>
      <c r="J87">
        <f>'[4]Emission Projections'!O$183*'[4]Carbon Prices POLES'!I$8*VLOOKUP('Revenues X=1'!$A87,'[4]Population Shares'!$A$3:$Z$214,J$1,FALSE)</f>
        <v>244890.99061953774</v>
      </c>
      <c r="K87">
        <f>'[4]Emission Projections'!P$183*'[4]Carbon Prices POLES'!J$8*VLOOKUP('Revenues X=1'!$A87,'[4]Population Shares'!$A$3:$Z$214,K$1,FALSE)</f>
        <v>290957.81744112977</v>
      </c>
      <c r="L87">
        <f>'[4]Emission Projections'!Q$183*'[4]Carbon Prices POLES'!K$8*VLOOKUP('Revenues X=1'!$A87,'[4]Population Shares'!$A$3:$Z$214,L$1,FALSE)</f>
        <v>345668.25728764839</v>
      </c>
      <c r="M87">
        <f>'[4]Emission Projections'!R$183*'[4]Carbon Prices POLES'!L$8*VLOOKUP('Revenues X=1'!$A87,'[4]Population Shares'!$A$3:$Z$214,M$1,FALSE)</f>
        <v>410639.54146626015</v>
      </c>
      <c r="N87">
        <f>'[4]Emission Projections'!S$183*'[4]Carbon Prices POLES'!M$8*VLOOKUP('Revenues X=1'!$A87,'[4]Population Shares'!$A$3:$Z$214,N$1,FALSE)</f>
        <v>487791.1144083165</v>
      </c>
      <c r="O87">
        <f>'[4]Emission Projections'!T$183*'[4]Carbon Prices POLES'!N$8*VLOOKUP('Revenues X=1'!$A87,'[4]Population Shares'!$A$3:$Z$214,O$1,FALSE)</f>
        <v>579399.8968113662</v>
      </c>
      <c r="P87">
        <f>'[4]Emission Projections'!U$183*'[4]Carbon Prices POLES'!O$8*VLOOKUP('Revenues X=1'!$A87,'[4]Population Shares'!$A$3:$Z$214,P$1,FALSE)</f>
        <v>688167.87579996965</v>
      </c>
      <c r="Q87">
        <f>'[4]Emission Projections'!V$183*'[4]Carbon Prices POLES'!P$8*VLOOKUP('Revenues X=1'!$A87,'[4]Population Shares'!$A$3:$Z$214,Q$1,FALSE)</f>
        <v>817299.80783650733</v>
      </c>
      <c r="R87">
        <f>'[4]Emission Projections'!W$183*'[4]Carbon Prices POLES'!Q$8*VLOOKUP('Revenues X=1'!$A87,'[4]Population Shares'!$A$3:$Z$214,R$1,FALSE)</f>
        <v>970598.12710658065</v>
      </c>
      <c r="S87">
        <f>'[4]Emission Projections'!X$183*'[4]Carbon Prices POLES'!R$8*VLOOKUP('Revenues X=1'!$A87,'[4]Population Shares'!$A$3:$Z$214,S$1,FALSE)</f>
        <v>1152572.1614270615</v>
      </c>
      <c r="T87">
        <f>'[4]Emission Projections'!Y$183*'[4]Carbon Prices POLES'!S$8*VLOOKUP('Revenues X=1'!$A87,'[4]Population Shares'!$A$3:$Z$214,T$1,FALSE)</f>
        <v>1368571.3605425712</v>
      </c>
      <c r="U87">
        <f>'[4]Emission Projections'!Z$183*'[4]Carbon Prices POLES'!T$8*VLOOKUP('Revenues X=1'!$A87,'[4]Population Shares'!$A$3:$Z$214,U$1,FALSE)</f>
        <v>1624938.7508781326</v>
      </c>
      <c r="V87">
        <f>'[4]Emission Projections'!AA$183*'[4]Carbon Prices POLES'!U$8*VLOOKUP('Revenues X=1'!$A87,'[4]Population Shares'!$A$3:$Z$214,V$1,FALSE)</f>
        <v>1929197.6702767771</v>
      </c>
      <c r="W87" s="20">
        <f t="shared" si="11"/>
        <v>565904.87336918991</v>
      </c>
      <c r="X87" t="s">
        <v>527</v>
      </c>
      <c r="Y87">
        <f t="shared" si="6"/>
        <v>0</v>
      </c>
      <c r="Z87">
        <f t="shared" si="7"/>
        <v>0</v>
      </c>
      <c r="AA87">
        <f t="shared" si="8"/>
        <v>0</v>
      </c>
      <c r="AB87">
        <f t="shared" si="9"/>
        <v>1</v>
      </c>
      <c r="AC87">
        <f t="shared" si="10"/>
        <v>0</v>
      </c>
    </row>
    <row r="88" spans="1:29" x14ac:dyDescent="0.25">
      <c r="A88" t="s">
        <v>216</v>
      </c>
      <c r="B88">
        <f>'[4]Emission Projections'!G$183*'[4]Carbon Prices POLES'!A$8*VLOOKUP('Revenues X=1'!$A88,'[4]Population Shares'!$A$3:$Z$214,B$1,FALSE)</f>
        <v>2914655.4835753976</v>
      </c>
      <c r="C88">
        <f>'[4]Emission Projections'!H$183*'[4]Carbon Prices POLES'!B$8*VLOOKUP('Revenues X=1'!$A88,'[4]Population Shares'!$A$3:$Z$214,C$1,FALSE)</f>
        <v>3439317.8008399433</v>
      </c>
      <c r="D88">
        <f>'[4]Emission Projections'!I$183*'[4]Carbon Prices POLES'!C$8*VLOOKUP('Revenues X=1'!$A88,'[4]Population Shares'!$A$3:$Z$214,D$1,FALSE)</f>
        <v>4058154.120928288</v>
      </c>
      <c r="E88">
        <f>'[4]Emission Projections'!J$183*'[4]Carbon Prices POLES'!D$8*VLOOKUP('Revenues X=1'!$A88,'[4]Population Shares'!$A$3:$Z$214,E$1,FALSE)</f>
        <v>4788044.8528725468</v>
      </c>
      <c r="F88">
        <f>'[4]Emission Projections'!K$183*'[4]Carbon Prices POLES'!E$8*VLOOKUP('Revenues X=1'!$A88,'[4]Population Shares'!$A$3:$Z$214,F$1,FALSE)</f>
        <v>5648865.2412292939</v>
      </c>
      <c r="G88">
        <f>'[4]Emission Projections'!L$183*'[4]Carbon Prices POLES'!F$8*VLOOKUP('Revenues X=1'!$A88,'[4]Population Shares'!$A$3:$Z$214,G$1,FALSE)</f>
        <v>6664033.0981409987</v>
      </c>
      <c r="H88">
        <f>'[4]Emission Projections'!M$183*'[4]Carbon Prices POLES'!G$8*VLOOKUP('Revenues X=1'!$A88,'[4]Population Shares'!$A$3:$Z$214,H$1,FALSE)</f>
        <v>7861150.3272517398</v>
      </c>
      <c r="I88">
        <f>'[4]Emission Projections'!N$183*'[4]Carbon Prices POLES'!H$8*VLOOKUP('Revenues X=1'!$A88,'[4]Population Shares'!$A$3:$Z$214,I$1,FALSE)</f>
        <v>9272729.9552586805</v>
      </c>
      <c r="J88">
        <f>'[4]Emission Projections'!O$183*'[4]Carbon Prices POLES'!I$8*VLOOKUP('Revenues X=1'!$A88,'[4]Population Shares'!$A$3:$Z$214,J$1,FALSE)</f>
        <v>10937089.389106644</v>
      </c>
      <c r="K88">
        <f>'[4]Emission Projections'!P$183*'[4]Carbon Prices POLES'!J$8*VLOOKUP('Revenues X=1'!$A88,'[4]Population Shares'!$A$3:$Z$214,K$1,FALSE)</f>
        <v>12899357.797073744</v>
      </c>
      <c r="L88">
        <f>'[4]Emission Projections'!Q$183*'[4]Carbon Prices POLES'!K$8*VLOOKUP('Revenues X=1'!$A88,'[4]Population Shares'!$A$3:$Z$214,L$1,FALSE)</f>
        <v>15212712.729905706</v>
      </c>
      <c r="M88">
        <f>'[4]Emission Projections'!R$183*'[4]Carbon Prices POLES'!L$8*VLOOKUP('Revenues X=1'!$A88,'[4]Population Shares'!$A$3:$Z$214,M$1,FALSE)</f>
        <v>17939776.816132966</v>
      </c>
      <c r="N88">
        <f>'[4]Emission Projections'!S$183*'[4]Carbon Prices POLES'!M$8*VLOOKUP('Revenues X=1'!$A88,'[4]Population Shares'!$A$3:$Z$214,N$1,FALSE)</f>
        <v>21154329.261142444</v>
      </c>
      <c r="O88">
        <f>'[4]Emission Projections'!T$183*'[4]Carbon Prices POLES'!N$8*VLOOKUP('Revenues X=1'!$A88,'[4]Population Shares'!$A$3:$Z$214,O$1,FALSE)</f>
        <v>24943241.616858859</v>
      </c>
      <c r="P88">
        <f>'[4]Emission Projections'!U$183*'[4]Carbon Prices POLES'!O$8*VLOOKUP('Revenues X=1'!$A88,'[4]Population Shares'!$A$3:$Z$214,P$1,FALSE)</f>
        <v>29408845.848428559</v>
      </c>
      <c r="Q88">
        <f>'[4]Emission Projections'!V$183*'[4]Carbon Prices POLES'!P$8*VLOOKUP('Revenues X=1'!$A88,'[4]Population Shares'!$A$3:$Z$214,Q$1,FALSE)</f>
        <v>34671616.273762889</v>
      </c>
      <c r="R88">
        <f>'[4]Emission Projections'!W$183*'[4]Carbon Prices POLES'!Q$8*VLOOKUP('Revenues X=1'!$A88,'[4]Population Shares'!$A$3:$Z$214,R$1,FALSE)</f>
        <v>40873445.126020476</v>
      </c>
      <c r="S88">
        <f>'[4]Emission Projections'!X$183*'[4]Carbon Prices POLES'!R$8*VLOOKUP('Revenues X=1'!$A88,'[4]Population Shares'!$A$3:$Z$214,S$1,FALSE)</f>
        <v>48181356.936823152</v>
      </c>
      <c r="T88">
        <f>'[4]Emission Projections'!Y$183*'[4]Carbon Prices POLES'!S$8*VLOOKUP('Revenues X=1'!$A88,'[4]Population Shares'!$A$3:$Z$214,T$1,FALSE)</f>
        <v>56792038.033958994</v>
      </c>
      <c r="U88">
        <f>'[4]Emission Projections'!Z$183*'[4]Carbon Prices POLES'!T$8*VLOOKUP('Revenues X=1'!$A88,'[4]Population Shares'!$A$3:$Z$214,U$1,FALSE)</f>
        <v>66936978.942530148</v>
      </c>
      <c r="V88">
        <f>'[4]Emission Projections'!AA$183*'[4]Carbon Prices POLES'!U$8*VLOOKUP('Revenues X=1'!$A88,'[4]Population Shares'!$A$3:$Z$214,V$1,FALSE)</f>
        <v>78888726.610528156</v>
      </c>
      <c r="W88" s="20">
        <f t="shared" si="11"/>
        <v>23975546.012493789</v>
      </c>
      <c r="X88" t="s">
        <v>387</v>
      </c>
      <c r="Y88">
        <f t="shared" si="6"/>
        <v>0</v>
      </c>
      <c r="Z88">
        <f t="shared" si="7"/>
        <v>0</v>
      </c>
      <c r="AA88">
        <f t="shared" si="8"/>
        <v>1</v>
      </c>
      <c r="AB88">
        <f t="shared" si="9"/>
        <v>0</v>
      </c>
      <c r="AC88">
        <f t="shared" si="10"/>
        <v>0</v>
      </c>
    </row>
    <row r="89" spans="1:29" x14ac:dyDescent="0.25">
      <c r="A89" t="s">
        <v>218</v>
      </c>
      <c r="B89">
        <f>'[4]Emission Projections'!G$183*'[4]Carbon Prices POLES'!A$8*VLOOKUP('Revenues X=1'!$A89,'[4]Population Shares'!$A$3:$Z$214,B$1,FALSE)</f>
        <v>138265.54405501869</v>
      </c>
      <c r="C89">
        <f>'[4]Emission Projections'!H$183*'[4]Carbon Prices POLES'!B$8*VLOOKUP('Revenues X=1'!$A89,'[4]Population Shares'!$A$3:$Z$214,C$1,FALSE)</f>
        <v>167214.32555706243</v>
      </c>
      <c r="D89">
        <f>'[4]Emission Projections'!I$183*'[4]Carbon Prices POLES'!C$8*VLOOKUP('Revenues X=1'!$A89,'[4]Population Shares'!$A$3:$Z$214,D$1,FALSE)</f>
        <v>202210.70612513658</v>
      </c>
      <c r="E89">
        <f>'[4]Emission Projections'!J$183*'[4]Carbon Prices POLES'!D$8*VLOOKUP('Revenues X=1'!$A89,'[4]Population Shares'!$A$3:$Z$214,E$1,FALSE)</f>
        <v>244516.54702463298</v>
      </c>
      <c r="F89">
        <f>'[4]Emission Projections'!K$183*'[4]Carbon Prices POLES'!E$8*VLOOKUP('Revenues X=1'!$A89,'[4]Population Shares'!$A$3:$Z$214,F$1,FALSE)</f>
        <v>295655.31692457636</v>
      </c>
      <c r="G89">
        <f>'[4]Emission Projections'!L$183*'[4]Carbon Prices POLES'!F$8*VLOOKUP('Revenues X=1'!$A89,'[4]Population Shares'!$A$3:$Z$214,G$1,FALSE)</f>
        <v>357467.08566122962</v>
      </c>
      <c r="H89">
        <f>'[4]Emission Projections'!M$183*'[4]Carbon Prices POLES'!G$8*VLOOKUP('Revenues X=1'!$A89,'[4]Population Shares'!$A$3:$Z$214,H$1,FALSE)</f>
        <v>432174.81082633953</v>
      </c>
      <c r="I89">
        <f>'[4]Emission Projections'!N$183*'[4]Carbon Prices POLES'!H$8*VLOOKUP('Revenues X=1'!$A89,'[4]Population Shares'!$A$3:$Z$214,I$1,FALSE)</f>
        <v>522462.82766898326</v>
      </c>
      <c r="J89">
        <f>'[4]Emission Projections'!O$183*'[4]Carbon Prices POLES'!I$8*VLOOKUP('Revenues X=1'!$A89,'[4]Population Shares'!$A$3:$Z$214,J$1,FALSE)</f>
        <v>631573.61885349161</v>
      </c>
      <c r="K89">
        <f>'[4]Emission Projections'!P$183*'[4]Carbon Prices POLES'!J$8*VLOOKUP('Revenues X=1'!$A89,'[4]Population Shares'!$A$3:$Z$214,K$1,FALSE)</f>
        <v>763422.12748080736</v>
      </c>
      <c r="L89">
        <f>'[4]Emission Projections'!Q$183*'[4]Carbon Prices POLES'!K$8*VLOOKUP('Revenues X=1'!$A89,'[4]Population Shares'!$A$3:$Z$214,L$1,FALSE)</f>
        <v>922736.61431001383</v>
      </c>
      <c r="M89">
        <f>'[4]Emission Projections'!R$183*'[4]Carbon Prices POLES'!L$8*VLOOKUP('Revenues X=1'!$A89,'[4]Population Shares'!$A$3:$Z$214,M$1,FALSE)</f>
        <v>1115225.164105034</v>
      </c>
      <c r="N89">
        <f>'[4]Emission Projections'!S$183*'[4]Carbon Prices POLES'!M$8*VLOOKUP('Revenues X=1'!$A89,'[4]Population Shares'!$A$3:$Z$214,N$1,FALSE)</f>
        <v>1347780.6574399746</v>
      </c>
      <c r="O89">
        <f>'[4]Emission Projections'!T$183*'[4]Carbon Prices POLES'!N$8*VLOOKUP('Revenues X=1'!$A89,'[4]Population Shares'!$A$3:$Z$214,O$1,FALSE)</f>
        <v>1628723.2210774769</v>
      </c>
      <c r="P89">
        <f>'[4]Emission Projections'!U$183*'[4]Carbon Prices POLES'!O$8*VLOOKUP('Revenues X=1'!$A89,'[4]Population Shares'!$A$3:$Z$214,P$1,FALSE)</f>
        <v>1968098.4107045459</v>
      </c>
      <c r="Q89">
        <f>'[4]Emission Projections'!V$183*'[4]Carbon Prices POLES'!P$8*VLOOKUP('Revenues X=1'!$A89,'[4]Population Shares'!$A$3:$Z$214,Q$1,FALSE)</f>
        <v>2378030.1263613207</v>
      </c>
      <c r="R89">
        <f>'[4]Emission Projections'!W$183*'[4]Carbon Prices POLES'!Q$8*VLOOKUP('Revenues X=1'!$A89,'[4]Population Shares'!$A$3:$Z$214,R$1,FALSE)</f>
        <v>2873154.2651506588</v>
      </c>
      <c r="S89">
        <f>'[4]Emission Projections'!X$183*'[4]Carbon Prices POLES'!R$8*VLOOKUP('Revenues X=1'!$A89,'[4]Population Shares'!$A$3:$Z$214,S$1,FALSE)</f>
        <v>3471132.2595268665</v>
      </c>
      <c r="T89">
        <f>'[4]Emission Projections'!Y$183*'[4]Carbon Prices POLES'!S$8*VLOOKUP('Revenues X=1'!$A89,'[4]Population Shares'!$A$3:$Z$214,T$1,FALSE)</f>
        <v>4193281.5564073026</v>
      </c>
      <c r="U89">
        <f>'[4]Emission Projections'!Z$183*'[4]Carbon Prices POLES'!T$8*VLOOKUP('Revenues X=1'!$A89,'[4]Population Shares'!$A$3:$Z$214,U$1,FALSE)</f>
        <v>5065322.6300760405</v>
      </c>
      <c r="V89">
        <f>'[4]Emission Projections'!AA$183*'[4]Carbon Prices POLES'!U$8*VLOOKUP('Revenues X=1'!$A89,'[4]Population Shares'!$A$3:$Z$214,V$1,FALSE)</f>
        <v>6118294.617072613</v>
      </c>
      <c r="W89" s="20">
        <f t="shared" si="11"/>
        <v>1658892.4967813871</v>
      </c>
      <c r="X89" t="s">
        <v>526</v>
      </c>
      <c r="Y89">
        <f t="shared" si="6"/>
        <v>0</v>
      </c>
      <c r="Z89">
        <f t="shared" si="7"/>
        <v>0</v>
      </c>
      <c r="AA89">
        <f t="shared" si="8"/>
        <v>0</v>
      </c>
      <c r="AB89">
        <f t="shared" si="9"/>
        <v>0</v>
      </c>
      <c r="AC89">
        <f t="shared" si="10"/>
        <v>1</v>
      </c>
    </row>
    <row r="90" spans="1:29" x14ac:dyDescent="0.25">
      <c r="A90" t="s">
        <v>220</v>
      </c>
      <c r="B90">
        <f>'[4]Emission Projections'!G$183*'[4]Carbon Prices POLES'!A$8*VLOOKUP('Revenues X=1'!$A90,'[4]Population Shares'!$A$3:$Z$214,B$1,FALSE)</f>
        <v>373257.07522379357</v>
      </c>
      <c r="C90">
        <f>'[4]Emission Projections'!H$183*'[4]Carbon Prices POLES'!B$8*VLOOKUP('Revenues X=1'!$A90,'[4]Population Shares'!$A$3:$Z$214,C$1,FALSE)</f>
        <v>444522.83235817973</v>
      </c>
      <c r="D90">
        <f>'[4]Emission Projections'!I$183*'[4]Carbon Prices POLES'!C$8*VLOOKUP('Revenues X=1'!$A90,'[4]Population Shares'!$A$3:$Z$214,D$1,FALSE)</f>
        <v>529360.15241903043</v>
      </c>
      <c r="E90">
        <f>'[4]Emission Projections'!J$183*'[4]Carbon Prices POLES'!D$8*VLOOKUP('Revenues X=1'!$A90,'[4]Population Shares'!$A$3:$Z$214,E$1,FALSE)</f>
        <v>630350.15606094943</v>
      </c>
      <c r="F90">
        <f>'[4]Emission Projections'!K$183*'[4]Carbon Prices POLES'!E$8*VLOOKUP('Revenues X=1'!$A90,'[4]Population Shares'!$A$3:$Z$214,F$1,FALSE)</f>
        <v>750560.68780955579</v>
      </c>
      <c r="G90">
        <f>'[4]Emission Projections'!L$183*'[4]Carbon Prices POLES'!F$8*VLOOKUP('Revenues X=1'!$A90,'[4]Population Shares'!$A$3:$Z$214,G$1,FALSE)</f>
        <v>893640.18383107276</v>
      </c>
      <c r="H90">
        <f>'[4]Emission Projections'!M$183*'[4]Carbon Prices POLES'!G$8*VLOOKUP('Revenues X=1'!$A90,'[4]Population Shares'!$A$3:$Z$214,H$1,FALSE)</f>
        <v>1063928.8601168236</v>
      </c>
      <c r="I90">
        <f>'[4]Emission Projections'!N$183*'[4]Carbon Prices POLES'!H$8*VLOOKUP('Revenues X=1'!$A90,'[4]Population Shares'!$A$3:$Z$214,I$1,FALSE)</f>
        <v>1266587.0556449264</v>
      </c>
      <c r="J90">
        <f>'[4]Emission Projections'!O$183*'[4]Carbon Prices POLES'!I$8*VLOOKUP('Revenues X=1'!$A90,'[4]Population Shares'!$A$3:$Z$214,J$1,FALSE)</f>
        <v>1507752.7847854448</v>
      </c>
      <c r="K90">
        <f>'[4]Emission Projections'!P$183*'[4]Carbon Prices POLES'!J$8*VLOOKUP('Revenues X=1'!$A90,'[4]Population Shares'!$A$3:$Z$214,K$1,FALSE)</f>
        <v>1794722.9296497165</v>
      </c>
      <c r="L90">
        <f>'[4]Emission Projections'!Q$183*'[4]Carbon Prices POLES'!K$8*VLOOKUP('Revenues X=1'!$A90,'[4]Population Shares'!$A$3:$Z$214,L$1,FALSE)</f>
        <v>2136175.5068401317</v>
      </c>
      <c r="M90">
        <f>'[4]Emission Projections'!R$183*'[4]Carbon Prices POLES'!L$8*VLOOKUP('Revenues X=1'!$A90,'[4]Population Shares'!$A$3:$Z$214,M$1,FALSE)</f>
        <v>2542425.5673543653</v>
      </c>
      <c r="N90">
        <f>'[4]Emission Projections'!S$183*'[4]Carbon Prices POLES'!M$8*VLOOKUP('Revenues X=1'!$A90,'[4]Population Shares'!$A$3:$Z$214,N$1,FALSE)</f>
        <v>3025738.6706266506</v>
      </c>
      <c r="O90">
        <f>'[4]Emission Projections'!T$183*'[4]Carbon Prices POLES'!N$8*VLOOKUP('Revenues X=1'!$A90,'[4]Population Shares'!$A$3:$Z$214,O$1,FALSE)</f>
        <v>3600692.1699213958</v>
      </c>
      <c r="P90">
        <f>'[4]Emission Projections'!U$183*'[4]Carbon Prices POLES'!O$8*VLOOKUP('Revenues X=1'!$A90,'[4]Population Shares'!$A$3:$Z$214,P$1,FALSE)</f>
        <v>4284617.1936149476</v>
      </c>
      <c r="Q90">
        <f>'[4]Emission Projections'!V$183*'[4]Carbon Prices POLES'!P$8*VLOOKUP('Revenues X=1'!$A90,'[4]Population Shares'!$A$3:$Z$214,Q$1,FALSE)</f>
        <v>5098108.5389006604</v>
      </c>
      <c r="R90">
        <f>'[4]Emission Projections'!W$183*'[4]Carbon Prices POLES'!Q$8*VLOOKUP('Revenues X=1'!$A90,'[4]Population Shares'!$A$3:$Z$214,R$1,FALSE)</f>
        <v>6065647.6588236028</v>
      </c>
      <c r="S90">
        <f>'[4]Emission Projections'!X$183*'[4]Carbon Prices POLES'!R$8*VLOOKUP('Revenues X=1'!$A90,'[4]Population Shares'!$A$3:$Z$214,S$1,FALSE)</f>
        <v>7216322.0396732176</v>
      </c>
      <c r="T90">
        <f>'[4]Emission Projections'!Y$183*'[4]Carbon Prices POLES'!S$8*VLOOKUP('Revenues X=1'!$A90,'[4]Population Shares'!$A$3:$Z$214,T$1,FALSE)</f>
        <v>8584703.0597375389</v>
      </c>
      <c r="U90">
        <f>'[4]Emission Projections'!Z$183*'[4]Carbon Prices POLES'!T$8*VLOOKUP('Revenues X=1'!$A90,'[4]Population Shares'!$A$3:$Z$214,U$1,FALSE)</f>
        <v>10211860.556241894</v>
      </c>
      <c r="V90">
        <f>'[4]Emission Projections'!AA$183*'[4]Carbon Prices POLES'!U$8*VLOOKUP('Revenues X=1'!$A90,'[4]Population Shares'!$A$3:$Z$214,V$1,FALSE)</f>
        <v>12146598.011363588</v>
      </c>
      <c r="W90" s="20">
        <f t="shared" si="11"/>
        <v>3531789.1281427373</v>
      </c>
      <c r="X90" t="s">
        <v>387</v>
      </c>
      <c r="Y90">
        <f t="shared" si="6"/>
        <v>0</v>
      </c>
      <c r="Z90">
        <f t="shared" si="7"/>
        <v>0</v>
      </c>
      <c r="AA90">
        <f t="shared" si="8"/>
        <v>1</v>
      </c>
      <c r="AB90">
        <f t="shared" si="9"/>
        <v>0</v>
      </c>
      <c r="AC90">
        <f t="shared" si="10"/>
        <v>0</v>
      </c>
    </row>
    <row r="91" spans="1:29" x14ac:dyDescent="0.25">
      <c r="A91" t="s">
        <v>222</v>
      </c>
      <c r="B91">
        <f>'[4]Emission Projections'!G$183*'[4]Carbon Prices POLES'!A$8*VLOOKUP('Revenues X=1'!$A91,'[4]Population Shares'!$A$3:$Z$214,B$1,FALSE)</f>
        <v>935549.44843901857</v>
      </c>
      <c r="C91">
        <f>'[4]Emission Projections'!H$183*'[4]Carbon Prices POLES'!B$8*VLOOKUP('Revenues X=1'!$A91,'[4]Population Shares'!$A$3:$Z$214,C$1,FALSE)</f>
        <v>1134053.892610576</v>
      </c>
      <c r="D91">
        <f>'[4]Emission Projections'!I$183*'[4]Carbon Prices POLES'!C$8*VLOOKUP('Revenues X=1'!$A91,'[4]Population Shares'!$A$3:$Z$214,D$1,FALSE)</f>
        <v>1374585.5994925252</v>
      </c>
      <c r="E91">
        <f>'[4]Emission Projections'!J$183*'[4]Carbon Prices POLES'!D$8*VLOOKUP('Revenues X=1'!$A91,'[4]Population Shares'!$A$3:$Z$214,E$1,FALSE)</f>
        <v>1666031.9670989609</v>
      </c>
      <c r="F91">
        <f>'[4]Emission Projections'!K$183*'[4]Carbon Prices POLES'!E$8*VLOOKUP('Revenues X=1'!$A91,'[4]Population Shares'!$A$3:$Z$214,F$1,FALSE)</f>
        <v>2019148.2247763025</v>
      </c>
      <c r="G91">
        <f>'[4]Emission Projections'!L$183*'[4]Carbon Prices POLES'!F$8*VLOOKUP('Revenues X=1'!$A91,'[4]Population Shares'!$A$3:$Z$214,G$1,FALSE)</f>
        <v>2446955.094867222</v>
      </c>
      <c r="H91">
        <f>'[4]Emission Projections'!M$183*'[4]Carbon Prices POLES'!G$8*VLOOKUP('Revenues X=1'!$A91,'[4]Population Shares'!$A$3:$Z$214,H$1,FALSE)</f>
        <v>2965219.3284696909</v>
      </c>
      <c r="I91">
        <f>'[4]Emission Projections'!N$183*'[4]Carbon Prices POLES'!H$8*VLOOKUP('Revenues X=1'!$A91,'[4]Population Shares'!$A$3:$Z$214,I$1,FALSE)</f>
        <v>3593024.6798383589</v>
      </c>
      <c r="J91">
        <f>'[4]Emission Projections'!O$183*'[4]Carbon Prices POLES'!I$8*VLOOKUP('Revenues X=1'!$A91,'[4]Population Shares'!$A$3:$Z$214,J$1,FALSE)</f>
        <v>4353476.6222092081</v>
      </c>
      <c r="K91">
        <f>'[4]Emission Projections'!P$183*'[4]Carbon Prices POLES'!J$8*VLOOKUP('Revenues X=1'!$A91,'[4]Population Shares'!$A$3:$Z$214,K$1,FALSE)</f>
        <v>5274537.8265951676</v>
      </c>
      <c r="L91">
        <f>'[4]Emission Projections'!Q$183*'[4]Carbon Prices POLES'!K$8*VLOOKUP('Revenues X=1'!$A91,'[4]Population Shares'!$A$3:$Z$214,L$1,FALSE)</f>
        <v>6390058.7834887793</v>
      </c>
      <c r="M91">
        <f>'[4]Emission Projections'!R$183*'[4]Carbon Prices POLES'!L$8*VLOOKUP('Revenues X=1'!$A91,'[4]Population Shares'!$A$3:$Z$214,M$1,FALSE)</f>
        <v>7741000.434078305</v>
      </c>
      <c r="N91">
        <f>'[4]Emission Projections'!S$183*'[4]Carbon Prices POLES'!M$8*VLOOKUP('Revenues X=1'!$A91,'[4]Population Shares'!$A$3:$Z$214,N$1,FALSE)</f>
        <v>9376940.9851288795</v>
      </c>
      <c r="O91">
        <f>'[4]Emission Projections'!T$183*'[4]Carbon Prices POLES'!N$8*VLOOKUP('Revenues X=1'!$A91,'[4]Population Shares'!$A$3:$Z$214,O$1,FALSE)</f>
        <v>11357864.509475283</v>
      </c>
      <c r="P91">
        <f>'[4]Emission Projections'!U$183*'[4]Carbon Prices POLES'!O$8*VLOOKUP('Revenues X=1'!$A91,'[4]Population Shares'!$A$3:$Z$214,P$1,FALSE)</f>
        <v>13756363.333431011</v>
      </c>
      <c r="Q91">
        <f>'[4]Emission Projections'!V$183*'[4]Carbon Prices POLES'!P$8*VLOOKUP('Revenues X=1'!$A91,'[4]Population Shares'!$A$3:$Z$214,Q$1,FALSE)</f>
        <v>16660253.735534897</v>
      </c>
      <c r="R91">
        <f>'[4]Emission Projections'!W$183*'[4]Carbon Prices POLES'!Q$8*VLOOKUP('Revenues X=1'!$A91,'[4]Population Shares'!$A$3:$Z$214,R$1,FALSE)</f>
        <v>20175794.039574075</v>
      </c>
      <c r="S91">
        <f>'[4]Emission Projections'!X$183*'[4]Carbon Prices POLES'!R$8*VLOOKUP('Revenues X=1'!$A91,'[4]Population Shares'!$A$3:$Z$214,S$1,FALSE)</f>
        <v>24431508.609360758</v>
      </c>
      <c r="T91">
        <f>'[4]Emission Projections'!Y$183*'[4]Carbon Prices POLES'!S$8*VLOOKUP('Revenues X=1'!$A91,'[4]Population Shares'!$A$3:$Z$214,T$1,FALSE)</f>
        <v>29582888.655800581</v>
      </c>
      <c r="U91">
        <f>'[4]Emission Projections'!Z$183*'[4]Carbon Prices POLES'!T$8*VLOOKUP('Revenues X=1'!$A91,'[4]Population Shares'!$A$3:$Z$214,U$1,FALSE)</f>
        <v>35817980.807030387</v>
      </c>
      <c r="V91">
        <f>'[4]Emission Projections'!AA$183*'[4]Carbon Prices POLES'!U$8*VLOOKUP('Revenues X=1'!$A91,'[4]Population Shares'!$A$3:$Z$214,V$1,FALSE)</f>
        <v>43364246.533140317</v>
      </c>
      <c r="W91" s="20">
        <f t="shared" si="11"/>
        <v>11638927.767163824</v>
      </c>
      <c r="X91" t="s">
        <v>524</v>
      </c>
      <c r="Y91">
        <f t="shared" si="6"/>
        <v>1</v>
      </c>
      <c r="Z91">
        <f t="shared" si="7"/>
        <v>0</v>
      </c>
      <c r="AA91">
        <f t="shared" si="8"/>
        <v>0</v>
      </c>
      <c r="AB91">
        <f t="shared" si="9"/>
        <v>0</v>
      </c>
      <c r="AC91">
        <f t="shared" si="10"/>
        <v>0</v>
      </c>
    </row>
    <row r="92" spans="1:29" x14ac:dyDescent="0.25">
      <c r="A92" t="s">
        <v>226</v>
      </c>
      <c r="B92">
        <f>'[4]Emission Projections'!G$183*'[4]Carbon Prices POLES'!A$8*VLOOKUP('Revenues X=1'!$A92,'[4]Population Shares'!$A$3:$Z$214,B$1,FALSE)</f>
        <v>560300.64959160879</v>
      </c>
      <c r="C92">
        <f>'[4]Emission Projections'!H$183*'[4]Carbon Prices POLES'!B$8*VLOOKUP('Revenues X=1'!$A92,'[4]Population Shares'!$A$3:$Z$214,C$1,FALSE)</f>
        <v>665860.72104203084</v>
      </c>
      <c r="D92">
        <f>'[4]Emission Projections'!I$183*'[4]Carbon Prices POLES'!C$8*VLOOKUP('Revenues X=1'!$A92,'[4]Population Shares'!$A$3:$Z$214,D$1,FALSE)</f>
        <v>791255.63718288555</v>
      </c>
      <c r="E92">
        <f>'[4]Emission Projections'!J$183*'[4]Carbon Prices POLES'!D$8*VLOOKUP('Revenues X=1'!$A92,'[4]Population Shares'!$A$3:$Z$214,E$1,FALSE)</f>
        <v>940207.4360525253</v>
      </c>
      <c r="F92">
        <f>'[4]Emission Projections'!K$183*'[4]Carbon Prices POLES'!E$8*VLOOKUP('Revenues X=1'!$A92,'[4]Population Shares'!$A$3:$Z$214,F$1,FALSE)</f>
        <v>1117130.4177369724</v>
      </c>
      <c r="G92">
        <f>'[4]Emission Projections'!L$183*'[4]Carbon Prices POLES'!F$8*VLOOKUP('Revenues X=1'!$A92,'[4]Population Shares'!$A$3:$Z$214,G$1,FALSE)</f>
        <v>1327263.0353853945</v>
      </c>
      <c r="H92">
        <f>'[4]Emission Projections'!M$183*'[4]Carbon Prices POLES'!G$8*VLOOKUP('Revenues X=1'!$A92,'[4]Population Shares'!$A$3:$Z$214,H$1,FALSE)</f>
        <v>1576823.727381327</v>
      </c>
      <c r="I92">
        <f>'[4]Emission Projections'!N$183*'[4]Carbon Prices POLES'!H$8*VLOOKUP('Revenues X=1'!$A92,'[4]Population Shares'!$A$3:$Z$214,I$1,FALSE)</f>
        <v>1873190.0771755341</v>
      </c>
      <c r="J92">
        <f>'[4]Emission Projections'!O$183*'[4]Carbon Prices POLES'!I$8*VLOOKUP('Revenues X=1'!$A92,'[4]Population Shares'!$A$3:$Z$214,J$1,FALSE)</f>
        <v>2225118.7282704622</v>
      </c>
      <c r="K92">
        <f>'[4]Emission Projections'!P$183*'[4]Carbon Prices POLES'!J$8*VLOOKUP('Revenues X=1'!$A92,'[4]Population Shares'!$A$3:$Z$214,K$1,FALSE)</f>
        <v>2642997.2292494858</v>
      </c>
      <c r="L92">
        <f>'[4]Emission Projections'!Q$183*'[4]Carbon Prices POLES'!K$8*VLOOKUP('Revenues X=1'!$A92,'[4]Population Shares'!$A$3:$Z$214,L$1,FALSE)</f>
        <v>3139152.9329866725</v>
      </c>
      <c r="M92">
        <f>'[4]Emission Projections'!R$183*'[4]Carbon Prices POLES'!L$8*VLOOKUP('Revenues X=1'!$A92,'[4]Population Shares'!$A$3:$Z$214,M$1,FALSE)</f>
        <v>3728207.1652804483</v>
      </c>
      <c r="N92">
        <f>'[4]Emission Projections'!S$183*'[4]Carbon Prices POLES'!M$8*VLOOKUP('Revenues X=1'!$A92,'[4]Population Shares'!$A$3:$Z$214,N$1,FALSE)</f>
        <v>4427508.9921741793</v>
      </c>
      <c r="O92">
        <f>'[4]Emission Projections'!T$183*'[4]Carbon Prices POLES'!N$8*VLOOKUP('Revenues X=1'!$A92,'[4]Population Shares'!$A$3:$Z$214,O$1,FALSE)</f>
        <v>5257633.1124768471</v>
      </c>
      <c r="P92">
        <f>'[4]Emission Projections'!U$183*'[4]Carbon Prices POLES'!O$8*VLOOKUP('Revenues X=1'!$A92,'[4]Population Shares'!$A$3:$Z$214,P$1,FALSE)</f>
        <v>6242988.7949089026</v>
      </c>
      <c r="Q92">
        <f>'[4]Emission Projections'!V$183*'[4]Carbon Prices POLES'!P$8*VLOOKUP('Revenues X=1'!$A92,'[4]Population Shares'!$A$3:$Z$214,Q$1,FALSE)</f>
        <v>7412519.5733096637</v>
      </c>
      <c r="R92">
        <f>'[4]Emission Projections'!W$183*'[4]Carbon Prices POLES'!Q$8*VLOOKUP('Revenues X=1'!$A92,'[4]Population Shares'!$A$3:$Z$214,R$1,FALSE)</f>
        <v>8800557.8435095381</v>
      </c>
      <c r="S92">
        <f>'[4]Emission Projections'!X$183*'[4]Carbon Prices POLES'!R$8*VLOOKUP('Revenues X=1'!$A92,'[4]Population Shares'!$A$3:$Z$214,S$1,FALSE)</f>
        <v>10447807.807725497</v>
      </c>
      <c r="T92">
        <f>'[4]Emission Projections'!Y$183*'[4]Carbon Prices POLES'!S$8*VLOOKUP('Revenues X=1'!$A92,'[4]Population Shares'!$A$3:$Z$214,T$1,FALSE)</f>
        <v>12402544.479457034</v>
      </c>
      <c r="U92">
        <f>'[4]Emission Projections'!Z$183*'[4]Carbon Prices POLES'!T$8*VLOOKUP('Revenues X=1'!$A92,'[4]Population Shares'!$A$3:$Z$214,U$1,FALSE)</f>
        <v>14721994.050885439</v>
      </c>
      <c r="V92">
        <f>'[4]Emission Projections'!AA$183*'[4]Carbon Prices POLES'!U$8*VLOOKUP('Revenues X=1'!$A92,'[4]Population Shares'!$A$3:$Z$214,V$1,FALSE)</f>
        <v>17474013.523115128</v>
      </c>
      <c r="W92" s="20">
        <f t="shared" si="11"/>
        <v>5132146.4730903609</v>
      </c>
      <c r="X92" t="s">
        <v>524</v>
      </c>
      <c r="Y92">
        <f t="shared" si="6"/>
        <v>1</v>
      </c>
      <c r="Z92">
        <f t="shared" si="7"/>
        <v>0</v>
      </c>
      <c r="AA92">
        <f t="shared" si="8"/>
        <v>0</v>
      </c>
      <c r="AB92">
        <f t="shared" si="9"/>
        <v>0</v>
      </c>
      <c r="AC92">
        <f t="shared" si="10"/>
        <v>0</v>
      </c>
    </row>
    <row r="93" spans="1:29" x14ac:dyDescent="0.25">
      <c r="A93" t="s">
        <v>228</v>
      </c>
      <c r="B93">
        <f>'[4]Emission Projections'!G$183*'[4]Carbon Prices POLES'!A$8*VLOOKUP('Revenues X=1'!$A93,'[4]Population Shares'!$A$3:$Z$214,B$1,FALSE)</f>
        <v>1129962.1463691031</v>
      </c>
      <c r="C93">
        <f>'[4]Emission Projections'!H$183*'[4]Carbon Prices POLES'!B$8*VLOOKUP('Revenues X=1'!$A93,'[4]Population Shares'!$A$3:$Z$214,C$1,FALSE)</f>
        <v>1340703.4147653345</v>
      </c>
      <c r="D93">
        <f>'[4]Emission Projections'!I$183*'[4]Carbon Prices POLES'!C$8*VLOOKUP('Revenues X=1'!$A93,'[4]Population Shares'!$A$3:$Z$214,D$1,FALSE)</f>
        <v>1590642.8797981299</v>
      </c>
      <c r="E93">
        <f>'[4]Emission Projections'!J$183*'[4]Carbon Prices POLES'!D$8*VLOOKUP('Revenues X=1'!$A93,'[4]Population Shares'!$A$3:$Z$214,E$1,FALSE)</f>
        <v>1887061.6999799949</v>
      </c>
      <c r="F93">
        <f>'[4]Emission Projections'!K$183*'[4]Carbon Prices POLES'!E$8*VLOOKUP('Revenues X=1'!$A93,'[4]Population Shares'!$A$3:$Z$214,F$1,FALSE)</f>
        <v>2238581.166028678</v>
      </c>
      <c r="G93">
        <f>'[4]Emission Projections'!L$183*'[4]Carbon Prices POLES'!F$8*VLOOKUP('Revenues X=1'!$A93,'[4]Population Shares'!$A$3:$Z$214,G$1,FALSE)</f>
        <v>2655415.6937665823</v>
      </c>
      <c r="H93">
        <f>'[4]Emission Projections'!M$183*'[4]Carbon Prices POLES'!G$8*VLOOKUP('Revenues X=1'!$A93,'[4]Population Shares'!$A$3:$Z$214,H$1,FALSE)</f>
        <v>3149671.1653638515</v>
      </c>
      <c r="I93">
        <f>'[4]Emission Projections'!N$183*'[4]Carbon Prices POLES'!H$8*VLOOKUP('Revenues X=1'!$A93,'[4]Population Shares'!$A$3:$Z$214,I$1,FALSE)</f>
        <v>3735686.8752648854</v>
      </c>
      <c r="J93">
        <f>'[4]Emission Projections'!O$183*'[4]Carbon Prices POLES'!I$8*VLOOKUP('Revenues X=1'!$A93,'[4]Population Shares'!$A$3:$Z$214,J$1,FALSE)</f>
        <v>4430455.277679964</v>
      </c>
      <c r="K93">
        <f>'[4]Emission Projections'!P$183*'[4]Carbon Prices POLES'!J$8*VLOOKUP('Revenues X=1'!$A93,'[4]Population Shares'!$A$3:$Z$214,K$1,FALSE)</f>
        <v>5254101.1044704206</v>
      </c>
      <c r="L93">
        <f>'[4]Emission Projections'!Q$183*'[4]Carbon Prices POLES'!K$8*VLOOKUP('Revenues X=1'!$A93,'[4]Population Shares'!$A$3:$Z$214,L$1,FALSE)</f>
        <v>6230469.0330210347</v>
      </c>
      <c r="M93">
        <f>'[4]Emission Projections'!R$183*'[4]Carbon Prices POLES'!L$8*VLOOKUP('Revenues X=1'!$A93,'[4]Population Shares'!$A$3:$Z$214,M$1,FALSE)</f>
        <v>7387795.3131921086</v>
      </c>
      <c r="N93">
        <f>'[4]Emission Projections'!S$183*'[4]Carbon Prices POLES'!M$8*VLOOKUP('Revenues X=1'!$A93,'[4]Population Shares'!$A$3:$Z$214,N$1,FALSE)</f>
        <v>8759530.3019684739</v>
      </c>
      <c r="O93">
        <f>'[4]Emission Projections'!T$183*'[4]Carbon Prices POLES'!N$8*VLOOKUP('Revenues X=1'!$A93,'[4]Population Shares'!$A$3:$Z$214,O$1,FALSE)</f>
        <v>10385279.619590139</v>
      </c>
      <c r="P93">
        <f>'[4]Emission Projections'!U$183*'[4]Carbon Prices POLES'!O$8*VLOOKUP('Revenues X=1'!$A93,'[4]Population Shares'!$A$3:$Z$214,P$1,FALSE)</f>
        <v>12311955.088758063</v>
      </c>
      <c r="Q93">
        <f>'[4]Emission Projections'!V$183*'[4]Carbon Prices POLES'!P$8*VLOOKUP('Revenues X=1'!$A93,'[4]Population Shares'!$A$3:$Z$214,Q$1,FALSE)</f>
        <v>14595093.11915181</v>
      </c>
      <c r="R93">
        <f>'[4]Emission Projections'!W$183*'[4]Carbon Prices POLES'!Q$8*VLOOKUP('Revenues X=1'!$A93,'[4]Population Shares'!$A$3:$Z$214,R$1,FALSE)</f>
        <v>17300464.700681176</v>
      </c>
      <c r="S93">
        <f>'[4]Emission Projections'!X$183*'[4]Carbon Prices POLES'!R$8*VLOOKUP('Revenues X=1'!$A93,'[4]Population Shares'!$A$3:$Z$214,S$1,FALSE)</f>
        <v>20505921.559375051</v>
      </c>
      <c r="T93">
        <f>'[4]Emission Projections'!Y$183*'[4]Carbon Prices POLES'!S$8*VLOOKUP('Revenues X=1'!$A93,'[4]Population Shares'!$A$3:$Z$214,T$1,FALSE)</f>
        <v>24303647.630775921</v>
      </c>
      <c r="U93">
        <f>'[4]Emission Projections'!Z$183*'[4]Carbon Prices POLES'!T$8*VLOOKUP('Revenues X=1'!$A93,'[4]Population Shares'!$A$3:$Z$214,U$1,FALSE)</f>
        <v>28802743.339372635</v>
      </c>
      <c r="V93">
        <f>'[4]Emission Projections'!AA$183*'[4]Carbon Prices POLES'!U$8*VLOOKUP('Revenues X=1'!$A93,'[4]Population Shares'!$A$3:$Z$214,V$1,FALSE)</f>
        <v>34132369.142435722</v>
      </c>
      <c r="W93" s="20">
        <f t="shared" si="11"/>
        <v>10101311.917705195</v>
      </c>
      <c r="X93" t="s">
        <v>387</v>
      </c>
      <c r="Y93">
        <f t="shared" si="6"/>
        <v>0</v>
      </c>
      <c r="Z93">
        <f t="shared" si="7"/>
        <v>0</v>
      </c>
      <c r="AA93">
        <f t="shared" si="8"/>
        <v>1</v>
      </c>
      <c r="AB93">
        <f t="shared" si="9"/>
        <v>0</v>
      </c>
      <c r="AC93">
        <f t="shared" si="10"/>
        <v>0</v>
      </c>
    </row>
    <row r="94" spans="1:29" x14ac:dyDescent="0.25">
      <c r="A94" t="s">
        <v>233</v>
      </c>
      <c r="B94">
        <f>'[4]Emission Projections'!G$183*'[4]Carbon Prices POLES'!A$8*VLOOKUP('Revenues X=1'!$A94,'[4]Population Shares'!$A$3:$Z$214,B$1,FALSE)</f>
        <v>68414.23028185789</v>
      </c>
      <c r="C94">
        <f>'[4]Emission Projections'!H$183*'[4]Carbon Prices POLES'!B$8*VLOOKUP('Revenues X=1'!$A94,'[4]Population Shares'!$A$3:$Z$214,C$1,FALSE)</f>
        <v>82916.632241631116</v>
      </c>
      <c r="D94">
        <f>'[4]Emission Projections'!I$183*'[4]Carbon Prices POLES'!C$8*VLOOKUP('Revenues X=1'!$A94,'[4]Population Shares'!$A$3:$Z$214,D$1,FALSE)</f>
        <v>100486.56790696572</v>
      </c>
      <c r="E94">
        <f>'[4]Emission Projections'!J$183*'[4]Carbon Prices POLES'!D$8*VLOOKUP('Revenues X=1'!$A94,'[4]Population Shares'!$A$3:$Z$214,E$1,FALSE)</f>
        <v>121772.10579811819</v>
      </c>
      <c r="F94">
        <f>'[4]Emission Projections'!K$183*'[4]Carbon Prices POLES'!E$8*VLOOKUP('Revenues X=1'!$A94,'[4]Population Shares'!$A$3:$Z$214,F$1,FALSE)</f>
        <v>147557.38506719455</v>
      </c>
      <c r="G94">
        <f>'[4]Emission Projections'!L$183*'[4]Carbon Prices POLES'!F$8*VLOOKUP('Revenues X=1'!$A94,'[4]Population Shares'!$A$3:$Z$214,G$1,FALSE)</f>
        <v>178791.55887597252</v>
      </c>
      <c r="H94">
        <f>'[4]Emission Projections'!M$183*'[4]Carbon Prices POLES'!G$8*VLOOKUP('Revenues X=1'!$A94,'[4]Population Shares'!$A$3:$Z$214,H$1,FALSE)</f>
        <v>216623.76339259397</v>
      </c>
      <c r="I94">
        <f>'[4]Emission Projections'!N$183*'[4]Carbon Prices POLES'!H$8*VLOOKUP('Revenues X=1'!$A94,'[4]Population Shares'!$A$3:$Z$214,I$1,FALSE)</f>
        <v>262444.65795973293</v>
      </c>
      <c r="J94">
        <f>'[4]Emission Projections'!O$183*'[4]Carbon Prices POLES'!I$8*VLOOKUP('Revenues X=1'!$A94,'[4]Population Shares'!$A$3:$Z$214,J$1,FALSE)</f>
        <v>317937.69125161576</v>
      </c>
      <c r="K94">
        <f>'[4]Emission Projections'!P$183*'[4]Carbon Prices POLES'!J$8*VLOOKUP('Revenues X=1'!$A94,'[4]Population Shares'!$A$3:$Z$214,K$1,FALSE)</f>
        <v>385139.86466843827</v>
      </c>
      <c r="L94">
        <f>'[4]Emission Projections'!Q$183*'[4]Carbon Prices POLES'!K$8*VLOOKUP('Revenues X=1'!$A94,'[4]Population Shares'!$A$3:$Z$214,L$1,FALSE)</f>
        <v>466516.68212073791</v>
      </c>
      <c r="M94">
        <f>'[4]Emission Projections'!R$183*'[4]Carbon Prices POLES'!L$8*VLOOKUP('Revenues X=1'!$A94,'[4]Population Shares'!$A$3:$Z$214,M$1,FALSE)</f>
        <v>565051.04104620533</v>
      </c>
      <c r="N94">
        <f>'[4]Emission Projections'!S$183*'[4]Carbon Prices POLES'!M$8*VLOOKUP('Revenues X=1'!$A94,'[4]Population Shares'!$A$3:$Z$214,N$1,FALSE)</f>
        <v>684352.7755992444</v>
      </c>
      <c r="O94">
        <f>'[4]Emission Projections'!T$183*'[4]Carbon Prices POLES'!N$8*VLOOKUP('Revenues X=1'!$A94,'[4]Population Shares'!$A$3:$Z$214,O$1,FALSE)</f>
        <v>828788.65309772559</v>
      </c>
      <c r="P94">
        <f>'[4]Emission Projections'!U$183*'[4]Carbon Prices POLES'!O$8*VLOOKUP('Revenues X=1'!$A94,'[4]Population Shares'!$A$3:$Z$214,P$1,FALSE)</f>
        <v>1003642.4306222161</v>
      </c>
      <c r="Q94">
        <f>'[4]Emission Projections'!V$183*'[4]Carbon Prices POLES'!P$8*VLOOKUP('Revenues X=1'!$A94,'[4]Population Shares'!$A$3:$Z$214,Q$1,FALSE)</f>
        <v>1215304.902246631</v>
      </c>
      <c r="R94">
        <f>'[4]Emission Projections'!W$183*'[4]Carbon Prices POLES'!Q$8*VLOOKUP('Revenues X=1'!$A94,'[4]Population Shares'!$A$3:$Z$214,R$1,FALSE)</f>
        <v>1471507.692768493</v>
      </c>
      <c r="S94">
        <f>'[4]Emission Projections'!X$183*'[4]Carbon Prices POLES'!R$8*VLOOKUP('Revenues X=1'!$A94,'[4]Population Shares'!$A$3:$Z$214,S$1,FALSE)</f>
        <v>1781601.0030244659</v>
      </c>
      <c r="T94">
        <f>'[4]Emission Projections'!Y$183*'[4]Carbon Prices POLES'!S$8*VLOOKUP('Revenues X=1'!$A94,'[4]Population Shares'!$A$3:$Z$214,T$1,FALSE)</f>
        <v>2156895.0079890862</v>
      </c>
      <c r="U94">
        <f>'[4]Emission Projections'!Z$183*'[4]Carbon Prices POLES'!T$8*VLOOKUP('Revenues X=1'!$A94,'[4]Population Shares'!$A$3:$Z$214,U$1,FALSE)</f>
        <v>2611065.6321955053</v>
      </c>
      <c r="V94">
        <f>'[4]Emission Projections'!AA$183*'[4]Carbon Prices POLES'!U$8*VLOOKUP('Revenues X=1'!$A94,'[4]Population Shares'!$A$3:$Z$214,V$1,FALSE)</f>
        <v>3160652.5499128872</v>
      </c>
      <c r="W94" s="20">
        <f t="shared" si="11"/>
        <v>848926.80133653909</v>
      </c>
      <c r="X94" t="s">
        <v>526</v>
      </c>
      <c r="Y94">
        <f t="shared" si="6"/>
        <v>0</v>
      </c>
      <c r="Z94">
        <f t="shared" si="7"/>
        <v>0</v>
      </c>
      <c r="AA94">
        <f t="shared" si="8"/>
        <v>0</v>
      </c>
      <c r="AB94">
        <f t="shared" si="9"/>
        <v>0</v>
      </c>
      <c r="AC94">
        <f t="shared" si="10"/>
        <v>1</v>
      </c>
    </row>
    <row r="95" spans="1:29" x14ac:dyDescent="0.25">
      <c r="A95" t="s">
        <v>235</v>
      </c>
      <c r="B95">
        <f>'[4]Emission Projections'!G$183*'[4]Carbon Prices POLES'!A$8*VLOOKUP('Revenues X=1'!$A95,'[4]Population Shares'!$A$3:$Z$214,B$1,FALSE)</f>
        <v>124587.63768728686</v>
      </c>
      <c r="C95">
        <f>'[4]Emission Projections'!H$183*'[4]Carbon Prices POLES'!B$8*VLOOKUP('Revenues X=1'!$A95,'[4]Population Shares'!$A$3:$Z$214,C$1,FALSE)</f>
        <v>149140.29789175739</v>
      </c>
      <c r="D95">
        <f>'[4]Emission Projections'!I$183*'[4]Carbon Prices POLES'!C$8*VLOOKUP('Revenues X=1'!$A95,'[4]Population Shares'!$A$3:$Z$214,D$1,FALSE)</f>
        <v>178519.72568272453</v>
      </c>
      <c r="E95">
        <f>'[4]Emission Projections'!J$183*'[4]Carbon Prices POLES'!D$8*VLOOKUP('Revenues X=1'!$A95,'[4]Population Shares'!$A$3:$Z$214,E$1,FALSE)</f>
        <v>213673.59631476842</v>
      </c>
      <c r="F95">
        <f>'[4]Emission Projections'!K$183*'[4]Carbon Prices POLES'!E$8*VLOOKUP('Revenues X=1'!$A95,'[4]Population Shares'!$A$3:$Z$214,F$1,FALSE)</f>
        <v>255734.21653826363</v>
      </c>
      <c r="G95">
        <f>'[4]Emission Projections'!L$183*'[4]Carbon Prices POLES'!F$8*VLOOKUP('Revenues X=1'!$A95,'[4]Population Shares'!$A$3:$Z$214,G$1,FALSE)</f>
        <v>306055.18804332771</v>
      </c>
      <c r="H95">
        <f>'[4]Emission Projections'!M$183*'[4]Carbon Prices POLES'!G$8*VLOOKUP('Revenues X=1'!$A95,'[4]Population Shares'!$A$3:$Z$214,H$1,FALSE)</f>
        <v>366255.09681096225</v>
      </c>
      <c r="I95">
        <f>'[4]Emission Projections'!N$183*'[4]Carbon Prices POLES'!H$8*VLOOKUP('Revenues X=1'!$A95,'[4]Population Shares'!$A$3:$Z$214,I$1,FALSE)</f>
        <v>438268.40515392664</v>
      </c>
      <c r="J95">
        <f>'[4]Emission Projections'!O$183*'[4]Carbon Prices POLES'!I$8*VLOOKUP('Revenues X=1'!$A95,'[4]Population Shares'!$A$3:$Z$214,J$1,FALSE)</f>
        <v>524407.97567058832</v>
      </c>
      <c r="K95">
        <f>'[4]Emission Projections'!P$183*'[4]Carbon Prices POLES'!J$8*VLOOKUP('Revenues X=1'!$A95,'[4]Population Shares'!$A$3:$Z$214,K$1,FALSE)</f>
        <v>627437.67281498166</v>
      </c>
      <c r="L95">
        <f>'[4]Emission Projections'!Q$183*'[4]Carbon Prices POLES'!K$8*VLOOKUP('Revenues X=1'!$A95,'[4]Population Shares'!$A$3:$Z$214,L$1,FALSE)</f>
        <v>750661.4989951012</v>
      </c>
      <c r="M95">
        <f>'[4]Emission Projections'!R$183*'[4]Carbon Prices POLES'!L$8*VLOOKUP('Revenues X=1'!$A95,'[4]Population Shares'!$A$3:$Z$214,M$1,FALSE)</f>
        <v>898027.19495935785</v>
      </c>
      <c r="N95">
        <f>'[4]Emission Projections'!S$183*'[4]Carbon Prices POLES'!M$8*VLOOKUP('Revenues X=1'!$A95,'[4]Population Shares'!$A$3:$Z$214,N$1,FALSE)</f>
        <v>1074253.2789366248</v>
      </c>
      <c r="O95">
        <f>'[4]Emission Projections'!T$183*'[4]Carbon Prices POLES'!N$8*VLOOKUP('Revenues X=1'!$A95,'[4]Population Shares'!$A$3:$Z$214,O$1,FALSE)</f>
        <v>1284976.8313151114</v>
      </c>
      <c r="P95">
        <f>'[4]Emission Projections'!U$183*'[4]Carbon Prices POLES'!O$8*VLOOKUP('Revenues X=1'!$A95,'[4]Population Shares'!$A$3:$Z$214,P$1,FALSE)</f>
        <v>1536934.5018565548</v>
      </c>
      <c r="Q95">
        <f>'[4]Emission Projections'!V$183*'[4]Carbon Prices POLES'!P$8*VLOOKUP('Revenues X=1'!$A95,'[4]Population Shares'!$A$3:$Z$214,Q$1,FALSE)</f>
        <v>1838173.2506702959</v>
      </c>
      <c r="R95">
        <f>'[4]Emission Projections'!W$183*'[4]Carbon Prices POLES'!Q$8*VLOOKUP('Revenues X=1'!$A95,'[4]Population Shares'!$A$3:$Z$214,R$1,FALSE)</f>
        <v>2198308.1739969691</v>
      </c>
      <c r="S95">
        <f>'[4]Emission Projections'!X$183*'[4]Carbon Prices POLES'!R$8*VLOOKUP('Revenues X=1'!$A95,'[4]Population Shares'!$A$3:$Z$214,S$1,FALSE)</f>
        <v>2628822.9173467867</v>
      </c>
      <c r="T95">
        <f>'[4]Emission Projections'!Y$183*'[4]Carbon Prices POLES'!S$8*VLOOKUP('Revenues X=1'!$A95,'[4]Population Shares'!$A$3:$Z$214,T$1,FALSE)</f>
        <v>3143436.8112498834</v>
      </c>
      <c r="U95">
        <f>'[4]Emission Projections'!Z$183*'[4]Carbon Prices POLES'!T$8*VLOOKUP('Revenues X=1'!$A95,'[4]Population Shares'!$A$3:$Z$214,U$1,FALSE)</f>
        <v>3758532.9641733472</v>
      </c>
      <c r="V95">
        <f>'[4]Emission Projections'!AA$183*'[4]Carbon Prices POLES'!U$8*VLOOKUP('Revenues X=1'!$A95,'[4]Population Shares'!$A$3:$Z$214,V$1,FALSE)</f>
        <v>4493680.3600525204</v>
      </c>
      <c r="W95" s="20">
        <f t="shared" si="11"/>
        <v>1275708.9331505303</v>
      </c>
      <c r="X95" t="s">
        <v>524</v>
      </c>
      <c r="Y95">
        <f t="shared" si="6"/>
        <v>1</v>
      </c>
      <c r="Z95">
        <f t="shared" si="7"/>
        <v>0</v>
      </c>
      <c r="AA95">
        <f t="shared" si="8"/>
        <v>0</v>
      </c>
      <c r="AB95">
        <f t="shared" si="9"/>
        <v>0</v>
      </c>
      <c r="AC95">
        <f t="shared" si="10"/>
        <v>0</v>
      </c>
    </row>
    <row r="96" spans="1:29" x14ac:dyDescent="0.25">
      <c r="A96" t="s">
        <v>237</v>
      </c>
      <c r="B96">
        <f>'[4]Emission Projections'!G$183*'[4]Carbon Prices POLES'!A$8*VLOOKUP('Revenues X=1'!$A96,'[4]Population Shares'!$A$3:$Z$214,B$1,FALSE)</f>
        <v>146263.10578312201</v>
      </c>
      <c r="C96">
        <f>'[4]Emission Projections'!H$183*'[4]Carbon Prices POLES'!B$8*VLOOKUP('Revenues X=1'!$A96,'[4]Population Shares'!$A$3:$Z$214,C$1,FALSE)</f>
        <v>175857.23826608551</v>
      </c>
      <c r="D96">
        <f>'[4]Emission Projections'!I$183*'[4]Carbon Prices POLES'!C$8*VLOOKUP('Revenues X=1'!$A96,'[4]Population Shares'!$A$3:$Z$214,D$1,FALSE)</f>
        <v>211425.25137001267</v>
      </c>
      <c r="E96">
        <f>'[4]Emission Projections'!J$183*'[4]Carbon Prices POLES'!D$8*VLOOKUP('Revenues X=1'!$A96,'[4]Population Shares'!$A$3:$Z$214,E$1,FALSE)</f>
        <v>254171.53215634343</v>
      </c>
      <c r="F96">
        <f>'[4]Emission Projections'!K$183*'[4]Carbon Prices POLES'!E$8*VLOOKUP('Revenues X=1'!$A96,'[4]Population Shares'!$A$3:$Z$214,F$1,FALSE)</f>
        <v>305541.55814854155</v>
      </c>
      <c r="G96">
        <f>'[4]Emission Projections'!L$183*'[4]Carbon Prices POLES'!F$8*VLOOKUP('Revenues X=1'!$A96,'[4]Population Shares'!$A$3:$Z$214,G$1,FALSE)</f>
        <v>367270.96656717872</v>
      </c>
      <c r="H96">
        <f>'[4]Emission Projections'!M$183*'[4]Carbon Prices POLES'!G$8*VLOOKUP('Revenues X=1'!$A96,'[4]Population Shares'!$A$3:$Z$214,H$1,FALSE)</f>
        <v>441444.3184735066</v>
      </c>
      <c r="I96">
        <f>'[4]Emission Projections'!N$183*'[4]Carbon Prices POLES'!H$8*VLOOKUP('Revenues X=1'!$A96,'[4]Population Shares'!$A$3:$Z$214,I$1,FALSE)</f>
        <v>530564.05101134337</v>
      </c>
      <c r="J96">
        <f>'[4]Emission Projections'!O$183*'[4]Carbon Prices POLES'!I$8*VLOOKUP('Revenues X=1'!$A96,'[4]Population Shares'!$A$3:$Z$214,J$1,FALSE)</f>
        <v>637635.29386924859</v>
      </c>
      <c r="K96">
        <f>'[4]Emission Projections'!P$183*'[4]Carbon Prices POLES'!J$8*VLOOKUP('Revenues X=1'!$A96,'[4]Population Shares'!$A$3:$Z$214,K$1,FALSE)</f>
        <v>766265.11306565499</v>
      </c>
      <c r="L96">
        <f>'[4]Emission Projections'!Q$183*'[4]Carbon Prices POLES'!K$8*VLOOKUP('Revenues X=1'!$A96,'[4]Population Shares'!$A$3:$Z$214,L$1,FALSE)</f>
        <v>920784.51314223255</v>
      </c>
      <c r="M96">
        <f>'[4]Emission Projections'!R$183*'[4]Carbon Prices POLES'!L$8*VLOOKUP('Revenues X=1'!$A96,'[4]Population Shares'!$A$3:$Z$214,M$1,FALSE)</f>
        <v>1106391.3088288768</v>
      </c>
      <c r="N96">
        <f>'[4]Emission Projections'!S$183*'[4]Carbon Prices POLES'!M$8*VLOOKUP('Revenues X=1'!$A96,'[4]Population Shares'!$A$3:$Z$214,N$1,FALSE)</f>
        <v>1329325.5661148552</v>
      </c>
      <c r="O96">
        <f>'[4]Emission Projections'!T$183*'[4]Carbon Prices POLES'!N$8*VLOOKUP('Revenues X=1'!$A96,'[4]Population Shares'!$A$3:$Z$214,O$1,FALSE)</f>
        <v>1597075.2119289783</v>
      </c>
      <c r="P96">
        <f>'[4]Emission Projections'!U$183*'[4]Carbon Prices POLES'!O$8*VLOOKUP('Revenues X=1'!$A96,'[4]Population Shares'!$A$3:$Z$214,P$1,FALSE)</f>
        <v>1918628.247906229</v>
      </c>
      <c r="Q96">
        <f>'[4]Emission Projections'!V$183*'[4]Carbon Prices POLES'!P$8*VLOOKUP('Revenues X=1'!$A96,'[4]Population Shares'!$A$3:$Z$214,Q$1,FALSE)</f>
        <v>2304768.5478666346</v>
      </c>
      <c r="R96">
        <f>'[4]Emission Projections'!W$183*'[4]Carbon Prices POLES'!Q$8*VLOOKUP('Revenues X=1'!$A96,'[4]Population Shares'!$A$3:$Z$214,R$1,FALSE)</f>
        <v>2768438.3327348582</v>
      </c>
      <c r="S96">
        <f>'[4]Emission Projections'!X$183*'[4]Carbon Prices POLES'!R$8*VLOOKUP('Revenues X=1'!$A96,'[4]Population Shares'!$A$3:$Z$214,S$1,FALSE)</f>
        <v>3325163.5706605427</v>
      </c>
      <c r="T96">
        <f>'[4]Emission Projections'!Y$183*'[4]Carbon Prices POLES'!S$8*VLOOKUP('Revenues X=1'!$A96,'[4]Population Shares'!$A$3:$Z$214,T$1,FALSE)</f>
        <v>3993574.7597736954</v>
      </c>
      <c r="U96">
        <f>'[4]Emission Projections'!Z$183*'[4]Carbon Prices POLES'!T$8*VLOOKUP('Revenues X=1'!$A96,'[4]Population Shares'!$A$3:$Z$214,U$1,FALSE)</f>
        <v>4796018.5060105128</v>
      </c>
      <c r="V96">
        <f>'[4]Emission Projections'!AA$183*'[4]Carbon Prices POLES'!U$8*VLOOKUP('Revenues X=1'!$A96,'[4]Population Shares'!$A$3:$Z$214,V$1,FALSE)</f>
        <v>5759304.841774906</v>
      </c>
      <c r="W96" s="20">
        <f t="shared" si="11"/>
        <v>1602662.468354922</v>
      </c>
      <c r="X96" t="s">
        <v>526</v>
      </c>
      <c r="Y96">
        <f t="shared" si="6"/>
        <v>0</v>
      </c>
      <c r="Z96">
        <f t="shared" si="7"/>
        <v>0</v>
      </c>
      <c r="AA96">
        <f t="shared" si="8"/>
        <v>0</v>
      </c>
      <c r="AB96">
        <f t="shared" si="9"/>
        <v>0</v>
      </c>
      <c r="AC96">
        <f t="shared" si="10"/>
        <v>1</v>
      </c>
    </row>
    <row r="97" spans="1:29" x14ac:dyDescent="0.25">
      <c r="A97" t="s">
        <v>239</v>
      </c>
      <c r="B97">
        <f>'[4]Emission Projections'!G$183*'[4]Carbon Prices POLES'!A$8*VLOOKUP('Revenues X=1'!$A97,'[4]Population Shares'!$A$3:$Z$214,B$1,FALSE)</f>
        <v>47968.836133034194</v>
      </c>
      <c r="C97">
        <f>'[4]Emission Projections'!H$183*'[4]Carbon Prices POLES'!B$8*VLOOKUP('Revenues X=1'!$A97,'[4]Population Shares'!$A$3:$Z$214,C$1,FALSE)</f>
        <v>56413.190196607196</v>
      </c>
      <c r="D97">
        <f>'[4]Emission Projections'!I$183*'[4]Carbon Prices POLES'!C$8*VLOOKUP('Revenues X=1'!$A97,'[4]Population Shares'!$A$3:$Z$214,D$1,FALSE)</f>
        <v>66339.667173198424</v>
      </c>
      <c r="E97">
        <f>'[4]Emission Projections'!J$183*'[4]Carbon Prices POLES'!D$8*VLOOKUP('Revenues X=1'!$A97,'[4]Population Shares'!$A$3:$Z$214,E$1,FALSE)</f>
        <v>78008.039052410968</v>
      </c>
      <c r="F97">
        <f>'[4]Emission Projections'!K$183*'[4]Carbon Prices POLES'!E$8*VLOOKUP('Revenues X=1'!$A97,'[4]Population Shares'!$A$3:$Z$214,F$1,FALSE)</f>
        <v>91723.108433769812</v>
      </c>
      <c r="G97">
        <f>'[4]Emission Projections'!L$183*'[4]Carbon Prices POLES'!F$8*VLOOKUP('Revenues X=1'!$A97,'[4]Population Shares'!$A$3:$Z$214,G$1,FALSE)</f>
        <v>107842.78489366447</v>
      </c>
      <c r="H97">
        <f>'[4]Emission Projections'!M$183*'[4]Carbon Prices POLES'!G$8*VLOOKUP('Revenues X=1'!$A97,'[4]Population Shares'!$A$3:$Z$214,H$1,FALSE)</f>
        <v>126787.50318277876</v>
      </c>
      <c r="I97">
        <f>'[4]Emission Projections'!N$183*'[4]Carbon Prices POLES'!H$8*VLOOKUP('Revenues X=1'!$A97,'[4]Population Shares'!$A$3:$Z$214,I$1,FALSE)</f>
        <v>149050.81651054023</v>
      </c>
      <c r="J97">
        <f>'[4]Emission Projections'!O$183*'[4]Carbon Prices POLES'!I$8*VLOOKUP('Revenues X=1'!$A97,'[4]Population Shares'!$A$3:$Z$214,J$1,FALSE)</f>
        <v>175212.42803588134</v>
      </c>
      <c r="K97">
        <f>'[4]Emission Projections'!P$183*'[4]Carbon Prices POLES'!J$8*VLOOKUP('Revenues X=1'!$A97,'[4]Population Shares'!$A$3:$Z$214,K$1,FALSE)</f>
        <v>205952.76867658569</v>
      </c>
      <c r="L97">
        <f>'[4]Emission Projections'!Q$183*'[4]Carbon Prices POLES'!K$8*VLOOKUP('Revenues X=1'!$A97,'[4]Population Shares'!$A$3:$Z$214,L$1,FALSE)</f>
        <v>242070.91339870839</v>
      </c>
      <c r="M97">
        <f>'[4]Emission Projections'!R$183*'[4]Carbon Prices POLES'!L$8*VLOOKUP('Revenues X=1'!$A97,'[4]Population Shares'!$A$3:$Z$214,M$1,FALSE)</f>
        <v>284504.65688737086</v>
      </c>
      <c r="N97">
        <f>'[4]Emission Projections'!S$183*'[4]Carbon Prices POLES'!M$8*VLOOKUP('Revenues X=1'!$A97,'[4]Population Shares'!$A$3:$Z$214,N$1,FALSE)</f>
        <v>334355.13892933261</v>
      </c>
      <c r="O97">
        <f>'[4]Emission Projections'!T$183*'[4]Carbon Prices POLES'!N$8*VLOOKUP('Revenues X=1'!$A97,'[4]Population Shares'!$A$3:$Z$214,O$1,FALSE)</f>
        <v>392914.4813158568</v>
      </c>
      <c r="P97">
        <f>'[4]Emission Projections'!U$183*'[4]Carbon Prices POLES'!O$8*VLOOKUP('Revenues X=1'!$A97,'[4]Population Shares'!$A$3:$Z$214,P$1,FALSE)</f>
        <v>461699.62517844344</v>
      </c>
      <c r="Q97">
        <f>'[4]Emission Projections'!V$183*'[4]Carbon Prices POLES'!P$8*VLOOKUP('Revenues X=1'!$A97,'[4]Population Shares'!$A$3:$Z$214,Q$1,FALSE)</f>
        <v>542490.36301475787</v>
      </c>
      <c r="R97">
        <f>'[4]Emission Projections'!W$183*'[4]Carbon Prices POLES'!Q$8*VLOOKUP('Revenues X=1'!$A97,'[4]Population Shares'!$A$3:$Z$214,R$1,FALSE)</f>
        <v>637375.82070458098</v>
      </c>
      <c r="S97">
        <f>'[4]Emission Projections'!X$183*'[4]Carbon Prices POLES'!R$8*VLOOKUP('Revenues X=1'!$A97,'[4]Population Shares'!$A$3:$Z$214,S$1,FALSE)</f>
        <v>748806.77532002679</v>
      </c>
      <c r="T97">
        <f>'[4]Emission Projections'!Y$183*'[4]Carbon Prices POLES'!S$8*VLOOKUP('Revenues X=1'!$A97,'[4]Population Shares'!$A$3:$Z$214,T$1,FALSE)</f>
        <v>879659.48835096543</v>
      </c>
      <c r="U97">
        <f>'[4]Emission Projections'!Z$183*'[4]Carbon Prices POLES'!T$8*VLOOKUP('Revenues X=1'!$A97,'[4]Population Shares'!$A$3:$Z$214,U$1,FALSE)</f>
        <v>1033307.6487561186</v>
      </c>
      <c r="V97">
        <f>'[4]Emission Projections'!AA$183*'[4]Carbon Prices POLES'!U$8*VLOOKUP('Revenues X=1'!$A97,'[4]Population Shares'!$A$3:$Z$214,V$1,FALSE)</f>
        <v>1213709.8643547203</v>
      </c>
      <c r="W97" s="20">
        <f t="shared" si="11"/>
        <v>375056.85326187394</v>
      </c>
      <c r="X97" t="s">
        <v>387</v>
      </c>
      <c r="Y97">
        <f t="shared" si="6"/>
        <v>0</v>
      </c>
      <c r="Z97">
        <f t="shared" si="7"/>
        <v>0</v>
      </c>
      <c r="AA97">
        <f t="shared" si="8"/>
        <v>1</v>
      </c>
      <c r="AB97">
        <f t="shared" si="9"/>
        <v>0</v>
      </c>
      <c r="AC97">
        <f t="shared" si="10"/>
        <v>0</v>
      </c>
    </row>
    <row r="98" spans="1:29" x14ac:dyDescent="0.25">
      <c r="A98" t="s">
        <v>241</v>
      </c>
      <c r="B98">
        <f>'[4]Emission Projections'!G$183*'[4]Carbon Prices POLES'!A$8*VLOOKUP('Revenues X=1'!$A98,'[4]Population Shares'!$A$3:$Z$214,B$1,FALSE)</f>
        <v>99276.124242952224</v>
      </c>
      <c r="C98">
        <f>'[4]Emission Projections'!H$183*'[4]Carbon Prices POLES'!B$8*VLOOKUP('Revenues X=1'!$A98,'[4]Population Shares'!$A$3:$Z$214,C$1,FALSE)</f>
        <v>118502.64420053337</v>
      </c>
      <c r="D98">
        <f>'[4]Emission Projections'!I$183*'[4]Carbon Prices POLES'!C$8*VLOOKUP('Revenues X=1'!$A98,'[4]Population Shares'!$A$3:$Z$214,D$1,FALSE)</f>
        <v>141443.31223722512</v>
      </c>
      <c r="E98">
        <f>'[4]Emission Projections'!J$183*'[4]Carbon Prices POLES'!D$8*VLOOKUP('Revenues X=1'!$A98,'[4]Population Shares'!$A$3:$Z$214,E$1,FALSE)</f>
        <v>168814.69126167704</v>
      </c>
      <c r="F98">
        <f>'[4]Emission Projections'!K$183*'[4]Carbon Prices POLES'!E$8*VLOOKUP('Revenues X=1'!$A98,'[4]Population Shares'!$A$3:$Z$214,F$1,FALSE)</f>
        <v>201470.46588368824</v>
      </c>
      <c r="G98">
        <f>'[4]Emission Projections'!L$183*'[4]Carbon Prices POLES'!F$8*VLOOKUP('Revenues X=1'!$A98,'[4]Population Shares'!$A$3:$Z$214,G$1,FALSE)</f>
        <v>240428.23559104902</v>
      </c>
      <c r="H98">
        <f>'[4]Emission Projections'!M$183*'[4]Carbon Prices POLES'!G$8*VLOOKUP('Revenues X=1'!$A98,'[4]Population Shares'!$A$3:$Z$214,H$1,FALSE)</f>
        <v>286901.33744022599</v>
      </c>
      <c r="I98">
        <f>'[4]Emission Projections'!N$183*'[4]Carbon Prices POLES'!H$8*VLOOKUP('Revenues X=1'!$A98,'[4]Population Shares'!$A$3:$Z$214,I$1,FALSE)</f>
        <v>342335.7315626716</v>
      </c>
      <c r="J98">
        <f>'[4]Emission Projections'!O$183*'[4]Carbon Prices POLES'!I$8*VLOOKUP('Revenues X=1'!$A98,'[4]Population Shares'!$A$3:$Z$214,J$1,FALSE)</f>
        <v>408455.29303358647</v>
      </c>
      <c r="K98">
        <f>'[4]Emission Projections'!P$183*'[4]Carbon Prices POLES'!J$8*VLOOKUP('Revenues X=1'!$A98,'[4]Population Shares'!$A$3:$Z$214,K$1,FALSE)</f>
        <v>487314.12915276142</v>
      </c>
      <c r="L98">
        <f>'[4]Emission Projections'!Q$183*'[4]Carbon Prices POLES'!K$8*VLOOKUP('Revenues X=1'!$A98,'[4]Population Shares'!$A$3:$Z$214,L$1,FALSE)</f>
        <v>581360.7750506131</v>
      </c>
      <c r="M98">
        <f>'[4]Emission Projections'!R$183*'[4]Carbon Prices POLES'!L$8*VLOOKUP('Revenues X=1'!$A98,'[4]Population Shares'!$A$3:$Z$214,M$1,FALSE)</f>
        <v>693512.42327765189</v>
      </c>
      <c r="N98">
        <f>'[4]Emission Projections'!S$183*'[4]Carbon Prices POLES'!M$8*VLOOKUP('Revenues X=1'!$A98,'[4]Population Shares'!$A$3:$Z$214,N$1,FALSE)</f>
        <v>827245.88738914893</v>
      </c>
      <c r="O98">
        <f>'[4]Emission Projections'!T$183*'[4]Carbon Prices POLES'!N$8*VLOOKUP('Revenues X=1'!$A98,'[4]Population Shares'!$A$3:$Z$214,O$1,FALSE)</f>
        <v>986702.88541800145</v>
      </c>
      <c r="P98">
        <f>'[4]Emission Projections'!U$183*'[4]Carbon Prices POLES'!O$8*VLOOKUP('Revenues X=1'!$A98,'[4]Population Shares'!$A$3:$Z$214,P$1,FALSE)</f>
        <v>1176818.8958786007</v>
      </c>
      <c r="Q98">
        <f>'[4]Emission Projections'!V$183*'[4]Carbon Prices POLES'!P$8*VLOOKUP('Revenues X=1'!$A98,'[4]Population Shares'!$A$3:$Z$214,Q$1,FALSE)</f>
        <v>1403472.4349746655</v>
      </c>
      <c r="R98">
        <f>'[4]Emission Projections'!W$183*'[4]Carbon Prices POLES'!Q$8*VLOOKUP('Revenues X=1'!$A98,'[4]Population Shares'!$A$3:$Z$214,R$1,FALSE)</f>
        <v>1673667.5361674817</v>
      </c>
      <c r="S98">
        <f>'[4]Emission Projections'!X$183*'[4]Carbon Prices POLES'!R$8*VLOOKUP('Revenues X=1'!$A98,'[4]Population Shares'!$A$3:$Z$214,S$1,FALSE)</f>
        <v>1995745.3307752381</v>
      </c>
      <c r="T98">
        <f>'[4]Emission Projections'!Y$183*'[4]Carbon Prices POLES'!S$8*VLOOKUP('Revenues X=1'!$A98,'[4]Population Shares'!$A$3:$Z$214,T$1,FALSE)</f>
        <v>2379642.3893844816</v>
      </c>
      <c r="U98">
        <f>'[4]Emission Projections'!Z$183*'[4]Carbon Prices POLES'!T$8*VLOOKUP('Revenues X=1'!$A98,'[4]Population Shares'!$A$3:$Z$214,U$1,FALSE)</f>
        <v>2837190.5042133722</v>
      </c>
      <c r="V98">
        <f>'[4]Emission Projections'!AA$183*'[4]Carbon Prices POLES'!U$8*VLOOKUP('Revenues X=1'!$A98,'[4]Population Shares'!$A$3:$Z$214,V$1,FALSE)</f>
        <v>3382481.9179615239</v>
      </c>
      <c r="W98" s="20">
        <f t="shared" si="11"/>
        <v>972989.66405224521</v>
      </c>
      <c r="X98" t="s">
        <v>387</v>
      </c>
      <c r="Y98">
        <f t="shared" si="6"/>
        <v>0</v>
      </c>
      <c r="Z98">
        <f t="shared" si="7"/>
        <v>0</v>
      </c>
      <c r="AA98">
        <f t="shared" si="8"/>
        <v>1</v>
      </c>
      <c r="AB98">
        <f t="shared" si="9"/>
        <v>0</v>
      </c>
      <c r="AC98">
        <f t="shared" si="10"/>
        <v>0</v>
      </c>
    </row>
    <row r="99" spans="1:29" x14ac:dyDescent="0.25">
      <c r="A99" t="s">
        <v>243</v>
      </c>
      <c r="B99">
        <f>'[4]Emission Projections'!G$183*'[4]Carbon Prices POLES'!A$8*VLOOKUP('Revenues X=1'!$A99,'[4]Population Shares'!$A$3:$Z$214,B$1,FALSE)</f>
        <v>45941.871490002013</v>
      </c>
      <c r="C99">
        <f>'[4]Emission Projections'!H$183*'[4]Carbon Prices POLES'!B$8*VLOOKUP('Revenues X=1'!$A99,'[4]Population Shares'!$A$3:$Z$214,C$1,FALSE)</f>
        <v>54868.692547950872</v>
      </c>
      <c r="D99">
        <f>'[4]Emission Projections'!I$183*'[4]Carbon Prices POLES'!C$8*VLOOKUP('Revenues X=1'!$A99,'[4]Population Shares'!$A$3:$Z$214,D$1,FALSE)</f>
        <v>65525.703181162848</v>
      </c>
      <c r="E99">
        <f>'[4]Emission Projections'!J$183*'[4]Carbon Prices POLES'!D$8*VLOOKUP('Revenues X=1'!$A99,'[4]Population Shares'!$A$3:$Z$214,E$1,FALSE)</f>
        <v>78247.813903006056</v>
      </c>
      <c r="F99">
        <f>'[4]Emission Projections'!K$183*'[4]Carbon Prices POLES'!E$8*VLOOKUP('Revenues X=1'!$A99,'[4]Population Shares'!$A$3:$Z$214,F$1,FALSE)</f>
        <v>93434.24200738626</v>
      </c>
      <c r="G99">
        <f>'[4]Emission Projections'!L$183*'[4]Carbon Prices POLES'!F$8*VLOOKUP('Revenues X=1'!$A99,'[4]Population Shares'!$A$3:$Z$214,G$1,FALSE)</f>
        <v>111561.1152415098</v>
      </c>
      <c r="H99">
        <f>'[4]Emission Projections'!M$183*'[4]Carbon Prices POLES'!G$8*VLOOKUP('Revenues X=1'!$A99,'[4]Population Shares'!$A$3:$Z$214,H$1,FALSE)</f>
        <v>133196.45072863653</v>
      </c>
      <c r="I99">
        <f>'[4]Emission Projections'!N$183*'[4]Carbon Prices POLES'!H$8*VLOOKUP('Revenues X=1'!$A99,'[4]Population Shares'!$A$3:$Z$214,I$1,FALSE)</f>
        <v>159017.53344532891</v>
      </c>
      <c r="J99">
        <f>'[4]Emission Projections'!O$183*'[4]Carbon Prices POLES'!I$8*VLOOKUP('Revenues X=1'!$A99,'[4]Population Shares'!$A$3:$Z$214,J$1,FALSE)</f>
        <v>189832.25710085838</v>
      </c>
      <c r="K99">
        <f>'[4]Emission Projections'!P$183*'[4]Carbon Prices POLES'!J$8*VLOOKUP('Revenues X=1'!$A99,'[4]Population Shares'!$A$3:$Z$214,K$1,FALSE)</f>
        <v>226603.80003057333</v>
      </c>
      <c r="L99">
        <f>'[4]Emission Projections'!Q$183*'[4]Carbon Prices POLES'!K$8*VLOOKUP('Revenues X=1'!$A99,'[4]Population Shares'!$A$3:$Z$214,L$1,FALSE)</f>
        <v>270480.90632835141</v>
      </c>
      <c r="M99">
        <f>'[4]Emission Projections'!R$183*'[4]Carbon Prices POLES'!L$8*VLOOKUP('Revenues X=1'!$A99,'[4]Population Shares'!$A$3:$Z$214,M$1,FALSE)</f>
        <v>322832.93455043813</v>
      </c>
      <c r="N99">
        <f>'[4]Emission Projections'!S$183*'[4]Carbon Prices POLES'!M$8*VLOOKUP('Revenues X=1'!$A99,'[4]Population Shares'!$A$3:$Z$214,N$1,FALSE)</f>
        <v>385292.81225051347</v>
      </c>
      <c r="O99">
        <f>'[4]Emission Projections'!T$183*'[4]Carbon Prices POLES'!N$8*VLOOKUP('Revenues X=1'!$A99,'[4]Population Shares'!$A$3:$Z$214,O$1,FALSE)</f>
        <v>459806.80081415828</v>
      </c>
      <c r="P99">
        <f>'[4]Emission Projections'!U$183*'[4]Carbon Prices POLES'!O$8*VLOOKUP('Revenues X=1'!$A99,'[4]Population Shares'!$A$3:$Z$214,P$1,FALSE)</f>
        <v>548695.40995809843</v>
      </c>
      <c r="Q99">
        <f>'[4]Emission Projections'!V$183*'[4]Carbon Prices POLES'!P$8*VLOOKUP('Revenues X=1'!$A99,'[4]Population Shares'!$A$3:$Z$214,Q$1,FALSE)</f>
        <v>654724.0333224535</v>
      </c>
      <c r="R99">
        <f>'[4]Emission Projections'!W$183*'[4]Carbon Prices POLES'!Q$8*VLOOKUP('Revenues X=1'!$A99,'[4]Population Shares'!$A$3:$Z$214,R$1,FALSE)</f>
        <v>781189.30690381862</v>
      </c>
      <c r="S99">
        <f>'[4]Emission Projections'!X$183*'[4]Carbon Prices POLES'!R$8*VLOOKUP('Revenues X=1'!$A99,'[4]Population Shares'!$A$3:$Z$214,S$1,FALSE)</f>
        <v>932019.33355904976</v>
      </c>
      <c r="T99">
        <f>'[4]Emission Projections'!Y$183*'[4]Carbon Prices POLES'!S$8*VLOOKUP('Revenues X=1'!$A99,'[4]Population Shares'!$A$3:$Z$214,T$1,FALSE)</f>
        <v>1111896.07667607</v>
      </c>
      <c r="U99">
        <f>'[4]Emission Projections'!Z$183*'[4]Carbon Prices POLES'!T$8*VLOOKUP('Revenues X=1'!$A99,'[4]Population Shares'!$A$3:$Z$214,U$1,FALSE)</f>
        <v>1326397.5185271164</v>
      </c>
      <c r="V99">
        <f>'[4]Emission Projections'!AA$183*'[4]Carbon Prices POLES'!U$8*VLOOKUP('Revenues X=1'!$A99,'[4]Population Shares'!$A$3:$Z$214,V$1,FALSE)</f>
        <v>1582170.8854160788</v>
      </c>
      <c r="W99" s="20">
        <f t="shared" si="11"/>
        <v>453987.40466583625</v>
      </c>
      <c r="X99" t="s">
        <v>387</v>
      </c>
      <c r="Y99">
        <f t="shared" si="6"/>
        <v>0</v>
      </c>
      <c r="Z99">
        <f t="shared" si="7"/>
        <v>0</v>
      </c>
      <c r="AA99">
        <f t="shared" si="8"/>
        <v>1</v>
      </c>
      <c r="AB99">
        <f t="shared" si="9"/>
        <v>0</v>
      </c>
      <c r="AC99">
        <f t="shared" si="10"/>
        <v>0</v>
      </c>
    </row>
    <row r="100" spans="1:29" x14ac:dyDescent="0.25">
      <c r="A100" t="s">
        <v>245</v>
      </c>
      <c r="B100">
        <f>'[4]Emission Projections'!G$183*'[4]Carbon Prices POLES'!A$8*VLOOKUP('Revenues X=1'!$A100,'[4]Population Shares'!$A$3:$Z$214,B$1,FALSE)</f>
        <v>90514.991848217556</v>
      </c>
      <c r="C100">
        <f>'[4]Emission Projections'!H$183*'[4]Carbon Prices POLES'!B$8*VLOOKUP('Revenues X=1'!$A100,'[4]Population Shares'!$A$3:$Z$214,C$1,FALSE)</f>
        <v>109703.31672498654</v>
      </c>
      <c r="D100">
        <f>'[4]Emission Projections'!I$183*'[4]Carbon Prices POLES'!C$8*VLOOKUP('Revenues X=1'!$A100,'[4]Population Shares'!$A$3:$Z$214,D$1,FALSE)</f>
        <v>132950.55330653585</v>
      </c>
      <c r="E100">
        <f>'[4]Emission Projections'!J$183*'[4]Carbon Prices POLES'!D$8*VLOOKUP('Revenues X=1'!$A100,'[4]Population Shares'!$A$3:$Z$214,E$1,FALSE)</f>
        <v>161114.26126523476</v>
      </c>
      <c r="F100">
        <f>'[4]Emission Projections'!K$183*'[4]Carbon Prices POLES'!E$8*VLOOKUP('Revenues X=1'!$A100,'[4]Population Shares'!$A$3:$Z$214,F$1,FALSE)</f>
        <v>195232.06614862708</v>
      </c>
      <c r="G100">
        <f>'[4]Emission Projections'!L$183*'[4]Carbon Prices POLES'!F$8*VLOOKUP('Revenues X=1'!$A100,'[4]Population Shares'!$A$3:$Z$214,G$1,FALSE)</f>
        <v>236559.96285876882</v>
      </c>
      <c r="H100">
        <f>'[4]Emission Projections'!M$183*'[4]Carbon Prices POLES'!G$8*VLOOKUP('Revenues X=1'!$A100,'[4]Population Shares'!$A$3:$Z$214,H$1,FALSE)</f>
        <v>286618.59386413347</v>
      </c>
      <c r="I100">
        <f>'[4]Emission Projections'!N$183*'[4]Carbon Prices POLES'!H$8*VLOOKUP('Revenues X=1'!$A100,'[4]Population Shares'!$A$3:$Z$214,I$1,FALSE)</f>
        <v>347248.22449895472</v>
      </c>
      <c r="J100">
        <f>'[4]Emission Projections'!O$183*'[4]Carbon Prices POLES'!I$8*VLOOKUP('Revenues X=1'!$A100,'[4]Population Shares'!$A$3:$Z$214,J$1,FALSE)</f>
        <v>420676.59018531692</v>
      </c>
      <c r="K100">
        <f>'[4]Emission Projections'!P$183*'[4]Carbon Prices POLES'!J$8*VLOOKUP('Revenues X=1'!$A100,'[4]Population Shares'!$A$3:$Z$214,K$1,FALSE)</f>
        <v>509599.31374107365</v>
      </c>
      <c r="L100">
        <f>'[4]Emission Projections'!Q$183*'[4]Carbon Prices POLES'!K$8*VLOOKUP('Revenues X=1'!$A100,'[4]Population Shares'!$A$3:$Z$214,L$1,FALSE)</f>
        <v>617279.09811851347</v>
      </c>
      <c r="M100">
        <f>'[4]Emission Projections'!R$183*'[4]Carbon Prices POLES'!L$8*VLOOKUP('Revenues X=1'!$A100,'[4]Population Shares'!$A$3:$Z$214,M$1,FALSE)</f>
        <v>747663.37140672002</v>
      </c>
      <c r="N100">
        <f>'[4]Emission Projections'!S$183*'[4]Carbon Prices POLES'!M$8*VLOOKUP('Revenues X=1'!$A100,'[4]Population Shares'!$A$3:$Z$214,N$1,FALSE)</f>
        <v>905529.26515084668</v>
      </c>
      <c r="O100">
        <f>'[4]Emission Projections'!T$183*'[4]Carbon Prices POLES'!N$8*VLOOKUP('Revenues X=1'!$A100,'[4]Population Shares'!$A$3:$Z$214,O$1,FALSE)</f>
        <v>1096655.6645588542</v>
      </c>
      <c r="P100">
        <f>'[4]Emission Projections'!U$183*'[4]Carbon Prices POLES'!O$8*VLOOKUP('Revenues X=1'!$A100,'[4]Population Shares'!$A$3:$Z$214,P$1,FALSE)</f>
        <v>1328035.0443459349</v>
      </c>
      <c r="Q100">
        <f>'[4]Emission Projections'!V$183*'[4]Carbon Prices POLES'!P$8*VLOOKUP('Revenues X=1'!$A100,'[4]Population Shares'!$A$3:$Z$214,Q$1,FALSE)</f>
        <v>1608125.0008098548</v>
      </c>
      <c r="R100">
        <f>'[4]Emission Projections'!W$183*'[4]Carbon Prices POLES'!Q$8*VLOOKUP('Revenues X=1'!$A100,'[4]Population Shares'!$A$3:$Z$214,R$1,FALSE)</f>
        <v>1947157.6850303062</v>
      </c>
      <c r="S100">
        <f>'[4]Emission Projections'!X$183*'[4]Carbon Prices POLES'!R$8*VLOOKUP('Revenues X=1'!$A100,'[4]Population Shares'!$A$3:$Z$214,S$1,FALSE)</f>
        <v>2357507.4123349376</v>
      </c>
      <c r="T100">
        <f>'[4]Emission Projections'!Y$183*'[4]Carbon Prices POLES'!S$8*VLOOKUP('Revenues X=1'!$A100,'[4]Population Shares'!$A$3:$Z$214,T$1,FALSE)</f>
        <v>2854142.5217075925</v>
      </c>
      <c r="U100">
        <f>'[4]Emission Projections'!Z$183*'[4]Carbon Prices POLES'!T$8*VLOOKUP('Revenues X=1'!$A100,'[4]Population Shares'!$A$3:$Z$214,U$1,FALSE)</f>
        <v>3455162.4493789854</v>
      </c>
      <c r="V100">
        <f>'[4]Emission Projections'!AA$183*'[4]Carbon Prices POLES'!U$8*VLOOKUP('Revenues X=1'!$A100,'[4]Population Shares'!$A$3:$Z$214,V$1,FALSE)</f>
        <v>4182456.8723421306</v>
      </c>
      <c r="W100" s="20">
        <f t="shared" si="11"/>
        <v>1123330.1076012631</v>
      </c>
      <c r="X100" t="s">
        <v>387</v>
      </c>
      <c r="Y100">
        <f t="shared" si="6"/>
        <v>0</v>
      </c>
      <c r="Z100">
        <f t="shared" si="7"/>
        <v>0</v>
      </c>
      <c r="AA100">
        <f t="shared" si="8"/>
        <v>1</v>
      </c>
      <c r="AB100">
        <f t="shared" si="9"/>
        <v>0</v>
      </c>
      <c r="AC100">
        <f t="shared" si="10"/>
        <v>0</v>
      </c>
    </row>
    <row r="101" spans="1:29" x14ac:dyDescent="0.25">
      <c r="A101" t="s">
        <v>247</v>
      </c>
      <c r="B101">
        <f>'[4]Emission Projections'!G$183*'[4]Carbon Prices POLES'!A$8*VLOOKUP('Revenues X=1'!$A101,'[4]Population Shares'!$A$3:$Z$214,B$1,FALSE)</f>
        <v>138142.32626617179</v>
      </c>
      <c r="C101">
        <f>'[4]Emission Projections'!H$183*'[4]Carbon Prices POLES'!B$8*VLOOKUP('Revenues X=1'!$A101,'[4]Population Shares'!$A$3:$Z$214,C$1,FALSE)</f>
        <v>165191.72013422655</v>
      </c>
      <c r="D101">
        <f>'[4]Emission Projections'!I$183*'[4]Carbon Prices POLES'!C$8*VLOOKUP('Revenues X=1'!$A101,'[4]Population Shares'!$A$3:$Z$214,D$1,FALSE)</f>
        <v>197524.48380241799</v>
      </c>
      <c r="E101">
        <f>'[4]Emission Projections'!J$183*'[4]Carbon Prices POLES'!D$8*VLOOKUP('Revenues X=1'!$A101,'[4]Population Shares'!$A$3:$Z$214,E$1,FALSE)</f>
        <v>236171.25626109182</v>
      </c>
      <c r="F101">
        <f>'[4]Emission Projections'!K$183*'[4]Carbon Prices POLES'!E$8*VLOOKUP('Revenues X=1'!$A101,'[4]Population Shares'!$A$3:$Z$214,F$1,FALSE)</f>
        <v>282362.14658242621</v>
      </c>
      <c r="G101">
        <f>'[4]Emission Projections'!L$183*'[4]Carbon Prices POLES'!F$8*VLOOKUP('Revenues X=1'!$A101,'[4]Population Shares'!$A$3:$Z$214,G$1,FALSE)</f>
        <v>337566.10814572993</v>
      </c>
      <c r="H101">
        <f>'[4]Emission Projections'!M$183*'[4]Carbon Prices POLES'!G$8*VLOOKUP('Revenues X=1'!$A101,'[4]Population Shares'!$A$3:$Z$214,H$1,FALSE)</f>
        <v>403537.80130619509</v>
      </c>
      <c r="I101">
        <f>'[4]Emission Projections'!N$183*'[4]Carbon Prices POLES'!H$8*VLOOKUP('Revenues X=1'!$A101,'[4]Population Shares'!$A$3:$Z$214,I$1,FALSE)</f>
        <v>482372.08283363975</v>
      </c>
      <c r="J101">
        <f>'[4]Emission Projections'!O$183*'[4]Carbon Prices POLES'!I$8*VLOOKUP('Revenues X=1'!$A101,'[4]Population Shares'!$A$3:$Z$214,J$1,FALSE)</f>
        <v>576570.93447565532</v>
      </c>
      <c r="K101">
        <f>'[4]Emission Projections'!P$183*'[4]Carbon Prices POLES'!J$8*VLOOKUP('Revenues X=1'!$A101,'[4]Population Shares'!$A$3:$Z$214,K$1,FALSE)</f>
        <v>689121.03037209192</v>
      </c>
      <c r="L101">
        <f>'[4]Emission Projections'!Q$183*'[4]Carbon Prices POLES'!K$8*VLOOKUP('Revenues X=1'!$A101,'[4]Population Shares'!$A$3:$Z$214,L$1,FALSE)</f>
        <v>823588.94735970942</v>
      </c>
      <c r="M101">
        <f>'[4]Emission Projections'!R$183*'[4]Carbon Prices POLES'!L$8*VLOOKUP('Revenues X=1'!$A101,'[4]Population Shares'!$A$3:$Z$214,M$1,FALSE)</f>
        <v>984231.61703990633</v>
      </c>
      <c r="N101">
        <f>'[4]Emission Projections'!S$183*'[4]Carbon Prices POLES'!M$8*VLOOKUP('Revenues X=1'!$A101,'[4]Population Shares'!$A$3:$Z$214,N$1,FALSE)</f>
        <v>1176131.7303450902</v>
      </c>
      <c r="O101">
        <f>'[4]Emission Projections'!T$183*'[4]Carbon Prices POLES'!N$8*VLOOKUP('Revenues X=1'!$A101,'[4]Population Shares'!$A$3:$Z$214,O$1,FALSE)</f>
        <v>1405354.9621551801</v>
      </c>
      <c r="P101">
        <f>'[4]Emission Projections'!U$183*'[4]Carbon Prices POLES'!O$8*VLOOKUP('Revenues X=1'!$A101,'[4]Population Shares'!$A$3:$Z$214,P$1,FALSE)</f>
        <v>1679142.4830410588</v>
      </c>
      <c r="Q101">
        <f>'[4]Emission Projections'!V$183*'[4]Carbon Prices POLES'!P$8*VLOOKUP('Revenues X=1'!$A101,'[4]Population Shares'!$A$3:$Z$214,Q$1,FALSE)</f>
        <v>2006134.6862000409</v>
      </c>
      <c r="R101">
        <f>'[4]Emission Projections'!W$183*'[4]Carbon Prices POLES'!Q$8*VLOOKUP('Revenues X=1'!$A101,'[4]Population Shares'!$A$3:$Z$214,R$1,FALSE)</f>
        <v>2396644.8109581475</v>
      </c>
      <c r="S101">
        <f>'[4]Emission Projections'!X$183*'[4]Carbon Prices POLES'!R$8*VLOOKUP('Revenues X=1'!$A101,'[4]Population Shares'!$A$3:$Z$214,S$1,FALSE)</f>
        <v>2862977.1909223944</v>
      </c>
      <c r="T101">
        <f>'[4]Emission Projections'!Y$183*'[4]Carbon Prices POLES'!S$8*VLOOKUP('Revenues X=1'!$A101,'[4]Population Shares'!$A$3:$Z$214,T$1,FALSE)</f>
        <v>3419816.0479783504</v>
      </c>
      <c r="U101">
        <f>'[4]Emission Projections'!Z$183*'[4]Carbon Prices POLES'!T$8*VLOOKUP('Revenues X=1'!$A101,'[4]Population Shares'!$A$3:$Z$214,U$1,FALSE)</f>
        <v>4084678.0377621544</v>
      </c>
      <c r="V101">
        <f>'[4]Emission Projections'!AA$183*'[4]Carbon Prices POLES'!U$8*VLOOKUP('Revenues X=1'!$A101,'[4]Population Shares'!$A$3:$Z$214,V$1,FALSE)</f>
        <v>4878463.9437274132</v>
      </c>
      <c r="W101" s="20">
        <f t="shared" si="11"/>
        <v>1391701.1594128136</v>
      </c>
      <c r="X101" t="s">
        <v>526</v>
      </c>
      <c r="Y101">
        <f t="shared" si="6"/>
        <v>0</v>
      </c>
      <c r="Z101">
        <f t="shared" si="7"/>
        <v>0</v>
      </c>
      <c r="AA101">
        <f t="shared" si="8"/>
        <v>0</v>
      </c>
      <c r="AB101">
        <f t="shared" si="9"/>
        <v>0</v>
      </c>
      <c r="AC101">
        <f t="shared" si="10"/>
        <v>1</v>
      </c>
    </row>
    <row r="102" spans="1:29" x14ac:dyDescent="0.25">
      <c r="A102" t="s">
        <v>251</v>
      </c>
      <c r="B102">
        <f>'[4]Emission Projections'!G$183*'[4]Carbon Prices POLES'!A$8*VLOOKUP('Revenues X=1'!$A102,'[4]Population Shares'!$A$3:$Z$214,B$1,FALSE)</f>
        <v>70831.521803145282</v>
      </c>
      <c r="C102">
        <f>'[4]Emission Projections'!H$183*'[4]Carbon Prices POLES'!B$8*VLOOKUP('Revenues X=1'!$A102,'[4]Population Shares'!$A$3:$Z$214,C$1,FALSE)</f>
        <v>83415.214953094575</v>
      </c>
      <c r="D102">
        <f>'[4]Emission Projections'!I$183*'[4]Carbon Prices POLES'!C$8*VLOOKUP('Revenues X=1'!$A102,'[4]Population Shares'!$A$3:$Z$214,D$1,FALSE)</f>
        <v>98227.959732795978</v>
      </c>
      <c r="E102">
        <f>'[4]Emission Projections'!J$183*'[4]Carbon Prices POLES'!D$8*VLOOKUP('Revenues X=1'!$A102,'[4]Population Shares'!$A$3:$Z$214,E$1,FALSE)</f>
        <v>115664.05608103334</v>
      </c>
      <c r="F102">
        <f>'[4]Emission Projections'!K$183*'[4]Carbon Prices POLES'!E$8*VLOOKUP('Revenues X=1'!$A102,'[4]Population Shares'!$A$3:$Z$214,F$1,FALSE)</f>
        <v>136186.80877771968</v>
      </c>
      <c r="G102">
        <f>'[4]Emission Projections'!L$183*'[4]Carbon Prices POLES'!F$8*VLOOKUP('Revenues X=1'!$A102,'[4]Population Shares'!$A$3:$Z$214,G$1,FALSE)</f>
        <v>160341.00279159335</v>
      </c>
      <c r="H102">
        <f>'[4]Emission Projections'!M$183*'[4]Carbon Prices POLES'!G$8*VLOOKUP('Revenues X=1'!$A102,'[4]Population Shares'!$A$3:$Z$214,H$1,FALSE)</f>
        <v>188767.47747555177</v>
      </c>
      <c r="I102">
        <f>'[4]Emission Projections'!N$183*'[4]Carbon Prices POLES'!H$8*VLOOKUP('Revenues X=1'!$A102,'[4]Population Shares'!$A$3:$Z$214,I$1,FALSE)</f>
        <v>222219.5707398284</v>
      </c>
      <c r="J102">
        <f>'[4]Emission Projections'!O$183*'[4]Carbon Prices POLES'!I$8*VLOOKUP('Revenues X=1'!$A102,'[4]Population Shares'!$A$3:$Z$214,J$1,FALSE)</f>
        <v>261583.33641728651</v>
      </c>
      <c r="K102">
        <f>'[4]Emission Projections'!P$183*'[4]Carbon Prices POLES'!J$8*VLOOKUP('Revenues X=1'!$A102,'[4]Population Shares'!$A$3:$Z$214,K$1,FALSE)</f>
        <v>307900.23714580468</v>
      </c>
      <c r="L102">
        <f>'[4]Emission Projections'!Q$183*'[4]Carbon Prices POLES'!K$8*VLOOKUP('Revenues X=1'!$A102,'[4]Population Shares'!$A$3:$Z$214,L$1,FALSE)</f>
        <v>362395.01879564818</v>
      </c>
      <c r="M102">
        <f>'[4]Emission Projections'!R$183*'[4]Carbon Prices POLES'!L$8*VLOOKUP('Revenues X=1'!$A102,'[4]Population Shares'!$A$3:$Z$214,M$1,FALSE)</f>
        <v>426507.04785148578</v>
      </c>
      <c r="N102">
        <f>'[4]Emission Projections'!S$183*'[4]Carbon Prices POLES'!M$8*VLOOKUP('Revenues X=1'!$A102,'[4]Population Shares'!$A$3:$Z$214,N$1,FALSE)</f>
        <v>501928.73233905929</v>
      </c>
      <c r="O102">
        <f>'[4]Emission Projections'!T$183*'[4]Carbon Prices POLES'!N$8*VLOOKUP('Revenues X=1'!$A102,'[4]Population Shares'!$A$3:$Z$214,O$1,FALSE)</f>
        <v>590648.78101389506</v>
      </c>
      <c r="P102">
        <f>'[4]Emission Projections'!U$183*'[4]Carbon Prices POLES'!O$8*VLOOKUP('Revenues X=1'!$A102,'[4]Population Shares'!$A$3:$Z$214,P$1,FALSE)</f>
        <v>695005.14623933285</v>
      </c>
      <c r="Q102">
        <f>'[4]Emission Projections'!V$183*'[4]Carbon Prices POLES'!P$8*VLOOKUP('Revenues X=1'!$A102,'[4]Population Shares'!$A$3:$Z$214,Q$1,FALSE)</f>
        <v>817744.71869951335</v>
      </c>
      <c r="R102">
        <f>'[4]Emission Projections'!W$183*'[4]Carbon Prices POLES'!Q$8*VLOOKUP('Revenues X=1'!$A102,'[4]Population Shares'!$A$3:$Z$214,R$1,FALSE)</f>
        <v>962096.2601317818</v>
      </c>
      <c r="S102">
        <f>'[4]Emission Projections'!X$183*'[4]Carbon Prices POLES'!R$8*VLOOKUP('Revenues X=1'!$A102,'[4]Population Shares'!$A$3:$Z$214,S$1,FALSE)</f>
        <v>1131852.7477879708</v>
      </c>
      <c r="T102">
        <f>'[4]Emission Projections'!Y$183*'[4]Carbon Prices POLES'!S$8*VLOOKUP('Revenues X=1'!$A102,'[4]Population Shares'!$A$3:$Z$214,T$1,FALSE)</f>
        <v>1331471.815219953</v>
      </c>
      <c r="U102">
        <f>'[4]Emission Projections'!Z$183*'[4]Carbon Prices POLES'!T$8*VLOOKUP('Revenues X=1'!$A102,'[4]Population Shares'!$A$3:$Z$214,U$1,FALSE)</f>
        <v>1566189.2986068232</v>
      </c>
      <c r="V102">
        <f>'[4]Emission Projections'!AA$183*'[4]Carbon Prices POLES'!U$8*VLOOKUP('Revenues X=1'!$A102,'[4]Population Shares'!$A$3:$Z$214,V$1,FALSE)</f>
        <v>1842157.3010295641</v>
      </c>
      <c r="W102" s="20">
        <f t="shared" si="11"/>
        <v>565387.33588728018</v>
      </c>
      <c r="X102" t="s">
        <v>527</v>
      </c>
      <c r="Y102">
        <f t="shared" si="6"/>
        <v>0</v>
      </c>
      <c r="Z102">
        <f t="shared" si="7"/>
        <v>0</v>
      </c>
      <c r="AA102">
        <f t="shared" si="8"/>
        <v>0</v>
      </c>
      <c r="AB102">
        <f t="shared" si="9"/>
        <v>1</v>
      </c>
      <c r="AC102">
        <f t="shared" si="10"/>
        <v>0</v>
      </c>
    </row>
    <row r="103" spans="1:29" x14ac:dyDescent="0.25">
      <c r="A103" t="s">
        <v>253</v>
      </c>
      <c r="B103">
        <f>'[4]Emission Projections'!G$183*'[4]Carbon Prices POLES'!A$8*VLOOKUP('Revenues X=1'!$A103,'[4]Population Shares'!$A$3:$Z$214,B$1,FALSE)</f>
        <v>11593.472106404877</v>
      </c>
      <c r="C103">
        <f>'[4]Emission Projections'!H$183*'[4]Carbon Prices POLES'!B$8*VLOOKUP('Revenues X=1'!$A103,'[4]Population Shares'!$A$3:$Z$214,C$1,FALSE)</f>
        <v>13875.431779911512</v>
      </c>
      <c r="D103">
        <f>'[4]Emission Projections'!I$183*'[4]Carbon Prices POLES'!C$8*VLOOKUP('Revenues X=1'!$A103,'[4]Population Shares'!$A$3:$Z$214,D$1,FALSE)</f>
        <v>16605.44969124307</v>
      </c>
      <c r="E103">
        <f>'[4]Emission Projections'!J$183*'[4]Carbon Prices POLES'!D$8*VLOOKUP('Revenues X=1'!$A103,'[4]Population Shares'!$A$3:$Z$214,E$1,FALSE)</f>
        <v>19871.388768770466</v>
      </c>
      <c r="F103">
        <f>'[4]Emission Projections'!K$183*'[4]Carbon Prices POLES'!E$8*VLOOKUP('Revenues X=1'!$A103,'[4]Population Shares'!$A$3:$Z$214,F$1,FALSE)</f>
        <v>23778.208444773969</v>
      </c>
      <c r="G103">
        <f>'[4]Emission Projections'!L$183*'[4]Carbon Prices POLES'!F$8*VLOOKUP('Revenues X=1'!$A103,'[4]Population Shares'!$A$3:$Z$214,G$1,FALSE)</f>
        <v>28451.355773287429</v>
      </c>
      <c r="H103">
        <f>'[4]Emission Projections'!M$183*'[4]Carbon Prices POLES'!G$8*VLOOKUP('Revenues X=1'!$A103,'[4]Population Shares'!$A$3:$Z$214,H$1,FALSE)</f>
        <v>34040.805466889942</v>
      </c>
      <c r="I103">
        <f>'[4]Emission Projections'!N$183*'[4]Carbon Prices POLES'!H$8*VLOOKUP('Revenues X=1'!$A103,'[4]Population Shares'!$A$3:$Z$214,I$1,FALSE)</f>
        <v>40725.764366361349</v>
      </c>
      <c r="J103">
        <f>'[4]Emission Projections'!O$183*'[4]Carbon Prices POLES'!I$8*VLOOKUP('Revenues X=1'!$A103,'[4]Population Shares'!$A$3:$Z$214,J$1,FALSE)</f>
        <v>48720.450907169055</v>
      </c>
      <c r="K103">
        <f>'[4]Emission Projections'!P$183*'[4]Carbon Prices POLES'!J$8*VLOOKUP('Revenues X=1'!$A103,'[4]Population Shares'!$A$3:$Z$214,K$1,FALSE)</f>
        <v>58280.803696342948</v>
      </c>
      <c r="L103">
        <f>'[4]Emission Projections'!Q$183*'[4]Carbon Prices POLES'!K$8*VLOOKUP('Revenues X=1'!$A103,'[4]Population Shares'!$A$3:$Z$214,L$1,FALSE)</f>
        <v>69712.717534029827</v>
      </c>
      <c r="M103">
        <f>'[4]Emission Projections'!R$183*'[4]Carbon Prices POLES'!L$8*VLOOKUP('Revenues X=1'!$A103,'[4]Population Shares'!$A$3:$Z$214,M$1,FALSE)</f>
        <v>83381.612509352257</v>
      </c>
      <c r="N103">
        <f>'[4]Emission Projections'!S$183*'[4]Carbon Prices POLES'!M$8*VLOOKUP('Revenues X=1'!$A103,'[4]Population Shares'!$A$3:$Z$214,N$1,FALSE)</f>
        <v>99724.167402906198</v>
      </c>
      <c r="O103">
        <f>'[4]Emission Projections'!T$183*'[4]Carbon Prices POLES'!N$8*VLOOKUP('Revenues X=1'!$A103,'[4]Population Shares'!$A$3:$Z$214,O$1,FALSE)</f>
        <v>119261.96438661653</v>
      </c>
      <c r="P103">
        <f>'[4]Emission Projections'!U$183*'[4]Carbon Prices POLES'!O$8*VLOOKUP('Revenues X=1'!$A103,'[4]Population Shares'!$A$3:$Z$214,P$1,FALSE)</f>
        <v>142618.20011858322</v>
      </c>
      <c r="Q103">
        <f>'[4]Emission Projections'!V$183*'[4]Carbon Prices POLES'!P$8*VLOOKUP('Revenues X=1'!$A103,'[4]Population Shares'!$A$3:$Z$214,Q$1,FALSE)</f>
        <v>170537.13524612944</v>
      </c>
      <c r="R103">
        <f>'[4]Emission Projections'!W$183*'[4]Carbon Prices POLES'!Q$8*VLOOKUP('Revenues X=1'!$A103,'[4]Population Shares'!$A$3:$Z$214,R$1,FALSE)</f>
        <v>203907.88788693876</v>
      </c>
      <c r="S103">
        <f>'[4]Emission Projections'!X$183*'[4]Carbon Prices POLES'!R$8*VLOOKUP('Revenues X=1'!$A103,'[4]Population Shares'!$A$3:$Z$214,S$1,FALSE)</f>
        <v>243792.14789049231</v>
      </c>
      <c r="T103">
        <f>'[4]Emission Projections'!Y$183*'[4]Carbon Prices POLES'!S$8*VLOOKUP('Revenues X=1'!$A103,'[4]Population Shares'!$A$3:$Z$214,T$1,FALSE)</f>
        <v>291458.04416800692</v>
      </c>
      <c r="U103">
        <f>'[4]Emission Projections'!Z$183*'[4]Carbon Prices POLES'!T$8*VLOOKUP('Revenues X=1'!$A103,'[4]Population Shares'!$A$3:$Z$214,U$1,FALSE)</f>
        <v>348419.6219707533</v>
      </c>
      <c r="V103">
        <f>'[4]Emission Projections'!AA$183*'[4]Carbon Prices POLES'!U$8*VLOOKUP('Revenues X=1'!$A103,'[4]Population Shares'!$A$3:$Z$214,V$1,FALSE)</f>
        <v>416484.98513195629</v>
      </c>
      <c r="W103" s="20">
        <f t="shared" si="11"/>
        <v>118344.83882128188</v>
      </c>
      <c r="X103" t="s">
        <v>524</v>
      </c>
      <c r="Y103">
        <f t="shared" si="6"/>
        <v>1</v>
      </c>
      <c r="Z103">
        <f t="shared" si="7"/>
        <v>0</v>
      </c>
      <c r="AA103">
        <f t="shared" si="8"/>
        <v>0</v>
      </c>
      <c r="AB103">
        <f t="shared" si="9"/>
        <v>0</v>
      </c>
      <c r="AC103">
        <f t="shared" si="10"/>
        <v>0</v>
      </c>
    </row>
    <row r="104" spans="1:29" x14ac:dyDescent="0.25">
      <c r="A104" t="s">
        <v>255</v>
      </c>
      <c r="B104">
        <f>'[4]Emission Projections'!G$183*'[4]Carbon Prices POLES'!A$8*VLOOKUP('Revenues X=1'!$A104,'[4]Population Shares'!$A$3:$Z$214,B$1,FALSE)</f>
        <v>12226.323975514129</v>
      </c>
      <c r="C104">
        <f>'[4]Emission Projections'!H$183*'[4]Carbon Prices POLES'!B$8*VLOOKUP('Revenues X=1'!$A104,'[4]Population Shares'!$A$3:$Z$214,C$1,FALSE)</f>
        <v>14664.81838475897</v>
      </c>
      <c r="D104">
        <f>'[4]Emission Projections'!I$183*'[4]Carbon Prices POLES'!C$8*VLOOKUP('Revenues X=1'!$A104,'[4]Population Shares'!$A$3:$Z$214,D$1,FALSE)</f>
        <v>17588.492897646876</v>
      </c>
      <c r="E104">
        <f>'[4]Emission Projections'!J$183*'[4]Carbon Prices POLES'!D$8*VLOOKUP('Revenues X=1'!$A104,'[4]Population Shares'!$A$3:$Z$214,E$1,FALSE)</f>
        <v>21093.76050487674</v>
      </c>
      <c r="F104">
        <f>'[4]Emission Projections'!K$183*'[4]Carbon Prices POLES'!E$8*VLOOKUP('Revenues X=1'!$A104,'[4]Population Shares'!$A$3:$Z$214,F$1,FALSE)</f>
        <v>25296.05079980442</v>
      </c>
      <c r="G104">
        <f>'[4]Emission Projections'!L$183*'[4]Carbon Prices POLES'!F$8*VLOOKUP('Revenues X=1'!$A104,'[4]Population Shares'!$A$3:$Z$214,G$1,FALSE)</f>
        <v>30333.628628445407</v>
      </c>
      <c r="H104">
        <f>'[4]Emission Projections'!M$183*'[4]Carbon Prices POLES'!G$8*VLOOKUP('Revenues X=1'!$A104,'[4]Population Shares'!$A$3:$Z$214,H$1,FALSE)</f>
        <v>36372.154816773756</v>
      </c>
      <c r="I104">
        <f>'[4]Emission Projections'!N$183*'[4]Carbon Prices POLES'!H$8*VLOOKUP('Revenues X=1'!$A104,'[4]Population Shares'!$A$3:$Z$214,I$1,FALSE)</f>
        <v>43610.016560982265</v>
      </c>
      <c r="J104">
        <f>'[4]Emission Projections'!O$183*'[4]Carbon Prices POLES'!I$8*VLOOKUP('Revenues X=1'!$A104,'[4]Population Shares'!$A$3:$Z$214,J$1,FALSE)</f>
        <v>52284.879403777952</v>
      </c>
      <c r="K104">
        <f>'[4]Emission Projections'!P$183*'[4]Carbon Prices POLES'!J$8*VLOOKUP('Revenues X=1'!$A104,'[4]Population Shares'!$A$3:$Z$214,K$1,FALSE)</f>
        <v>62681.322052928372</v>
      </c>
      <c r="L104">
        <f>'[4]Emission Projections'!Q$183*'[4]Carbon Prices POLES'!K$8*VLOOKUP('Revenues X=1'!$A104,'[4]Population Shares'!$A$3:$Z$214,L$1,FALSE)</f>
        <v>75140.214875262769</v>
      </c>
      <c r="M104">
        <f>'[4]Emission Projections'!R$183*'[4]Carbon Prices POLES'!L$8*VLOOKUP('Revenues X=1'!$A104,'[4]Population Shares'!$A$3:$Z$214,M$1,FALSE)</f>
        <v>90069.658021031486</v>
      </c>
      <c r="N104">
        <f>'[4]Emission Projections'!S$183*'[4]Carbon Prices POLES'!M$8*VLOOKUP('Revenues X=1'!$A104,'[4]Population Shares'!$A$3:$Z$214,N$1,FALSE)</f>
        <v>107958.40197491813</v>
      </c>
      <c r="O104">
        <f>'[4]Emission Projections'!T$183*'[4]Carbon Prices POLES'!N$8*VLOOKUP('Revenues X=1'!$A104,'[4]Population Shares'!$A$3:$Z$214,O$1,FALSE)</f>
        <v>129391.51292384982</v>
      </c>
      <c r="P104">
        <f>'[4]Emission Projections'!U$183*'[4]Carbon Prices POLES'!O$8*VLOOKUP('Revenues X=1'!$A104,'[4]Population Shares'!$A$3:$Z$214,P$1,FALSE)</f>
        <v>155069.57189583508</v>
      </c>
      <c r="Q104">
        <f>'[4]Emission Projections'!V$183*'[4]Carbon Prices POLES'!P$8*VLOOKUP('Revenues X=1'!$A104,'[4]Population Shares'!$A$3:$Z$214,Q$1,FALSE)</f>
        <v>185831.10277130175</v>
      </c>
      <c r="R104">
        <f>'[4]Emission Projections'!W$183*'[4]Carbon Prices POLES'!Q$8*VLOOKUP('Revenues X=1'!$A104,'[4]Population Shares'!$A$3:$Z$214,R$1,FALSE)</f>
        <v>222680.03003956095</v>
      </c>
      <c r="S104">
        <f>'[4]Emission Projections'!X$183*'[4]Carbon Prices POLES'!R$8*VLOOKUP('Revenues X=1'!$A104,'[4]Population Shares'!$A$3:$Z$214,S$1,FALSE)</f>
        <v>266817.77784836455</v>
      </c>
      <c r="T104">
        <f>'[4]Emission Projections'!Y$183*'[4]Carbon Prices POLES'!S$8*VLOOKUP('Revenues X=1'!$A104,'[4]Population Shares'!$A$3:$Z$214,T$1,FALSE)</f>
        <v>319682.52708612697</v>
      </c>
      <c r="U104">
        <f>'[4]Emission Projections'!Z$183*'[4]Carbon Prices POLES'!T$8*VLOOKUP('Revenues X=1'!$A104,'[4]Population Shares'!$A$3:$Z$214,U$1,FALSE)</f>
        <v>382995.1397933868</v>
      </c>
      <c r="V104">
        <f>'[4]Emission Projections'!AA$183*'[4]Carbon Prices POLES'!U$8*VLOOKUP('Revenues X=1'!$A104,'[4]Population Shares'!$A$3:$Z$214,V$1,FALSE)</f>
        <v>458815.21452376287</v>
      </c>
      <c r="W104" s="20">
        <f t="shared" si="11"/>
        <v>129076.3142751862</v>
      </c>
      <c r="X104" t="s">
        <v>526</v>
      </c>
      <c r="Y104">
        <f t="shared" si="6"/>
        <v>0</v>
      </c>
      <c r="Z104">
        <f t="shared" si="7"/>
        <v>0</v>
      </c>
      <c r="AA104">
        <f t="shared" si="8"/>
        <v>0</v>
      </c>
      <c r="AB104">
        <f t="shared" si="9"/>
        <v>0</v>
      </c>
      <c r="AC104">
        <f t="shared" si="10"/>
        <v>1</v>
      </c>
    </row>
    <row r="105" spans="1:29" x14ac:dyDescent="0.25">
      <c r="A105" t="s">
        <v>257</v>
      </c>
      <c r="B105">
        <f>'[4]Emission Projections'!G$183*'[4]Carbon Prices POLES'!A$8*VLOOKUP('Revenues X=1'!$A105,'[4]Population Shares'!$A$3:$Z$214,B$1,FALSE)</f>
        <v>48075.428210579747</v>
      </c>
      <c r="C105">
        <f>'[4]Emission Projections'!H$183*'[4]Carbon Prices POLES'!B$8*VLOOKUP('Revenues X=1'!$A105,'[4]Population Shares'!$A$3:$Z$214,C$1,FALSE)</f>
        <v>56840.09768047028</v>
      </c>
      <c r="D105">
        <f>'[4]Emission Projections'!I$183*'[4]Carbon Prices POLES'!C$8*VLOOKUP('Revenues X=1'!$A105,'[4]Population Shares'!$A$3:$Z$214,D$1,FALSE)</f>
        <v>67198.196842889767</v>
      </c>
      <c r="E105">
        <f>'[4]Emission Projections'!J$183*'[4]Carbon Prices POLES'!D$8*VLOOKUP('Revenues X=1'!$A105,'[4]Population Shares'!$A$3:$Z$214,E$1,FALSE)</f>
        <v>79439.018165290792</v>
      </c>
      <c r="F105">
        <f>'[4]Emission Projections'!K$183*'[4]Carbon Prices POLES'!E$8*VLOOKUP('Revenues X=1'!$A105,'[4]Population Shares'!$A$3:$Z$214,F$1,FALSE)</f>
        <v>93903.860480309551</v>
      </c>
      <c r="G105">
        <f>'[4]Emission Projections'!L$183*'[4]Carbon Prices POLES'!F$8*VLOOKUP('Revenues X=1'!$A105,'[4]Population Shares'!$A$3:$Z$214,G$1,FALSE)</f>
        <v>110995.64845181713</v>
      </c>
      <c r="H105">
        <f>'[4]Emission Projections'!M$183*'[4]Carbon Prices POLES'!G$8*VLOOKUP('Revenues X=1'!$A105,'[4]Population Shares'!$A$3:$Z$214,H$1,FALSE)</f>
        <v>131190.22696972967</v>
      </c>
      <c r="I105">
        <f>'[4]Emission Projections'!N$183*'[4]Carbon Prices POLES'!H$8*VLOOKUP('Revenues X=1'!$A105,'[4]Population Shares'!$A$3:$Z$214,I$1,FALSE)</f>
        <v>155049.214074519</v>
      </c>
      <c r="J105">
        <f>'[4]Emission Projections'!O$183*'[4]Carbon Prices POLES'!I$8*VLOOKUP('Revenues X=1'!$A105,'[4]Population Shares'!$A$3:$Z$214,J$1,FALSE)</f>
        <v>183235.78512983836</v>
      </c>
      <c r="K105">
        <f>'[4]Emission Projections'!P$183*'[4]Carbon Prices POLES'!J$8*VLOOKUP('Revenues X=1'!$A105,'[4]Population Shares'!$A$3:$Z$214,K$1,FALSE)</f>
        <v>216532.55267490854</v>
      </c>
      <c r="L105">
        <f>'[4]Emission Projections'!Q$183*'[4]Carbon Prices POLES'!K$8*VLOOKUP('Revenues X=1'!$A105,'[4]Population Shares'!$A$3:$Z$214,L$1,FALSE)</f>
        <v>255863.50548594963</v>
      </c>
      <c r="M105">
        <f>'[4]Emission Projections'!R$183*'[4]Carbon Prices POLES'!L$8*VLOOKUP('Revenues X=1'!$A105,'[4]Population Shares'!$A$3:$Z$214,M$1,FALSE)</f>
        <v>302318.89531128679</v>
      </c>
      <c r="N105">
        <f>'[4]Emission Projections'!S$183*'[4]Carbon Prices POLES'!M$8*VLOOKUP('Revenues X=1'!$A105,'[4]Population Shares'!$A$3:$Z$214,N$1,FALSE)</f>
        <v>357185.72238884907</v>
      </c>
      <c r="O105">
        <f>'[4]Emission Projections'!T$183*'[4]Carbon Prices POLES'!N$8*VLOOKUP('Revenues X=1'!$A105,'[4]Population Shares'!$A$3:$Z$214,O$1,FALSE)</f>
        <v>421982.36265066208</v>
      </c>
      <c r="P105">
        <f>'[4]Emission Projections'!U$183*'[4]Carbon Prices POLES'!O$8*VLOOKUP('Revenues X=1'!$A105,'[4]Population Shares'!$A$3:$Z$214,P$1,FALSE)</f>
        <v>498500.9169846435</v>
      </c>
      <c r="Q105">
        <f>'[4]Emission Projections'!V$183*'[4]Carbon Prices POLES'!P$8*VLOOKUP('Revenues X=1'!$A105,'[4]Population Shares'!$A$3:$Z$214,Q$1,FALSE)</f>
        <v>588855.37401686516</v>
      </c>
      <c r="R105">
        <f>'[4]Emission Projections'!W$183*'[4]Carbon Prices POLES'!Q$8*VLOOKUP('Revenues X=1'!$A105,'[4]Population Shares'!$A$3:$Z$214,R$1,FALSE)</f>
        <v>695540.42297837383</v>
      </c>
      <c r="S105">
        <f>'[4]Emission Projections'!X$183*'[4]Carbon Prices POLES'!R$8*VLOOKUP('Revenues X=1'!$A105,'[4]Population Shares'!$A$3:$Z$214,S$1,FALSE)</f>
        <v>821498.41894247173</v>
      </c>
      <c r="T105">
        <f>'[4]Emission Projections'!Y$183*'[4]Carbon Prices POLES'!S$8*VLOOKUP('Revenues X=1'!$A105,'[4]Population Shares'!$A$3:$Z$214,T$1,FALSE)</f>
        <v>970201.03553832206</v>
      </c>
      <c r="U105">
        <f>'[4]Emission Projections'!Z$183*'[4]Carbon Prices POLES'!T$8*VLOOKUP('Revenues X=1'!$A105,'[4]Population Shares'!$A$3:$Z$214,U$1,FALSE)</f>
        <v>1145742.3393011852</v>
      </c>
      <c r="V105">
        <f>'[4]Emission Projections'!AA$183*'[4]Carbon Prices POLES'!U$8*VLOOKUP('Revenues X=1'!$A105,'[4]Population Shares'!$A$3:$Z$214,V$1,FALSE)</f>
        <v>1352951.9575080669</v>
      </c>
      <c r="W105" s="20">
        <f t="shared" si="11"/>
        <v>407290.52284700138</v>
      </c>
      <c r="X105" t="s">
        <v>387</v>
      </c>
      <c r="Y105">
        <f t="shared" si="6"/>
        <v>0</v>
      </c>
      <c r="Z105">
        <f t="shared" si="7"/>
        <v>0</v>
      </c>
      <c r="AA105">
        <f t="shared" si="8"/>
        <v>1</v>
      </c>
      <c r="AB105">
        <f t="shared" si="9"/>
        <v>0</v>
      </c>
      <c r="AC105">
        <f t="shared" si="10"/>
        <v>0</v>
      </c>
    </row>
    <row r="106" spans="1:29" x14ac:dyDescent="0.25">
      <c r="A106" t="s">
        <v>259</v>
      </c>
      <c r="B106">
        <f>'[4]Emission Projections'!G$183*'[4]Carbon Prices POLES'!A$8*VLOOKUP('Revenues X=1'!$A106,'[4]Population Shares'!$A$3:$Z$214,B$1,FALSE)</f>
        <v>482066.31829394243</v>
      </c>
      <c r="C106">
        <f>'[4]Emission Projections'!H$183*'[4]Carbon Prices POLES'!B$8*VLOOKUP('Revenues X=1'!$A106,'[4]Population Shares'!$A$3:$Z$214,C$1,FALSE)</f>
        <v>585880.83841120044</v>
      </c>
      <c r="D106">
        <f>'[4]Emission Projections'!I$183*'[4]Carbon Prices POLES'!C$8*VLOOKUP('Revenues X=1'!$A106,'[4]Population Shares'!$A$3:$Z$214,D$1,FALSE)</f>
        <v>712004.84638294345</v>
      </c>
      <c r="E106">
        <f>'[4]Emission Projections'!J$183*'[4]Carbon Prices POLES'!D$8*VLOOKUP('Revenues X=1'!$A106,'[4]Population Shares'!$A$3:$Z$214,E$1,FALSE)</f>
        <v>865226.97187301272</v>
      </c>
      <c r="F106">
        <f>'[4]Emission Projections'!K$183*'[4]Carbon Prices POLES'!E$8*VLOOKUP('Revenues X=1'!$A106,'[4]Population Shares'!$A$3:$Z$214,F$1,FALSE)</f>
        <v>1051357.6516058869</v>
      </c>
      <c r="G106">
        <f>'[4]Emission Projections'!L$183*'[4]Carbon Prices POLES'!F$8*VLOOKUP('Revenues X=1'!$A106,'[4]Population Shares'!$A$3:$Z$214,G$1,FALSE)</f>
        <v>1277449.7833005332</v>
      </c>
      <c r="H106">
        <f>'[4]Emission Projections'!M$183*'[4]Carbon Prices POLES'!G$8*VLOOKUP('Revenues X=1'!$A106,'[4]Population Shares'!$A$3:$Z$214,H$1,FALSE)</f>
        <v>1552066.1207332865</v>
      </c>
      <c r="I106">
        <f>'[4]Emission Projections'!N$183*'[4]Carbon Prices POLES'!H$8*VLOOKUP('Revenues X=1'!$A106,'[4]Population Shares'!$A$3:$Z$214,I$1,FALSE)</f>
        <v>1885598.2052556225</v>
      </c>
      <c r="J106">
        <f>'[4]Emission Projections'!O$183*'[4]Carbon Prices POLES'!I$8*VLOOKUP('Revenues X=1'!$A106,'[4]Population Shares'!$A$3:$Z$214,J$1,FALSE)</f>
        <v>2290660.5250974032</v>
      </c>
      <c r="K106">
        <f>'[4]Emission Projections'!P$183*'[4]Carbon Prices POLES'!J$8*VLOOKUP('Revenues X=1'!$A106,'[4]Population Shares'!$A$3:$Z$214,K$1,FALSE)</f>
        <v>2782559.664912919</v>
      </c>
      <c r="L106">
        <f>'[4]Emission Projections'!Q$183*'[4]Carbon Prices POLES'!K$8*VLOOKUP('Revenues X=1'!$A106,'[4]Population Shares'!$A$3:$Z$214,L$1,FALSE)</f>
        <v>3379873.8165905564</v>
      </c>
      <c r="M106">
        <f>'[4]Emission Projections'!R$183*'[4]Carbon Prices POLES'!L$8*VLOOKUP('Revenues X=1'!$A106,'[4]Population Shares'!$A$3:$Z$214,M$1,FALSE)</f>
        <v>4105142.9460880067</v>
      </c>
      <c r="N106">
        <f>'[4]Emission Projections'!S$183*'[4]Carbon Prices POLES'!M$8*VLOOKUP('Revenues X=1'!$A106,'[4]Population Shares'!$A$3:$Z$214,N$1,FALSE)</f>
        <v>4985720.5715437122</v>
      </c>
      <c r="O106">
        <f>'[4]Emission Projections'!T$183*'[4]Carbon Prices POLES'!N$8*VLOOKUP('Revenues X=1'!$A106,'[4]Population Shares'!$A$3:$Z$214,O$1,FALSE)</f>
        <v>6054788.7388128592</v>
      </c>
      <c r="P106">
        <f>'[4]Emission Projections'!U$183*'[4]Carbon Prices POLES'!O$8*VLOOKUP('Revenues X=1'!$A106,'[4]Population Shares'!$A$3:$Z$214,P$1,FALSE)</f>
        <v>7352609.618292449</v>
      </c>
      <c r="Q106">
        <f>'[4]Emission Projections'!V$183*'[4]Carbon Prices POLES'!P$8*VLOOKUP('Revenues X=1'!$A106,'[4]Population Shares'!$A$3:$Z$214,Q$1,FALSE)</f>
        <v>8928017.6616204102</v>
      </c>
      <c r="R106">
        <f>'[4]Emission Projections'!W$183*'[4]Carbon Prices POLES'!Q$8*VLOOKUP('Revenues X=1'!$A106,'[4]Population Shares'!$A$3:$Z$214,R$1,FALSE)</f>
        <v>10840258.142867355</v>
      </c>
      <c r="S106">
        <f>'[4]Emission Projections'!X$183*'[4]Carbon Prices POLES'!R$8*VLOOKUP('Revenues X=1'!$A106,'[4]Population Shares'!$A$3:$Z$214,S$1,FALSE)</f>
        <v>13161180.111477468</v>
      </c>
      <c r="T106">
        <f>'[4]Emission Projections'!Y$183*'[4]Carbon Prices POLES'!S$8*VLOOKUP('Revenues X=1'!$A106,'[4]Population Shares'!$A$3:$Z$214,T$1,FALSE)</f>
        <v>15977936.31370634</v>
      </c>
      <c r="U106">
        <f>'[4]Emission Projections'!Z$183*'[4]Carbon Prices POLES'!T$8*VLOOKUP('Revenues X=1'!$A106,'[4]Population Shares'!$A$3:$Z$214,U$1,FALSE)</f>
        <v>19396204.994637322</v>
      </c>
      <c r="V106">
        <f>'[4]Emission Projections'!AA$183*'[4]Carbon Prices POLES'!U$8*VLOOKUP('Revenues X=1'!$A106,'[4]Population Shares'!$A$3:$Z$214,V$1,FALSE)</f>
        <v>23544150.759866916</v>
      </c>
      <c r="W106" s="20">
        <f t="shared" si="11"/>
        <v>6248131.1714938171</v>
      </c>
      <c r="X106" t="s">
        <v>387</v>
      </c>
      <c r="Y106">
        <f t="shared" si="6"/>
        <v>0</v>
      </c>
      <c r="Z106">
        <f t="shared" si="7"/>
        <v>0</v>
      </c>
      <c r="AA106">
        <f t="shared" si="8"/>
        <v>1</v>
      </c>
      <c r="AB106">
        <f t="shared" si="9"/>
        <v>0</v>
      </c>
      <c r="AC106">
        <f t="shared" si="10"/>
        <v>0</v>
      </c>
    </row>
    <row r="107" spans="1:29" x14ac:dyDescent="0.25">
      <c r="A107" t="s">
        <v>261</v>
      </c>
      <c r="B107">
        <f>'[4]Emission Projections'!G$183*'[4]Carbon Prices POLES'!A$8*VLOOKUP('Revenues X=1'!$A107,'[4]Population Shares'!$A$3:$Z$214,B$1,FALSE)</f>
        <v>343347.10042764962</v>
      </c>
      <c r="C107">
        <f>'[4]Emission Projections'!H$183*'[4]Carbon Prices POLES'!B$8*VLOOKUP('Revenues X=1'!$A107,'[4]Population Shares'!$A$3:$Z$214,C$1,FALSE)</f>
        <v>417545.87306191068</v>
      </c>
      <c r="D107">
        <f>'[4]Emission Projections'!I$183*'[4]Carbon Prices POLES'!C$8*VLOOKUP('Revenues X=1'!$A107,'[4]Population Shares'!$A$3:$Z$214,D$1,FALSE)</f>
        <v>507745.58600508701</v>
      </c>
      <c r="E107">
        <f>'[4]Emission Projections'!J$183*'[4]Carbon Prices POLES'!D$8*VLOOKUP('Revenues X=1'!$A107,'[4]Population Shares'!$A$3:$Z$214,E$1,FALSE)</f>
        <v>617392.80204834975</v>
      </c>
      <c r="F107">
        <f>'[4]Emission Projections'!K$183*'[4]Carbon Prices POLES'!E$8*VLOOKUP('Revenues X=1'!$A107,'[4]Population Shares'!$A$3:$Z$214,F$1,FALSE)</f>
        <v>750672.14005944121</v>
      </c>
      <c r="G107">
        <f>'[4]Emission Projections'!L$183*'[4]Carbon Prices POLES'!F$8*VLOOKUP('Revenues X=1'!$A107,'[4]Population Shares'!$A$3:$Z$214,G$1,FALSE)</f>
        <v>912666.18725902773</v>
      </c>
      <c r="H107">
        <f>'[4]Emission Projections'!M$183*'[4]Carbon Prices POLES'!G$8*VLOOKUP('Revenues X=1'!$A107,'[4]Population Shares'!$A$3:$Z$214,H$1,FALSE)</f>
        <v>1109549.4147789134</v>
      </c>
      <c r="I107">
        <f>'[4]Emission Projections'!N$183*'[4]Carbon Prices POLES'!H$8*VLOOKUP('Revenues X=1'!$A107,'[4]Population Shares'!$A$3:$Z$214,I$1,FALSE)</f>
        <v>1348819.6725479148</v>
      </c>
      <c r="J107">
        <f>'[4]Emission Projections'!O$183*'[4]Carbon Prices POLES'!I$8*VLOOKUP('Revenues X=1'!$A107,'[4]Population Shares'!$A$3:$Z$214,J$1,FALSE)</f>
        <v>1639584.382048571</v>
      </c>
      <c r="K107">
        <f>'[4]Emission Projections'!P$183*'[4]Carbon Prices POLES'!J$8*VLOOKUP('Revenues X=1'!$A107,'[4]Population Shares'!$A$3:$Z$214,K$1,FALSE)</f>
        <v>1992901.4915844756</v>
      </c>
      <c r="L107">
        <f>'[4]Emission Projections'!Q$183*'[4]Carbon Prices POLES'!K$8*VLOOKUP('Revenues X=1'!$A107,'[4]Population Shares'!$A$3:$Z$214,L$1,FALSE)</f>
        <v>2422200.7774624596</v>
      </c>
      <c r="M107">
        <f>'[4]Emission Projections'!R$183*'[4]Carbon Prices POLES'!L$8*VLOOKUP('Revenues X=1'!$A107,'[4]Population Shares'!$A$3:$Z$214,M$1,FALSE)</f>
        <v>2943786.0473107481</v>
      </c>
      <c r="N107">
        <f>'[4]Emission Projections'!S$183*'[4]Carbon Prices POLES'!M$8*VLOOKUP('Revenues X=1'!$A107,'[4]Population Shares'!$A$3:$Z$214,N$1,FALSE)</f>
        <v>3577455.1545888847</v>
      </c>
      <c r="O107">
        <f>'[4]Emission Projections'!T$183*'[4]Carbon Prices POLES'!N$8*VLOOKUP('Revenues X=1'!$A107,'[4]Population Shares'!$A$3:$Z$214,O$1,FALSE)</f>
        <v>4347239.4687508214</v>
      </c>
      <c r="P107">
        <f>'[4]Emission Projections'!U$183*'[4]Carbon Prices POLES'!O$8*VLOOKUP('Revenues X=1'!$A107,'[4]Population Shares'!$A$3:$Z$214,P$1,FALSE)</f>
        <v>5282316.0625816435</v>
      </c>
      <c r="Q107">
        <f>'[4]Emission Projections'!V$183*'[4]Carbon Prices POLES'!P$8*VLOOKUP('Revenues X=1'!$A107,'[4]Population Shares'!$A$3:$Z$214,Q$1,FALSE)</f>
        <v>6418096.1893014982</v>
      </c>
      <c r="R107">
        <f>'[4]Emission Projections'!W$183*'[4]Carbon Prices POLES'!Q$8*VLOOKUP('Revenues X=1'!$A107,'[4]Population Shares'!$A$3:$Z$214,R$1,FALSE)</f>
        <v>7797566.9260703251</v>
      </c>
      <c r="S107">
        <f>'[4]Emission Projections'!X$183*'[4]Carbon Prices POLES'!R$8*VLOOKUP('Revenues X=1'!$A107,'[4]Population Shares'!$A$3:$Z$214,S$1,FALSE)</f>
        <v>9472892.848081179</v>
      </c>
      <c r="T107">
        <f>'[4]Emission Projections'!Y$183*'[4]Carbon Prices POLES'!S$8*VLOOKUP('Revenues X=1'!$A107,'[4]Population Shares'!$A$3:$Z$214,T$1,FALSE)</f>
        <v>11507388.719527056</v>
      </c>
      <c r="U107">
        <f>'[4]Emission Projections'!Z$183*'[4]Carbon Prices POLES'!T$8*VLOOKUP('Revenues X=1'!$A107,'[4]Population Shares'!$A$3:$Z$214,U$1,FALSE)</f>
        <v>13977875.54003668</v>
      </c>
      <c r="V107">
        <f>'[4]Emission Projections'!AA$183*'[4]Carbon Prices POLES'!U$8*VLOOKUP('Revenues X=1'!$A107,'[4]Population Shares'!$A$3:$Z$214,V$1,FALSE)</f>
        <v>16977578.196033597</v>
      </c>
      <c r="W107" s="20">
        <f t="shared" si="11"/>
        <v>4493553.3609317262</v>
      </c>
      <c r="X107" t="s">
        <v>524</v>
      </c>
      <c r="Y107">
        <f t="shared" si="6"/>
        <v>1</v>
      </c>
      <c r="Z107">
        <f t="shared" si="7"/>
        <v>0</v>
      </c>
      <c r="AA107">
        <f t="shared" si="8"/>
        <v>0</v>
      </c>
      <c r="AB107">
        <f t="shared" si="9"/>
        <v>0</v>
      </c>
      <c r="AC107">
        <f t="shared" si="10"/>
        <v>0</v>
      </c>
    </row>
    <row r="108" spans="1:29" x14ac:dyDescent="0.25">
      <c r="A108" t="s">
        <v>263</v>
      </c>
      <c r="B108">
        <f>'[4]Emission Projections'!G$183*'[4]Carbon Prices POLES'!A$8*VLOOKUP('Revenues X=1'!$A108,'[4]Population Shares'!$A$3:$Z$214,B$1,FALSE)</f>
        <v>646638.05985526612</v>
      </c>
      <c r="C108">
        <f>'[4]Emission Projections'!H$183*'[4]Carbon Prices POLES'!B$8*VLOOKUP('Revenues X=1'!$A108,'[4]Population Shares'!$A$3:$Z$214,C$1,FALSE)</f>
        <v>775336.18709467654</v>
      </c>
      <c r="D108">
        <f>'[4]Emission Projections'!I$183*'[4]Carbon Prices POLES'!C$8*VLOOKUP('Revenues X=1'!$A108,'[4]Population Shares'!$A$3:$Z$214,D$1,FALSE)</f>
        <v>929586.90070214879</v>
      </c>
      <c r="E108">
        <f>'[4]Emission Projections'!J$183*'[4]Carbon Prices POLES'!D$8*VLOOKUP('Revenues X=1'!$A108,'[4]Population Shares'!$A$3:$Z$214,E$1,FALSE)</f>
        <v>1114457.1643795322</v>
      </c>
      <c r="F108">
        <f>'[4]Emission Projections'!K$183*'[4]Carbon Prices POLES'!E$8*VLOOKUP('Revenues X=1'!$A108,'[4]Population Shares'!$A$3:$Z$214,F$1,FALSE)</f>
        <v>1336011.1928424269</v>
      </c>
      <c r="G108">
        <f>'[4]Emission Projections'!L$183*'[4]Carbon Prices POLES'!F$8*VLOOKUP('Revenues X=1'!$A108,'[4]Population Shares'!$A$3:$Z$214,G$1,FALSE)</f>
        <v>1601510.3122478318</v>
      </c>
      <c r="H108">
        <f>'[4]Emission Projections'!M$183*'[4]Carbon Prices POLES'!G$8*VLOOKUP('Revenues X=1'!$A108,'[4]Population Shares'!$A$3:$Z$214,H$1,FALSE)</f>
        <v>1919651.5645626751</v>
      </c>
      <c r="I108">
        <f>'[4]Emission Projections'!N$183*'[4]Carbon Prices POLES'!H$8*VLOOKUP('Revenues X=1'!$A108,'[4]Population Shares'!$A$3:$Z$214,I$1,FALSE)</f>
        <v>2300846.4158633058</v>
      </c>
      <c r="J108">
        <f>'[4]Emission Projections'!O$183*'[4]Carbon Prices POLES'!I$8*VLOOKUP('Revenues X=1'!$A108,'[4]Population Shares'!$A$3:$Z$214,J$1,FALSE)</f>
        <v>2757563.3046474052</v>
      </c>
      <c r="K108">
        <f>'[4]Emission Projections'!P$183*'[4]Carbon Prices POLES'!J$8*VLOOKUP('Revenues X=1'!$A108,'[4]Population Shares'!$A$3:$Z$214,K$1,FALSE)</f>
        <v>3304726.5581216775</v>
      </c>
      <c r="L108">
        <f>'[4]Emission Projections'!Q$183*'[4]Carbon Prices POLES'!K$8*VLOOKUP('Revenues X=1'!$A108,'[4]Population Shares'!$A$3:$Z$214,L$1,FALSE)</f>
        <v>3960206.366207425</v>
      </c>
      <c r="M108">
        <f>'[4]Emission Projections'!R$183*'[4]Carbon Prices POLES'!L$8*VLOOKUP('Revenues X=1'!$A108,'[4]Population Shares'!$A$3:$Z$214,M$1,FALSE)</f>
        <v>4745389.8926316062</v>
      </c>
      <c r="N108">
        <f>'[4]Emission Projections'!S$183*'[4]Carbon Prices POLES'!M$8*VLOOKUP('Revenues X=1'!$A108,'[4]Population Shares'!$A$3:$Z$214,N$1,FALSE)</f>
        <v>5685881.9243222531</v>
      </c>
      <c r="O108">
        <f>'[4]Emission Projections'!T$183*'[4]Carbon Prices POLES'!N$8*VLOOKUP('Revenues X=1'!$A108,'[4]Population Shares'!$A$3:$Z$214,O$1,FALSE)</f>
        <v>6812322.2304328484</v>
      </c>
      <c r="P108">
        <f>'[4]Emission Projections'!U$183*'[4]Carbon Prices POLES'!O$8*VLOOKUP('Revenues X=1'!$A108,'[4]Population Shares'!$A$3:$Z$214,P$1,FALSE)</f>
        <v>8161387.1815996096</v>
      </c>
      <c r="Q108">
        <f>'[4]Emission Projections'!V$183*'[4]Carbon Prices POLES'!P$8*VLOOKUP('Revenues X=1'!$A108,'[4]Population Shares'!$A$3:$Z$214,Q$1,FALSE)</f>
        <v>9776959.1346376594</v>
      </c>
      <c r="R108">
        <f>'[4]Emission Projections'!W$183*'[4]Carbon Prices POLES'!Q$8*VLOOKUP('Revenues X=1'!$A108,'[4]Population Shares'!$A$3:$Z$214,R$1,FALSE)</f>
        <v>11711557.883637086</v>
      </c>
      <c r="S108">
        <f>'[4]Emission Projections'!X$183*'[4]Carbon Prices POLES'!R$8*VLOOKUP('Revenues X=1'!$A108,'[4]Population Shares'!$A$3:$Z$214,S$1,FALSE)</f>
        <v>14028013.109549426</v>
      </c>
      <c r="T108">
        <f>'[4]Emission Projections'!Y$183*'[4]Carbon Prices POLES'!S$8*VLOOKUP('Revenues X=1'!$A108,'[4]Population Shares'!$A$3:$Z$214,T$1,FALSE)</f>
        <v>16801509.506177038</v>
      </c>
      <c r="U108">
        <f>'[4]Emission Projections'!Z$183*'[4]Carbon Prices POLES'!T$8*VLOOKUP('Revenues X=1'!$A108,'[4]Population Shares'!$A$3:$Z$214,U$1,FALSE)</f>
        <v>20121977.884579785</v>
      </c>
      <c r="V108">
        <f>'[4]Emission Projections'!AA$183*'[4]Carbon Prices POLES'!U$8*VLOOKUP('Revenues X=1'!$A108,'[4]Population Shares'!$A$3:$Z$214,V$1,FALSE)</f>
        <v>24097013.312779669</v>
      </c>
      <c r="W108" s="20">
        <f t="shared" si="11"/>
        <v>6789930.7660414921</v>
      </c>
      <c r="X108" t="s">
        <v>387</v>
      </c>
      <c r="Y108">
        <f t="shared" si="6"/>
        <v>0</v>
      </c>
      <c r="Z108">
        <f t="shared" si="7"/>
        <v>0</v>
      </c>
      <c r="AA108">
        <f t="shared" si="8"/>
        <v>1</v>
      </c>
      <c r="AB108">
        <f t="shared" si="9"/>
        <v>0</v>
      </c>
      <c r="AC108">
        <f t="shared" si="10"/>
        <v>0</v>
      </c>
    </row>
    <row r="109" spans="1:29" x14ac:dyDescent="0.25">
      <c r="A109" t="s">
        <v>265</v>
      </c>
      <c r="B109">
        <f>'[4]Emission Projections'!G$183*'[4]Carbon Prices POLES'!A$8*VLOOKUP('Revenues X=1'!$A109,'[4]Population Shares'!$A$3:$Z$214,B$1,FALSE)</f>
        <v>7448.2729251497276</v>
      </c>
      <c r="C109">
        <f>'[4]Emission Projections'!H$183*'[4]Carbon Prices POLES'!B$8*VLOOKUP('Revenues X=1'!$A109,'[4]Population Shares'!$A$3:$Z$214,C$1,FALSE)</f>
        <v>8942.5921299085039</v>
      </c>
      <c r="D109">
        <f>'[4]Emission Projections'!I$183*'[4]Carbon Prices POLES'!C$8*VLOOKUP('Revenues X=1'!$A109,'[4]Population Shares'!$A$3:$Z$214,D$1,FALSE)</f>
        <v>10735.997800100586</v>
      </c>
      <c r="E109">
        <f>'[4]Emission Projections'!J$183*'[4]Carbon Prices POLES'!D$8*VLOOKUP('Revenues X=1'!$A109,'[4]Population Shares'!$A$3:$Z$214,E$1,FALSE)</f>
        <v>12888.276620652196</v>
      </c>
      <c r="F109">
        <f>'[4]Emission Projections'!K$183*'[4]Carbon Prices POLES'!E$8*VLOOKUP('Revenues X=1'!$A109,'[4]Population Shares'!$A$3:$Z$214,F$1,FALSE)</f>
        <v>15471.079384756124</v>
      </c>
      <c r="G109">
        <f>'[4]Emission Projections'!L$183*'[4]Carbon Prices POLES'!F$8*VLOOKUP('Revenues X=1'!$A109,'[4]Population Shares'!$A$3:$Z$214,G$1,FALSE)</f>
        <v>18570.316564240649</v>
      </c>
      <c r="H109">
        <f>'[4]Emission Projections'!M$183*'[4]Carbon Prices POLES'!G$8*VLOOKUP('Revenues X=1'!$A109,'[4]Population Shares'!$A$3:$Z$214,H$1,FALSE)</f>
        <v>22289.022597856187</v>
      </c>
      <c r="I109">
        <f>'[4]Emission Projections'!N$183*'[4]Carbon Prices POLES'!H$8*VLOOKUP('Revenues X=1'!$A109,'[4]Population Shares'!$A$3:$Z$214,I$1,FALSE)</f>
        <v>26750.708998329832</v>
      </c>
      <c r="J109">
        <f>'[4]Emission Projections'!O$183*'[4]Carbon Prices POLES'!I$8*VLOOKUP('Revenues X=1'!$A109,'[4]Population Shares'!$A$3:$Z$214,J$1,FALSE)</f>
        <v>32103.487072469674</v>
      </c>
      <c r="K109">
        <f>'[4]Emission Projections'!P$183*'[4]Carbon Prices POLES'!J$8*VLOOKUP('Revenues X=1'!$A109,'[4]Population Shares'!$A$3:$Z$214,K$1,FALSE)</f>
        <v>38524.880212778044</v>
      </c>
      <c r="L109">
        <f>'[4]Emission Projections'!Q$183*'[4]Carbon Prices POLES'!K$8*VLOOKUP('Revenues X=1'!$A109,'[4]Population Shares'!$A$3:$Z$214,L$1,FALSE)</f>
        <v>46227.736983867879</v>
      </c>
      <c r="M109">
        <f>'[4]Emission Projections'!R$183*'[4]Carbon Prices POLES'!L$8*VLOOKUP('Revenues X=1'!$A109,'[4]Population Shares'!$A$3:$Z$214,M$1,FALSE)</f>
        <v>55467.139147917798</v>
      </c>
      <c r="N109">
        <f>'[4]Emission Projections'!S$183*'[4]Carbon Prices POLES'!M$8*VLOOKUP('Revenues X=1'!$A109,'[4]Population Shares'!$A$3:$Z$214,N$1,FALSE)</f>
        <v>66548.880201775013</v>
      </c>
      <c r="O109">
        <f>'[4]Emission Projections'!T$183*'[4]Carbon Prices POLES'!N$8*VLOOKUP('Revenues X=1'!$A109,'[4]Population Shares'!$A$3:$Z$214,O$1,FALSE)</f>
        <v>79839.378487908005</v>
      </c>
      <c r="P109">
        <f>'[4]Emission Projections'!U$183*'[4]Carbon Prices POLES'!O$8*VLOOKUP('Revenues X=1'!$A109,'[4]Population Shares'!$A$3:$Z$214,P$1,FALSE)</f>
        <v>95777.830702864056</v>
      </c>
      <c r="Q109">
        <f>'[4]Emission Projections'!V$183*'[4]Carbon Prices POLES'!P$8*VLOOKUP('Revenues X=1'!$A109,'[4]Population Shares'!$A$3:$Z$214,Q$1,FALSE)</f>
        <v>114890.43252816029</v>
      </c>
      <c r="R109">
        <f>'[4]Emission Projections'!W$183*'[4]Carbon Prices POLES'!Q$8*VLOOKUP('Revenues X=1'!$A109,'[4]Population Shares'!$A$3:$Z$214,R$1,FALSE)</f>
        <v>137807.79486242682</v>
      </c>
      <c r="S109">
        <f>'[4]Emission Projections'!X$183*'[4]Carbon Prices POLES'!R$8*VLOOKUP('Revenues X=1'!$A109,'[4]Population Shares'!$A$3:$Z$214,S$1,FALSE)</f>
        <v>165285.33674117224</v>
      </c>
      <c r="T109">
        <f>'[4]Emission Projections'!Y$183*'[4]Carbon Prices POLES'!S$8*VLOOKUP('Revenues X=1'!$A109,'[4]Population Shares'!$A$3:$Z$214,T$1,FALSE)</f>
        <v>198228.23566835644</v>
      </c>
      <c r="U109">
        <f>'[4]Emission Projections'!Z$183*'[4]Carbon Prices POLES'!T$8*VLOOKUP('Revenues X=1'!$A109,'[4]Population Shares'!$A$3:$Z$214,U$1,FALSE)</f>
        <v>237720.66176007985</v>
      </c>
      <c r="V109">
        <f>'[4]Emission Projections'!AA$183*'[4]Carbon Prices POLES'!U$8*VLOOKUP('Revenues X=1'!$A109,'[4]Population Shares'!$A$3:$Z$214,V$1,FALSE)</f>
        <v>285061.47664263297</v>
      </c>
      <c r="W109" s="20">
        <f t="shared" si="11"/>
        <v>79837.12085873347</v>
      </c>
      <c r="X109" t="s">
        <v>387</v>
      </c>
      <c r="Y109">
        <f t="shared" si="6"/>
        <v>0</v>
      </c>
      <c r="Z109">
        <f t="shared" si="7"/>
        <v>0</v>
      </c>
      <c r="AA109">
        <f t="shared" si="8"/>
        <v>1</v>
      </c>
      <c r="AB109">
        <f t="shared" si="9"/>
        <v>0</v>
      </c>
      <c r="AC109">
        <f t="shared" si="10"/>
        <v>0</v>
      </c>
    </row>
    <row r="110" spans="1:29" x14ac:dyDescent="0.25">
      <c r="A110" t="s">
        <v>267</v>
      </c>
      <c r="B110">
        <f>'[4]Emission Projections'!G$183*'[4]Carbon Prices POLES'!A$8*VLOOKUP('Revenues X=1'!$A110,'[4]Population Shares'!$A$3:$Z$214,B$1,FALSE)</f>
        <v>319843.94753510965</v>
      </c>
      <c r="C110">
        <f>'[4]Emission Projections'!H$183*'[4]Carbon Prices POLES'!B$8*VLOOKUP('Revenues X=1'!$A110,'[4]Population Shares'!$A$3:$Z$214,C$1,FALSE)</f>
        <v>390401.06117689563</v>
      </c>
      <c r="D110">
        <f>'[4]Emission Projections'!I$183*'[4]Carbon Prices POLES'!C$8*VLOOKUP('Revenues X=1'!$A110,'[4]Population Shares'!$A$3:$Z$214,D$1,FALSE)</f>
        <v>476491.31777115696</v>
      </c>
      <c r="E110">
        <f>'[4]Emission Projections'!J$183*'[4]Carbon Prices POLES'!D$8*VLOOKUP('Revenues X=1'!$A110,'[4]Population Shares'!$A$3:$Z$214,E$1,FALSE)</f>
        <v>581530.42052389064</v>
      </c>
      <c r="F110">
        <f>'[4]Emission Projections'!K$183*'[4]Carbon Prices POLES'!E$8*VLOOKUP('Revenues X=1'!$A110,'[4]Population Shares'!$A$3:$Z$214,F$1,FALSE)</f>
        <v>709681.06079131435</v>
      </c>
      <c r="G110">
        <f>'[4]Emission Projections'!L$183*'[4]Carbon Prices POLES'!F$8*VLOOKUP('Revenues X=1'!$A110,'[4]Population Shares'!$A$3:$Z$214,G$1,FALSE)</f>
        <v>866018.00121261261</v>
      </c>
      <c r="H110">
        <f>'[4]Emission Projections'!M$183*'[4]Carbon Prices POLES'!G$8*VLOOKUP('Revenues X=1'!$A110,'[4]Population Shares'!$A$3:$Z$214,H$1,FALSE)</f>
        <v>1056729.0542969482</v>
      </c>
      <c r="I110">
        <f>'[4]Emission Projections'!N$183*'[4]Carbon Prices POLES'!H$8*VLOOKUP('Revenues X=1'!$A110,'[4]Population Shares'!$A$3:$Z$214,I$1,FALSE)</f>
        <v>1289356.2574068869</v>
      </c>
      <c r="J110">
        <f>'[4]Emission Projections'!O$183*'[4]Carbon Prices POLES'!I$8*VLOOKUP('Revenues X=1'!$A110,'[4]Population Shares'!$A$3:$Z$214,J$1,FALSE)</f>
        <v>1573094.6522796669</v>
      </c>
      <c r="K110">
        <f>'[4]Emission Projections'!P$183*'[4]Carbon Prices POLES'!J$8*VLOOKUP('Revenues X=1'!$A110,'[4]Population Shares'!$A$3:$Z$214,K$1,FALSE)</f>
        <v>1919150.1542978564</v>
      </c>
      <c r="L110">
        <f>'[4]Emission Projections'!Q$183*'[4]Carbon Prices POLES'!K$8*VLOOKUP('Revenues X=1'!$A110,'[4]Population Shares'!$A$3:$Z$214,L$1,FALSE)</f>
        <v>2341182.6844791947</v>
      </c>
      <c r="M110">
        <f>'[4]Emission Projections'!R$183*'[4]Carbon Prices POLES'!L$8*VLOOKUP('Revenues X=1'!$A110,'[4]Population Shares'!$A$3:$Z$214,M$1,FALSE)</f>
        <v>2855837.2097256193</v>
      </c>
      <c r="N110">
        <f>'[4]Emission Projections'!S$183*'[4]Carbon Prices POLES'!M$8*VLOOKUP('Revenues X=1'!$A110,'[4]Population Shares'!$A$3:$Z$214,N$1,FALSE)</f>
        <v>3483400.7805589167</v>
      </c>
      <c r="O110">
        <f>'[4]Emission Projections'!T$183*'[4]Carbon Prices POLES'!N$8*VLOOKUP('Revenues X=1'!$A110,'[4]Population Shares'!$A$3:$Z$214,O$1,FALSE)</f>
        <v>4248590.2849373184</v>
      </c>
      <c r="P110">
        <f>'[4]Emission Projections'!U$183*'[4]Carbon Prices POLES'!O$8*VLOOKUP('Revenues X=1'!$A110,'[4]Population Shares'!$A$3:$Z$214,P$1,FALSE)</f>
        <v>5181526.3617142821</v>
      </c>
      <c r="Q110">
        <f>'[4]Emission Projections'!V$183*'[4]Carbon Prices POLES'!P$8*VLOOKUP('Revenues X=1'!$A110,'[4]Population Shares'!$A$3:$Z$214,Q$1,FALSE)</f>
        <v>6318901.5873684101</v>
      </c>
      <c r="R110">
        <f>'[4]Emission Projections'!W$183*'[4]Carbon Prices POLES'!Q$8*VLOOKUP('Revenues X=1'!$A110,'[4]Population Shares'!$A$3:$Z$214,R$1,FALSE)</f>
        <v>7705423.6583147896</v>
      </c>
      <c r="S110">
        <f>'[4]Emission Projections'!X$183*'[4]Carbon Prices POLES'!R$8*VLOOKUP('Revenues X=1'!$A110,'[4]Population Shares'!$A$3:$Z$214,S$1,FALSE)</f>
        <v>9395547.1652823538</v>
      </c>
      <c r="T110">
        <f>'[4]Emission Projections'!Y$183*'[4]Carbon Prices POLES'!S$8*VLOOKUP('Revenues X=1'!$A110,'[4]Population Shares'!$A$3:$Z$214,T$1,FALSE)</f>
        <v>11455611.509895658</v>
      </c>
      <c r="U110">
        <f>'[4]Emission Projections'!Z$183*'[4]Carbon Prices POLES'!T$8*VLOOKUP('Revenues X=1'!$A110,'[4]Population Shares'!$A$3:$Z$214,U$1,FALSE)</f>
        <v>13966407.315869166</v>
      </c>
      <c r="V110">
        <f>'[4]Emission Projections'!AA$183*'[4]Carbon Prices POLES'!U$8*VLOOKUP('Revenues X=1'!$A110,'[4]Population Shares'!$A$3:$Z$214,V$1,FALSE)</f>
        <v>17026340.52748901</v>
      </c>
      <c r="W110" s="20">
        <f t="shared" si="11"/>
        <v>4436241.1910917647</v>
      </c>
      <c r="X110" t="s">
        <v>527</v>
      </c>
      <c r="Y110">
        <f t="shared" si="6"/>
        <v>0</v>
      </c>
      <c r="Z110">
        <f t="shared" si="7"/>
        <v>0</v>
      </c>
      <c r="AA110">
        <f t="shared" si="8"/>
        <v>0</v>
      </c>
      <c r="AB110">
        <f t="shared" si="9"/>
        <v>1</v>
      </c>
      <c r="AC110">
        <f t="shared" si="10"/>
        <v>0</v>
      </c>
    </row>
    <row r="111" spans="1:29" x14ac:dyDescent="0.25">
      <c r="A111" t="s">
        <v>269</v>
      </c>
      <c r="B111">
        <f>'[4]Emission Projections'!G$183*'[4]Carbon Prices POLES'!A$8*VLOOKUP('Revenues X=1'!$A111,'[4]Population Shares'!$A$3:$Z$214,B$1,FALSE)</f>
        <v>9479.3539753816876</v>
      </c>
      <c r="C111">
        <f>'[4]Emission Projections'!H$183*'[4]Carbon Prices POLES'!B$8*VLOOKUP('Revenues X=1'!$A111,'[4]Population Shares'!$A$3:$Z$214,C$1,FALSE)</f>
        <v>11245.950288477219</v>
      </c>
      <c r="D111">
        <f>'[4]Emission Projections'!I$183*'[4]Carbon Prices POLES'!C$8*VLOOKUP('Revenues X=1'!$A111,'[4]Population Shares'!$A$3:$Z$214,D$1,FALSE)</f>
        <v>13340.887675206064</v>
      </c>
      <c r="E111">
        <f>'[4]Emission Projections'!J$183*'[4]Carbon Prices POLES'!D$8*VLOOKUP('Revenues X=1'!$A111,'[4]Population Shares'!$A$3:$Z$214,E$1,FALSE)</f>
        <v>15825.110091352626</v>
      </c>
      <c r="F111">
        <f>'[4]Emission Projections'!K$183*'[4]Carbon Prices POLES'!E$8*VLOOKUP('Revenues X=1'!$A111,'[4]Population Shares'!$A$3:$Z$214,F$1,FALSE)</f>
        <v>18770.769782273699</v>
      </c>
      <c r="G111">
        <f>'[4]Emission Projections'!L$183*'[4]Carbon Prices POLES'!F$8*VLOOKUP('Revenues X=1'!$A111,'[4]Population Shares'!$A$3:$Z$214,G$1,FALSE)</f>
        <v>22263.341766352125</v>
      </c>
      <c r="H111">
        <f>'[4]Emission Projections'!M$183*'[4]Carbon Prices POLES'!G$8*VLOOKUP('Revenues X=1'!$A111,'[4]Population Shares'!$A$3:$Z$214,H$1,FALSE)</f>
        <v>26404.11697585446</v>
      </c>
      <c r="I111">
        <f>'[4]Emission Projections'!N$183*'[4]Carbon Prices POLES'!H$8*VLOOKUP('Revenues X=1'!$A111,'[4]Population Shares'!$A$3:$Z$214,I$1,FALSE)</f>
        <v>31313.05912526137</v>
      </c>
      <c r="J111">
        <f>'[4]Emission Projections'!O$183*'[4]Carbon Prices POLES'!I$8*VLOOKUP('Revenues X=1'!$A111,'[4]Population Shares'!$A$3:$Z$214,J$1,FALSE)</f>
        <v>37132.311614210164</v>
      </c>
      <c r="K111">
        <f>'[4]Emission Projections'!P$183*'[4]Carbon Prices POLES'!J$8*VLOOKUP('Revenues X=1'!$A111,'[4]Population Shares'!$A$3:$Z$214,K$1,FALSE)</f>
        <v>44030.199469547268</v>
      </c>
      <c r="L111">
        <f>'[4]Emission Projections'!Q$183*'[4]Carbon Prices POLES'!K$8*VLOOKUP('Revenues X=1'!$A111,'[4]Population Shares'!$A$3:$Z$214,L$1,FALSE)</f>
        <v>52206.137999349041</v>
      </c>
      <c r="M111">
        <f>'[4]Emission Projections'!R$183*'[4]Carbon Prices POLES'!L$8*VLOOKUP('Revenues X=1'!$A111,'[4]Population Shares'!$A$3:$Z$214,M$1,FALSE)</f>
        <v>61896.241379638064</v>
      </c>
      <c r="N111">
        <f>'[4]Emission Projections'!S$183*'[4]Carbon Prices POLES'!M$8*VLOOKUP('Revenues X=1'!$A111,'[4]Population Shares'!$A$3:$Z$214,N$1,FALSE)</f>
        <v>73380.191433329295</v>
      </c>
      <c r="O111">
        <f>'[4]Emission Projections'!T$183*'[4]Carbon Prices POLES'!N$8*VLOOKUP('Revenues X=1'!$A111,'[4]Population Shares'!$A$3:$Z$214,O$1,FALSE)</f>
        <v>86989.09512020713</v>
      </c>
      <c r="P111">
        <f>'[4]Emission Projections'!U$183*'[4]Carbon Prices POLES'!O$8*VLOOKUP('Revenues X=1'!$A111,'[4]Population Shares'!$A$3:$Z$214,P$1,FALSE)</f>
        <v>103115.09341343955</v>
      </c>
      <c r="Q111">
        <f>'[4]Emission Projections'!V$183*'[4]Carbon Prices POLES'!P$8*VLOOKUP('Revenues X=1'!$A111,'[4]Population Shares'!$A$3:$Z$214,Q$1,FALSE)</f>
        <v>122222.36556407773</v>
      </c>
      <c r="R111">
        <f>'[4]Emission Projections'!W$183*'[4]Carbon Prices POLES'!Q$8*VLOOKUP('Revenues X=1'!$A111,'[4]Population Shares'!$A$3:$Z$214,R$1,FALSE)</f>
        <v>144860.56724213145</v>
      </c>
      <c r="S111">
        <f>'[4]Emission Projections'!X$183*'[4]Carbon Prices POLES'!R$8*VLOOKUP('Revenues X=1'!$A111,'[4]Population Shares'!$A$3:$Z$214,S$1,FALSE)</f>
        <v>171680.23632729898</v>
      </c>
      <c r="T111">
        <f>'[4]Emission Projections'!Y$183*'[4]Carbon Prices POLES'!S$8*VLOOKUP('Revenues X=1'!$A111,'[4]Population Shares'!$A$3:$Z$214,T$1,FALSE)</f>
        <v>203451.58075068545</v>
      </c>
      <c r="U111">
        <f>'[4]Emission Projections'!Z$183*'[4]Carbon Prices POLES'!T$8*VLOOKUP('Revenues X=1'!$A111,'[4]Population Shares'!$A$3:$Z$214,U$1,FALSE)</f>
        <v>241086.03864229922</v>
      </c>
      <c r="V111">
        <f>'[4]Emission Projections'!AA$183*'[4]Carbon Prices POLES'!U$8*VLOOKUP('Revenues X=1'!$A111,'[4]Population Shares'!$A$3:$Z$214,V$1,FALSE)</f>
        <v>285662.50376988004</v>
      </c>
      <c r="W111" s="20">
        <f t="shared" si="11"/>
        <v>84588.340590773922</v>
      </c>
      <c r="X111" t="s">
        <v>387</v>
      </c>
      <c r="Y111">
        <f t="shared" si="6"/>
        <v>0</v>
      </c>
      <c r="Z111">
        <f t="shared" si="7"/>
        <v>0</v>
      </c>
      <c r="AA111">
        <f t="shared" si="8"/>
        <v>1</v>
      </c>
      <c r="AB111">
        <f t="shared" si="9"/>
        <v>0</v>
      </c>
      <c r="AC111">
        <f t="shared" si="10"/>
        <v>0</v>
      </c>
    </row>
    <row r="112" spans="1:29" x14ac:dyDescent="0.25">
      <c r="A112" t="s">
        <v>273</v>
      </c>
      <c r="B112">
        <f>'[4]Emission Projections'!G$183*'[4]Carbon Prices POLES'!A$8*VLOOKUP('Revenues X=1'!$A112,'[4]Population Shares'!$A$3:$Z$214,B$1,FALSE)</f>
        <v>82543.569305832876</v>
      </c>
      <c r="C112">
        <f>'[4]Emission Projections'!H$183*'[4]Carbon Prices POLES'!B$8*VLOOKUP('Revenues X=1'!$A112,'[4]Population Shares'!$A$3:$Z$214,C$1,FALSE)</f>
        <v>99875.025414322561</v>
      </c>
      <c r="D112">
        <f>'[4]Emission Projections'!I$183*'[4]Carbon Prices POLES'!C$8*VLOOKUP('Revenues X=1'!$A112,'[4]Population Shares'!$A$3:$Z$214,D$1,FALSE)</f>
        <v>120837.49421508818</v>
      </c>
      <c r="E112">
        <f>'[4]Emission Projections'!J$183*'[4]Carbon Prices POLES'!D$8*VLOOKUP('Revenues X=1'!$A112,'[4]Population Shares'!$A$3:$Z$214,E$1,FALSE)</f>
        <v>146190.7731672645</v>
      </c>
      <c r="F112">
        <f>'[4]Emission Projections'!K$183*'[4]Carbon Prices POLES'!E$8*VLOOKUP('Revenues X=1'!$A112,'[4]Population Shares'!$A$3:$Z$214,F$1,FALSE)</f>
        <v>176852.63952643384</v>
      </c>
      <c r="G112">
        <f>'[4]Emission Projections'!L$183*'[4]Carbon Prices POLES'!F$8*VLOOKUP('Revenues X=1'!$A112,'[4]Population Shares'!$A$3:$Z$214,G$1,FALSE)</f>
        <v>213932.15002012745</v>
      </c>
      <c r="H112">
        <f>'[4]Emission Projections'!M$183*'[4]Carbon Prices POLES'!G$8*VLOOKUP('Revenues X=1'!$A112,'[4]Population Shares'!$A$3:$Z$214,H$1,FALSE)</f>
        <v>258769.80020311783</v>
      </c>
      <c r="I112">
        <f>'[4]Emission Projections'!N$183*'[4]Carbon Prices POLES'!H$8*VLOOKUP('Revenues X=1'!$A112,'[4]Population Shares'!$A$3:$Z$214,I$1,FALSE)</f>
        <v>312985.1124406468</v>
      </c>
      <c r="J112">
        <f>'[4]Emission Projections'!O$183*'[4]Carbon Prices POLES'!I$8*VLOOKUP('Revenues X=1'!$A112,'[4]Population Shares'!$A$3:$Z$214,J$1,FALSE)</f>
        <v>378535.31995395408</v>
      </c>
      <c r="K112">
        <f>'[4]Emission Projections'!P$183*'[4]Carbon Prices POLES'!J$8*VLOOKUP('Revenues X=1'!$A112,'[4]Population Shares'!$A$3:$Z$214,K$1,FALSE)</f>
        <v>457784.74329798413</v>
      </c>
      <c r="L112">
        <f>'[4]Emission Projections'!Q$183*'[4]Carbon Prices POLES'!K$8*VLOOKUP('Revenues X=1'!$A112,'[4]Population Shares'!$A$3:$Z$214,L$1,FALSE)</f>
        <v>553590.29594563949</v>
      </c>
      <c r="M112">
        <f>'[4]Emission Projections'!R$183*'[4]Carbon Prices POLES'!L$8*VLOOKUP('Revenues X=1'!$A112,'[4]Population Shares'!$A$3:$Z$214,M$1,FALSE)</f>
        <v>669402.63705064985</v>
      </c>
      <c r="N112">
        <f>'[4]Emission Projections'!S$183*'[4]Carbon Prices POLES'!M$8*VLOOKUP('Revenues X=1'!$A112,'[4]Population Shares'!$A$3:$Z$214,N$1,FALSE)</f>
        <v>809390.72164377023</v>
      </c>
      <c r="O112">
        <f>'[4]Emission Projections'!T$183*'[4]Carbon Prices POLES'!N$8*VLOOKUP('Revenues X=1'!$A112,'[4]Population Shares'!$A$3:$Z$214,O$1,FALSE)</f>
        <v>978589.23557329015</v>
      </c>
      <c r="P112">
        <f>'[4]Emission Projections'!U$183*'[4]Carbon Prices POLES'!O$8*VLOOKUP('Revenues X=1'!$A112,'[4]Population Shares'!$A$3:$Z$214,P$1,FALSE)</f>
        <v>1183079.9664336627</v>
      </c>
      <c r="Q112">
        <f>'[4]Emission Projections'!V$183*'[4]Carbon Prices POLES'!P$8*VLOOKUP('Revenues X=1'!$A112,'[4]Population Shares'!$A$3:$Z$214,Q$1,FALSE)</f>
        <v>1430206.6256708987</v>
      </c>
      <c r="R112">
        <f>'[4]Emission Projections'!W$183*'[4]Carbon Prices POLES'!Q$8*VLOOKUP('Revenues X=1'!$A112,'[4]Population Shares'!$A$3:$Z$214,R$1,FALSE)</f>
        <v>1728838.8839513815</v>
      </c>
      <c r="S112">
        <f>'[4]Emission Projections'!X$183*'[4]Carbon Prices POLES'!R$8*VLOOKUP('Revenues X=1'!$A112,'[4]Population Shares'!$A$3:$Z$214,S$1,FALSE)</f>
        <v>2089685.2758669339</v>
      </c>
      <c r="T112">
        <f>'[4]Emission Projections'!Y$183*'[4]Carbon Prices POLES'!S$8*VLOOKUP('Revenues X=1'!$A112,'[4]Population Shares'!$A$3:$Z$214,T$1,FALSE)</f>
        <v>2525677.460289781</v>
      </c>
      <c r="U112">
        <f>'[4]Emission Projections'!Z$183*'[4]Carbon Prices POLES'!T$8*VLOOKUP('Revenues X=1'!$A112,'[4]Population Shares'!$A$3:$Z$214,U$1,FALSE)</f>
        <v>3052425.8358547008</v>
      </c>
      <c r="V112">
        <f>'[4]Emission Projections'!AA$183*'[4]Carbon Prices POLES'!U$8*VLOOKUP('Revenues X=1'!$A112,'[4]Population Shares'!$A$3:$Z$214,V$1,FALSE)</f>
        <v>3688778.1604306917</v>
      </c>
      <c r="W112" s="20">
        <f t="shared" si="11"/>
        <v>997998.6536312463</v>
      </c>
      <c r="X112" t="s">
        <v>387</v>
      </c>
      <c r="Y112">
        <f t="shared" si="6"/>
        <v>0</v>
      </c>
      <c r="Z112">
        <f t="shared" si="7"/>
        <v>0</v>
      </c>
      <c r="AA112">
        <f t="shared" si="8"/>
        <v>1</v>
      </c>
      <c r="AB112">
        <f t="shared" si="9"/>
        <v>0</v>
      </c>
      <c r="AC112">
        <f t="shared" si="10"/>
        <v>0</v>
      </c>
    </row>
    <row r="113" spans="1:29" x14ac:dyDescent="0.25">
      <c r="A113" t="s">
        <v>275</v>
      </c>
      <c r="B113">
        <f>'[4]Emission Projections'!G$183*'[4]Carbon Prices POLES'!A$8*VLOOKUP('Revenues X=1'!$A113,'[4]Population Shares'!$A$3:$Z$214,B$1,FALSE)</f>
        <v>29293.359866544946</v>
      </c>
      <c r="C113">
        <f>'[4]Emission Projections'!H$183*'[4]Carbon Prices POLES'!B$8*VLOOKUP('Revenues X=1'!$A113,'[4]Population Shares'!$A$3:$Z$214,C$1,FALSE)</f>
        <v>34671.146125925807</v>
      </c>
      <c r="D113">
        <f>'[4]Emission Projections'!I$183*'[4]Carbon Prices POLES'!C$8*VLOOKUP('Revenues X=1'!$A113,'[4]Population Shares'!$A$3:$Z$214,D$1,FALSE)</f>
        <v>41033.480848619853</v>
      </c>
      <c r="E113">
        <f>'[4]Emission Projections'!J$183*'[4]Carbon Prices POLES'!D$8*VLOOKUP('Revenues X=1'!$A113,'[4]Population Shares'!$A$3:$Z$214,E$1,FALSE)</f>
        <v>48560.36750406192</v>
      </c>
      <c r="F113">
        <f>'[4]Emission Projections'!K$183*'[4]Carbon Prices POLES'!E$8*VLOOKUP('Revenues X=1'!$A113,'[4]Population Shares'!$A$3:$Z$214,F$1,FALSE)</f>
        <v>57464.403245029607</v>
      </c>
      <c r="G113">
        <f>'[4]Emission Projections'!L$183*'[4]Carbon Prices POLES'!F$8*VLOOKUP('Revenues X=1'!$A113,'[4]Population Shares'!$A$3:$Z$214,G$1,FALSE)</f>
        <v>67996.845266488177</v>
      </c>
      <c r="H113">
        <f>'[4]Emission Projections'!M$183*'[4]Carbon Prices POLES'!G$8*VLOOKUP('Revenues X=1'!$A113,'[4]Population Shares'!$A$3:$Z$214,H$1,FALSE)</f>
        <v>80454.742972219552</v>
      </c>
      <c r="I113">
        <f>'[4]Emission Projections'!N$183*'[4]Carbon Prices POLES'!H$8*VLOOKUP('Revenues X=1'!$A113,'[4]Population Shares'!$A$3:$Z$214,I$1,FALSE)</f>
        <v>95189.072375259595</v>
      </c>
      <c r="J113">
        <f>'[4]Emission Projections'!O$183*'[4]Carbon Prices POLES'!I$8*VLOOKUP('Revenues X=1'!$A113,'[4]Population Shares'!$A$3:$Z$214,J$1,FALSE)</f>
        <v>112614.72377181631</v>
      </c>
      <c r="K113">
        <f>'[4]Emission Projections'!P$183*'[4]Carbon Prices POLES'!J$8*VLOOKUP('Revenues X=1'!$A113,'[4]Population Shares'!$A$3:$Z$214,K$1,FALSE)</f>
        <v>133221.84237651285</v>
      </c>
      <c r="L113">
        <f>'[4]Emission Projections'!Q$183*'[4]Carbon Prices POLES'!K$8*VLOOKUP('Revenues X=1'!$A113,'[4]Population Shares'!$A$3:$Z$214,L$1,FALSE)</f>
        <v>157589.74123920221</v>
      </c>
      <c r="M113">
        <f>'[4]Emission Projections'!R$183*'[4]Carbon Prices POLES'!L$8*VLOOKUP('Revenues X=1'!$A113,'[4]Population Shares'!$A$3:$Z$214,M$1,FALSE)</f>
        <v>186402.72021065786</v>
      </c>
      <c r="N113">
        <f>'[4]Emission Projections'!S$183*'[4]Carbon Prices POLES'!M$8*VLOOKUP('Revenues X=1'!$A113,'[4]Population Shares'!$A$3:$Z$214,N$1,FALSE)</f>
        <v>220469.44135879219</v>
      </c>
      <c r="O113">
        <f>'[4]Emission Projections'!T$183*'[4]Carbon Prices POLES'!N$8*VLOOKUP('Revenues X=1'!$A113,'[4]Population Shares'!$A$3:$Z$214,O$1,FALSE)</f>
        <v>260744.98691253932</v>
      </c>
      <c r="P113">
        <f>'[4]Emission Projections'!U$183*'[4]Carbon Prices POLES'!O$8*VLOOKUP('Revenues X=1'!$A113,'[4]Population Shares'!$A$3:$Z$214,P$1,FALSE)</f>
        <v>308357.83419490646</v>
      </c>
      <c r="Q113">
        <f>'[4]Emission Projections'!V$183*'[4]Carbon Prices POLES'!P$8*VLOOKUP('Revenues X=1'!$A113,'[4]Population Shares'!$A$3:$Z$214,Q$1,FALSE)</f>
        <v>364640.60223752039</v>
      </c>
      <c r="R113">
        <f>'[4]Emission Projections'!W$183*'[4]Carbon Prices POLES'!Q$8*VLOOKUP('Revenues X=1'!$A113,'[4]Population Shares'!$A$3:$Z$214,R$1,FALSE)</f>
        <v>431167.59605393244</v>
      </c>
      <c r="S113">
        <f>'[4]Emission Projections'!X$183*'[4]Carbon Prices POLES'!R$8*VLOOKUP('Revenues X=1'!$A113,'[4]Population Shares'!$A$3:$Z$214,S$1,FALSE)</f>
        <v>509797.6490567833</v>
      </c>
      <c r="T113">
        <f>'[4]Emission Projections'!Y$183*'[4]Carbon Prices POLES'!S$8*VLOOKUP('Revenues X=1'!$A113,'[4]Population Shares'!$A$3:$Z$214,T$1,FALSE)</f>
        <v>602726.36250578961</v>
      </c>
      <c r="U113">
        <f>'[4]Emission Projections'!Z$183*'[4]Carbon Prices POLES'!T$8*VLOOKUP('Revenues X=1'!$A113,'[4]Population Shares'!$A$3:$Z$214,U$1,FALSE)</f>
        <v>712545.78072881419</v>
      </c>
      <c r="V113">
        <f>'[4]Emission Projections'!AA$183*'[4]Carbon Prices POLES'!U$8*VLOOKUP('Revenues X=1'!$A113,'[4]Population Shares'!$A$3:$Z$214,V$1,FALSE)</f>
        <v>842316.9557945081</v>
      </c>
      <c r="W113" s="20">
        <f t="shared" si="11"/>
        <v>252250.45974504406</v>
      </c>
      <c r="X113" t="s">
        <v>525</v>
      </c>
      <c r="Y113">
        <f t="shared" si="6"/>
        <v>0</v>
      </c>
      <c r="Z113">
        <f t="shared" si="7"/>
        <v>1</v>
      </c>
      <c r="AA113">
        <f t="shared" si="8"/>
        <v>0</v>
      </c>
      <c r="AB113">
        <f t="shared" si="9"/>
        <v>0</v>
      </c>
      <c r="AC113">
        <f t="shared" si="10"/>
        <v>0</v>
      </c>
    </row>
    <row r="114" spans="1:29" x14ac:dyDescent="0.25">
      <c r="A114" t="s">
        <v>277</v>
      </c>
      <c r="B114">
        <f>'[4]Emission Projections'!G$183*'[4]Carbon Prices POLES'!A$8*VLOOKUP('Revenues X=1'!$A114,'[4]Population Shares'!$A$3:$Z$214,B$1,FALSE)</f>
        <v>2695935.78990237</v>
      </c>
      <c r="C114">
        <f>'[4]Emission Projections'!H$183*'[4]Carbon Prices POLES'!B$8*VLOOKUP('Revenues X=1'!$A114,'[4]Population Shares'!$A$3:$Z$214,C$1,FALSE)</f>
        <v>3221690.9046267131</v>
      </c>
      <c r="D114">
        <f>'[4]Emission Projections'!I$183*'[4]Carbon Prices POLES'!C$8*VLOOKUP('Revenues X=1'!$A114,'[4]Population Shares'!$A$3:$Z$214,D$1,FALSE)</f>
        <v>3849721.8093080311</v>
      </c>
      <c r="E114">
        <f>'[4]Emission Projections'!J$183*'[4]Carbon Prices POLES'!D$8*VLOOKUP('Revenues X=1'!$A114,'[4]Population Shares'!$A$3:$Z$214,E$1,FALSE)</f>
        <v>4599898.7038599504</v>
      </c>
      <c r="F114">
        <f>'[4]Emission Projections'!K$183*'[4]Carbon Prices POLES'!E$8*VLOOKUP('Revenues X=1'!$A114,'[4]Population Shares'!$A$3:$Z$214,F$1,FALSE)</f>
        <v>5495921.4820509274</v>
      </c>
      <c r="G114">
        <f>'[4]Emission Projections'!L$183*'[4]Carbon Prices POLES'!F$8*VLOOKUP('Revenues X=1'!$A114,'[4]Population Shares'!$A$3:$Z$214,G$1,FALSE)</f>
        <v>6566072.8631028859</v>
      </c>
      <c r="H114">
        <f>'[4]Emission Projections'!M$183*'[4]Carbon Prices POLES'!G$8*VLOOKUP('Revenues X=1'!$A114,'[4]Population Shares'!$A$3:$Z$214,H$1,FALSE)</f>
        <v>7844114.0740223723</v>
      </c>
      <c r="I114">
        <f>'[4]Emission Projections'!N$183*'[4]Carbon Prices POLES'!H$8*VLOOKUP('Revenues X=1'!$A114,'[4]Population Shares'!$A$3:$Z$214,I$1,FALSE)</f>
        <v>9370325.1031498034</v>
      </c>
      <c r="J114">
        <f>'[4]Emission Projections'!O$183*'[4]Carbon Prices POLES'!I$8*VLOOKUP('Revenues X=1'!$A114,'[4]Population Shares'!$A$3:$Z$214,J$1,FALSE)</f>
        <v>11192782.268339669</v>
      </c>
      <c r="K114">
        <f>'[4]Emission Projections'!P$183*'[4]Carbon Prices POLES'!J$8*VLOOKUP('Revenues X=1'!$A114,'[4]Population Shares'!$A$3:$Z$214,K$1,FALSE)</f>
        <v>13368837.067030974</v>
      </c>
      <c r="L114">
        <f>'[4]Emission Projections'!Q$183*'[4]Carbon Prices POLES'!K$8*VLOOKUP('Revenues X=1'!$A114,'[4]Population Shares'!$A$3:$Z$214,L$1,FALSE)</f>
        <v>15966931.152426422</v>
      </c>
      <c r="M114">
        <f>'[4]Emission Projections'!R$183*'[4]Carbon Prices POLES'!L$8*VLOOKUP('Revenues X=1'!$A114,'[4]Population Shares'!$A$3:$Z$214,M$1,FALSE)</f>
        <v>19068699.346852046</v>
      </c>
      <c r="N114">
        <f>'[4]Emission Projections'!S$183*'[4]Carbon Prices POLES'!M$8*VLOOKUP('Revenues X=1'!$A114,'[4]Population Shares'!$A$3:$Z$214,N$1,FALSE)</f>
        <v>22771547.356063649</v>
      </c>
      <c r="O114">
        <f>'[4]Emission Projections'!T$183*'[4]Carbon Prices POLES'!N$8*VLOOKUP('Revenues X=1'!$A114,'[4]Population Shares'!$A$3:$Z$214,O$1,FALSE)</f>
        <v>27191641.360022709</v>
      </c>
      <c r="P114">
        <f>'[4]Emission Projections'!U$183*'[4]Carbon Prices POLES'!O$8*VLOOKUP('Revenues X=1'!$A114,'[4]Population Shares'!$A$3:$Z$214,P$1,FALSE)</f>
        <v>32467567.947209589</v>
      </c>
      <c r="Q114">
        <f>'[4]Emission Projections'!V$183*'[4]Carbon Prices POLES'!P$8*VLOOKUP('Revenues X=1'!$A114,'[4]Population Shares'!$A$3:$Z$214,Q$1,FALSE)</f>
        <v>38764582.580899663</v>
      </c>
      <c r="R114">
        <f>'[4]Emission Projections'!W$183*'[4]Carbon Prices POLES'!Q$8*VLOOKUP('Revenues X=1'!$A114,'[4]Population Shares'!$A$3:$Z$214,R$1,FALSE)</f>
        <v>46279804.582270347</v>
      </c>
      <c r="S114">
        <f>'[4]Emission Projections'!X$183*'[4]Carbon Prices POLES'!R$8*VLOOKUP('Revenues X=1'!$A114,'[4]Population Shares'!$A$3:$Z$214,S$1,FALSE)</f>
        <v>55248252.476563804</v>
      </c>
      <c r="T114">
        <f>'[4]Emission Projections'!Y$183*'[4]Carbon Prices POLES'!S$8*VLOOKUP('Revenues X=1'!$A114,'[4]Population Shares'!$A$3:$Z$214,T$1,FALSE)</f>
        <v>65950215.648880273</v>
      </c>
      <c r="U114">
        <f>'[4]Emission Projections'!Z$183*'[4]Carbon Prices POLES'!T$8*VLOOKUP('Revenues X=1'!$A114,'[4]Population Shares'!$A$3:$Z$214,U$1,FALSE)</f>
        <v>78719825.129394412</v>
      </c>
      <c r="V114">
        <f>'[4]Emission Projections'!AA$183*'[4]Carbon Prices POLES'!U$8*VLOOKUP('Revenues X=1'!$A114,'[4]Population Shares'!$A$3:$Z$214,V$1,FALSE)</f>
        <v>93955499.612780824</v>
      </c>
      <c r="W114" s="20">
        <f t="shared" si="11"/>
        <v>26885231.774226539</v>
      </c>
      <c r="X114" t="s">
        <v>526</v>
      </c>
      <c r="Y114">
        <f t="shared" si="6"/>
        <v>0</v>
      </c>
      <c r="Z114">
        <f t="shared" si="7"/>
        <v>0</v>
      </c>
      <c r="AA114">
        <f t="shared" si="8"/>
        <v>0</v>
      </c>
      <c r="AB114">
        <f t="shared" si="9"/>
        <v>0</v>
      </c>
      <c r="AC114">
        <f t="shared" si="10"/>
        <v>1</v>
      </c>
    </row>
    <row r="115" spans="1:29" x14ac:dyDescent="0.25">
      <c r="A115" t="s">
        <v>281</v>
      </c>
      <c r="B115">
        <f>'[4]Emission Projections'!G$183*'[4]Carbon Prices POLES'!A$8*VLOOKUP('Revenues X=1'!$A115,'[4]Population Shares'!$A$3:$Z$214,B$1,FALSE)</f>
        <v>81460.1537997782</v>
      </c>
      <c r="C115">
        <f>'[4]Emission Projections'!H$183*'[4]Carbon Prices POLES'!B$8*VLOOKUP('Revenues X=1'!$A115,'[4]Population Shares'!$A$3:$Z$214,C$1,FALSE)</f>
        <v>95668.870293640619</v>
      </c>
      <c r="D115">
        <f>'[4]Emission Projections'!I$183*'[4]Carbon Prices POLES'!C$8*VLOOKUP('Revenues X=1'!$A115,'[4]Population Shares'!$A$3:$Z$214,D$1,FALSE)</f>
        <v>112348.48364213316</v>
      </c>
      <c r="E115">
        <f>'[4]Emission Projections'!J$183*'[4]Carbon Prices POLES'!D$8*VLOOKUP('Revenues X=1'!$A115,'[4]Population Shares'!$A$3:$Z$214,E$1,FALSE)</f>
        <v>131928.07600919719</v>
      </c>
      <c r="F115">
        <f>'[4]Emission Projections'!K$183*'[4]Carbon Prices POLES'!E$8*VLOOKUP('Revenues X=1'!$A115,'[4]Population Shares'!$A$3:$Z$214,F$1,FALSE)</f>
        <v>154910.39934420655</v>
      </c>
      <c r="G115">
        <f>'[4]Emission Projections'!L$183*'[4]Carbon Prices POLES'!F$8*VLOOKUP('Revenues X=1'!$A115,'[4]Population Shares'!$A$3:$Z$214,G$1,FALSE)</f>
        <v>181884.98344461157</v>
      </c>
      <c r="H115">
        <f>'[4]Emission Projections'!M$183*'[4]Carbon Prices POLES'!G$8*VLOOKUP('Revenues X=1'!$A115,'[4]Population Shares'!$A$3:$Z$214,H$1,FALSE)</f>
        <v>213543.39404294046</v>
      </c>
      <c r="I115">
        <f>'[4]Emission Projections'!N$183*'[4]Carbon Prices POLES'!H$8*VLOOKUP('Revenues X=1'!$A115,'[4]Population Shares'!$A$3:$Z$214,I$1,FALSE)</f>
        <v>250696.33929728158</v>
      </c>
      <c r="J115">
        <f>'[4]Emission Projections'!O$183*'[4]Carbon Prices POLES'!I$8*VLOOKUP('Revenues X=1'!$A115,'[4]Population Shares'!$A$3:$Z$214,J$1,FALSE)</f>
        <v>294294.72792091337</v>
      </c>
      <c r="K115">
        <f>'[4]Emission Projections'!P$183*'[4]Carbon Prices POLES'!J$8*VLOOKUP('Revenues X=1'!$A115,'[4]Population Shares'!$A$3:$Z$214,K$1,FALSE)</f>
        <v>345453.14432698756</v>
      </c>
      <c r="L115">
        <f>'[4]Emission Projections'!Q$183*'[4]Carbon Prices POLES'!K$8*VLOOKUP('Revenues X=1'!$A115,'[4]Population Shares'!$A$3:$Z$214,L$1,FALSE)</f>
        <v>405478.71868449106</v>
      </c>
      <c r="M115">
        <f>'[4]Emission Projections'!R$183*'[4]Carbon Prices POLES'!L$8*VLOOKUP('Revenues X=1'!$A115,'[4]Population Shares'!$A$3:$Z$214,M$1,FALSE)</f>
        <v>475903.36682032916</v>
      </c>
      <c r="N115">
        <f>'[4]Emission Projections'!S$183*'[4]Carbon Prices POLES'!M$8*VLOOKUP('Revenues X=1'!$A115,'[4]Population Shares'!$A$3:$Z$214,N$1,FALSE)</f>
        <v>558523.3593852605</v>
      </c>
      <c r="O115">
        <f>'[4]Emission Projections'!T$183*'[4]Carbon Prices POLES'!N$8*VLOOKUP('Revenues X=1'!$A115,'[4]Population Shares'!$A$3:$Z$214,O$1,FALSE)</f>
        <v>655443.58267919777</v>
      </c>
      <c r="P115">
        <f>'[4]Emission Projections'!U$183*'[4]Carbon Prices POLES'!O$8*VLOOKUP('Revenues X=1'!$A115,'[4]Population Shares'!$A$3:$Z$214,P$1,FALSE)</f>
        <v>769131.75682407292</v>
      </c>
      <c r="Q115">
        <f>'[4]Emission Projections'!V$183*'[4]Carbon Prices POLES'!P$8*VLOOKUP('Revenues X=1'!$A115,'[4]Population Shares'!$A$3:$Z$214,Q$1,FALSE)</f>
        <v>902479.17718912591</v>
      </c>
      <c r="R115">
        <f>'[4]Emission Projections'!W$183*'[4]Carbon Prices POLES'!Q$8*VLOOKUP('Revenues X=1'!$A115,'[4]Population Shares'!$A$3:$Z$214,R$1,FALSE)</f>
        <v>1058874.9836171686</v>
      </c>
      <c r="S115">
        <f>'[4]Emission Projections'!X$183*'[4]Carbon Prices POLES'!R$8*VLOOKUP('Revenues X=1'!$A115,'[4]Population Shares'!$A$3:$Z$214,S$1,FALSE)</f>
        <v>1242289.4881251296</v>
      </c>
      <c r="T115">
        <f>'[4]Emission Projections'!Y$183*'[4]Carbon Prices POLES'!S$8*VLOOKUP('Revenues X=1'!$A115,'[4]Population Shares'!$A$3:$Z$214,T$1,FALSE)</f>
        <v>1457375.8808505023</v>
      </c>
      <c r="U115">
        <f>'[4]Emission Projections'!Z$183*'[4]Carbon Prices POLES'!T$8*VLOOKUP('Revenues X=1'!$A115,'[4]Population Shares'!$A$3:$Z$214,U$1,FALSE)</f>
        <v>1709584.4999898027</v>
      </c>
      <c r="V115">
        <f>'[4]Emission Projections'!AA$183*'[4]Carbon Prices POLES'!U$8*VLOOKUP('Revenues X=1'!$A115,'[4]Population Shares'!$A$3:$Z$214,V$1,FALSE)</f>
        <v>2005301.8310127601</v>
      </c>
      <c r="W115" s="20">
        <f t="shared" si="11"/>
        <v>623932.15320473956</v>
      </c>
      <c r="X115" t="s">
        <v>524</v>
      </c>
      <c r="Y115">
        <f t="shared" si="6"/>
        <v>1</v>
      </c>
      <c r="Z115">
        <f t="shared" si="7"/>
        <v>0</v>
      </c>
      <c r="AA115">
        <f t="shared" si="8"/>
        <v>0</v>
      </c>
      <c r="AB115">
        <f t="shared" si="9"/>
        <v>0</v>
      </c>
      <c r="AC115">
        <f t="shared" si="10"/>
        <v>0</v>
      </c>
    </row>
    <row r="116" spans="1:29" x14ac:dyDescent="0.25">
      <c r="A116" t="s">
        <v>285</v>
      </c>
      <c r="B116">
        <f>'[4]Emission Projections'!G$183*'[4]Carbon Prices POLES'!A$8*VLOOKUP('Revenues X=1'!$A116,'[4]Population Shares'!$A$3:$Z$214,B$1,FALSE)</f>
        <v>62037.412412954567</v>
      </c>
      <c r="C116">
        <f>'[4]Emission Projections'!H$183*'[4]Carbon Prices POLES'!B$8*VLOOKUP('Revenues X=1'!$A116,'[4]Population Shares'!$A$3:$Z$214,C$1,FALSE)</f>
        <v>74226.403481890375</v>
      </c>
      <c r="D116">
        <f>'[4]Emission Projections'!I$183*'[4]Carbon Prices POLES'!C$8*VLOOKUP('Revenues X=1'!$A116,'[4]Population Shares'!$A$3:$Z$214,D$1,FALSE)</f>
        <v>88804.364484170597</v>
      </c>
      <c r="E116">
        <f>'[4]Emission Projections'!J$183*'[4]Carbon Prices POLES'!D$8*VLOOKUP('Revenues X=1'!$A116,'[4]Population Shares'!$A$3:$Z$214,E$1,FALSE)</f>
        <v>106238.92008665029</v>
      </c>
      <c r="F116">
        <f>'[4]Emission Projections'!K$183*'[4]Carbon Prices POLES'!E$8*VLOOKUP('Revenues X=1'!$A116,'[4]Population Shares'!$A$3:$Z$214,F$1,FALSE)</f>
        <v>127088.5179456137</v>
      </c>
      <c r="G116">
        <f>'[4]Emission Projections'!L$183*'[4]Carbon Prices POLES'!F$8*VLOOKUP('Revenues X=1'!$A116,'[4]Population Shares'!$A$3:$Z$214,G$1,FALSE)</f>
        <v>152020.4135406024</v>
      </c>
      <c r="H116">
        <f>'[4]Emission Projections'!M$183*'[4]Carbon Prices POLES'!G$8*VLOOKUP('Revenues X=1'!$A116,'[4]Population Shares'!$A$3:$Z$214,H$1,FALSE)</f>
        <v>181832.08928985352</v>
      </c>
      <c r="I116">
        <f>'[4]Emission Projections'!N$183*'[4]Carbon Prices POLES'!H$8*VLOOKUP('Revenues X=1'!$A116,'[4]Population Shares'!$A$3:$Z$214,I$1,FALSE)</f>
        <v>217476.18366121233</v>
      </c>
      <c r="J116">
        <f>'[4]Emission Projections'!O$183*'[4]Carbon Prices POLES'!I$8*VLOOKUP('Revenues X=1'!$A116,'[4]Population Shares'!$A$3:$Z$214,J$1,FALSE)</f>
        <v>260091.11475541533</v>
      </c>
      <c r="K116">
        <f>'[4]Emission Projections'!P$183*'[4]Carbon Prices POLES'!J$8*VLOOKUP('Revenues X=1'!$A116,'[4]Population Shares'!$A$3:$Z$214,K$1,FALSE)</f>
        <v>311036.60797133297</v>
      </c>
      <c r="L116">
        <f>'[4]Emission Projections'!Q$183*'[4]Carbon Prices POLES'!K$8*VLOOKUP('Revenues X=1'!$A116,'[4]Population Shares'!$A$3:$Z$214,L$1,FALSE)</f>
        <v>371937.30984642071</v>
      </c>
      <c r="M116">
        <f>'[4]Emission Projections'!R$183*'[4]Carbon Prices POLES'!L$8*VLOOKUP('Revenues X=1'!$A116,'[4]Population Shares'!$A$3:$Z$214,M$1,FALSE)</f>
        <v>444733.43457993935</v>
      </c>
      <c r="N116">
        <f>'[4]Emission Projections'!S$183*'[4]Carbon Prices POLES'!M$8*VLOOKUP('Revenues X=1'!$A116,'[4]Population Shares'!$A$3:$Z$214,N$1,FALSE)</f>
        <v>531742.86086854152</v>
      </c>
      <c r="O116">
        <f>'[4]Emission Projections'!T$183*'[4]Carbon Prices POLES'!N$8*VLOOKUP('Revenues X=1'!$A116,'[4]Population Shares'!$A$3:$Z$214,O$1,FALSE)</f>
        <v>635733.30661508383</v>
      </c>
      <c r="P116">
        <f>'[4]Emission Projections'!U$183*'[4]Carbon Prices POLES'!O$8*VLOOKUP('Revenues X=1'!$A116,'[4]Population Shares'!$A$3:$Z$214,P$1,FALSE)</f>
        <v>760010.71607038041</v>
      </c>
      <c r="Q116">
        <f>'[4]Emission Projections'!V$183*'[4]Carbon Prices POLES'!P$8*VLOOKUP('Revenues X=1'!$A116,'[4]Population Shares'!$A$3:$Z$214,Q$1,FALSE)</f>
        <v>908522.07844728057</v>
      </c>
      <c r="R116">
        <f>'[4]Emission Projections'!W$183*'[4]Carbon Prices POLES'!Q$8*VLOOKUP('Revenues X=1'!$A116,'[4]Population Shares'!$A$3:$Z$214,R$1,FALSE)</f>
        <v>1085981.1990307425</v>
      </c>
      <c r="S116">
        <f>'[4]Emission Projections'!X$183*'[4]Carbon Prices POLES'!R$8*VLOOKUP('Revenues X=1'!$A116,'[4]Population Shares'!$A$3:$Z$214,S$1,FALSE)</f>
        <v>1298015.1219398607</v>
      </c>
      <c r="T116">
        <f>'[4]Emission Projections'!Y$183*'[4]Carbon Prices POLES'!S$8*VLOOKUP('Revenues X=1'!$A116,'[4]Population Shares'!$A$3:$Z$214,T$1,FALSE)</f>
        <v>1551343.0434251393</v>
      </c>
      <c r="U116">
        <f>'[4]Emission Projections'!Z$183*'[4]Carbon Prices POLES'!T$8*VLOOKUP('Revenues X=1'!$A116,'[4]Population Shares'!$A$3:$Z$214,U$1,FALSE)</f>
        <v>1853984.7582730041</v>
      </c>
      <c r="V116">
        <f>'[4]Emission Projections'!AA$183*'[4]Carbon Prices POLES'!U$8*VLOOKUP('Revenues X=1'!$A116,'[4]Population Shares'!$A$3:$Z$214,V$1,FALSE)</f>
        <v>2215514.8292744937</v>
      </c>
      <c r="W116" s="20">
        <f t="shared" si="11"/>
        <v>630398.60409526585</v>
      </c>
      <c r="X116" t="s">
        <v>526</v>
      </c>
      <c r="Y116">
        <f t="shared" si="6"/>
        <v>0</v>
      </c>
      <c r="Z116">
        <f t="shared" si="7"/>
        <v>0</v>
      </c>
      <c r="AA116">
        <f t="shared" si="8"/>
        <v>0</v>
      </c>
      <c r="AB116">
        <f t="shared" si="9"/>
        <v>0</v>
      </c>
      <c r="AC116">
        <f t="shared" si="10"/>
        <v>1</v>
      </c>
    </row>
    <row r="117" spans="1:29" x14ac:dyDescent="0.25">
      <c r="A117" t="s">
        <v>287</v>
      </c>
      <c r="B117">
        <f>'[4]Emission Projections'!G$183*'[4]Carbon Prices POLES'!A$8*VLOOKUP('Revenues X=1'!$A117,'[4]Population Shares'!$A$3:$Z$214,B$1,FALSE)</f>
        <v>14180.51968682565</v>
      </c>
      <c r="C117">
        <f>'[4]Emission Projections'!H$183*'[4]Carbon Prices POLES'!B$8*VLOOKUP('Revenues X=1'!$A117,'[4]Population Shares'!$A$3:$Z$214,C$1,FALSE)</f>
        <v>16762.417758400734</v>
      </c>
      <c r="D117">
        <f>'[4]Emission Projections'!I$183*'[4]Carbon Prices POLES'!C$8*VLOOKUP('Revenues X=1'!$A117,'[4]Population Shares'!$A$3:$Z$214,D$1,FALSE)</f>
        <v>19813.095034328788</v>
      </c>
      <c r="E117">
        <f>'[4]Emission Projections'!J$183*'[4]Carbon Prices POLES'!D$8*VLOOKUP('Revenues X=1'!$A117,'[4]Population Shares'!$A$3:$Z$214,E$1,FALSE)</f>
        <v>23417.548556800353</v>
      </c>
      <c r="F117">
        <f>'[4]Emission Projections'!K$183*'[4]Carbon Prices POLES'!E$8*VLOOKUP('Revenues X=1'!$A117,'[4]Population Shares'!$A$3:$Z$214,F$1,FALSE)</f>
        <v>27676.034740248178</v>
      </c>
      <c r="G117">
        <f>'[4]Emission Projections'!L$183*'[4]Carbon Prices POLES'!F$8*VLOOKUP('Revenues X=1'!$A117,'[4]Population Shares'!$A$3:$Z$214,G$1,FALSE)</f>
        <v>32706.888580424489</v>
      </c>
      <c r="H117">
        <f>'[4]Emission Projections'!M$183*'[4]Carbon Prices POLES'!G$8*VLOOKUP('Revenues X=1'!$A117,'[4]Population Shares'!$A$3:$Z$214,H$1,FALSE)</f>
        <v>38649.83290976745</v>
      </c>
      <c r="I117">
        <f>'[4]Emission Projections'!N$183*'[4]Carbon Prices POLES'!H$8*VLOOKUP('Revenues X=1'!$A117,'[4]Population Shares'!$A$3:$Z$214,I$1,FALSE)</f>
        <v>45669.742723101728</v>
      </c>
      <c r="J117">
        <f>'[4]Emission Projections'!O$183*'[4]Carbon Prices POLES'!I$8*VLOOKUP('Revenues X=1'!$A117,'[4]Population Shares'!$A$3:$Z$214,J$1,FALSE)</f>
        <v>53961.268184822155</v>
      </c>
      <c r="K117">
        <f>'[4]Emission Projections'!P$183*'[4]Carbon Prices POLES'!J$8*VLOOKUP('Revenues X=1'!$A117,'[4]Population Shares'!$A$3:$Z$214,K$1,FALSE)</f>
        <v>63754.069090534947</v>
      </c>
      <c r="L117">
        <f>'[4]Emission Projections'!Q$183*'[4]Carbon Prices POLES'!K$8*VLOOKUP('Revenues X=1'!$A117,'[4]Population Shares'!$A$3:$Z$214,L$1,FALSE)</f>
        <v>75319.237929977491</v>
      </c>
      <c r="M117">
        <f>'[4]Emission Projections'!R$183*'[4]Carbon Prices POLES'!L$8*VLOOKUP('Revenues X=1'!$A117,'[4]Population Shares'!$A$3:$Z$214,M$1,FALSE)</f>
        <v>88976.582737444958</v>
      </c>
      <c r="N117">
        <f>'[4]Emission Projections'!S$183*'[4]Carbon Prices POLES'!M$8*VLOOKUP('Revenues X=1'!$A117,'[4]Population Shares'!$A$3:$Z$214,N$1,FALSE)</f>
        <v>105103.54861777341</v>
      </c>
      <c r="O117">
        <f>'[4]Emission Projections'!T$183*'[4]Carbon Prices POLES'!N$8*VLOOKUP('Revenues X=1'!$A117,'[4]Population Shares'!$A$3:$Z$214,O$1,FALSE)</f>
        <v>124145.34696930426</v>
      </c>
      <c r="P117">
        <f>'[4]Emission Projections'!U$183*'[4]Carbon Prices POLES'!O$8*VLOOKUP('Revenues X=1'!$A117,'[4]Population Shares'!$A$3:$Z$214,P$1,FALSE)</f>
        <v>146627.34381796783</v>
      </c>
      <c r="Q117">
        <f>'[4]Emission Projections'!V$183*'[4]Carbon Prices POLES'!P$8*VLOOKUP('Revenues X=1'!$A117,'[4]Population Shares'!$A$3:$Z$214,Q$1,FALSE)</f>
        <v>173169.14282335481</v>
      </c>
      <c r="R117">
        <f>'[4]Emission Projections'!W$183*'[4]Carbon Prices POLES'!Q$8*VLOOKUP('Revenues X=1'!$A117,'[4]Population Shares'!$A$3:$Z$214,R$1,FALSE)</f>
        <v>204501.78260579807</v>
      </c>
      <c r="S117">
        <f>'[4]Emission Projections'!X$183*'[4]Carbon Prices POLES'!R$8*VLOOKUP('Revenues X=1'!$A117,'[4]Population Shares'!$A$3:$Z$214,S$1,FALSE)</f>
        <v>241487.30978181917</v>
      </c>
      <c r="T117">
        <f>'[4]Emission Projections'!Y$183*'[4]Carbon Prices POLES'!S$8*VLOOKUP('Revenues X=1'!$A117,'[4]Population Shares'!$A$3:$Z$214,T$1,FALSE)</f>
        <v>285142.64502829022</v>
      </c>
      <c r="U117">
        <f>'[4]Emission Projections'!Z$183*'[4]Carbon Prices POLES'!T$8*VLOOKUP('Revenues X=1'!$A117,'[4]Population Shares'!$A$3:$Z$214,U$1,FALSE)</f>
        <v>336666.77648994635</v>
      </c>
      <c r="V117">
        <f>'[4]Emission Projections'!AA$183*'[4]Carbon Prices POLES'!U$8*VLOOKUP('Revenues X=1'!$A117,'[4]Population Shares'!$A$3:$Z$214,V$1,FALSE)</f>
        <v>397473.82347586699</v>
      </c>
      <c r="W117" s="20">
        <f t="shared" si="11"/>
        <v>119771.66464489515</v>
      </c>
      <c r="X117" t="s">
        <v>387</v>
      </c>
      <c r="Y117">
        <f t="shared" si="6"/>
        <v>0</v>
      </c>
      <c r="Z117">
        <f t="shared" si="7"/>
        <v>0</v>
      </c>
      <c r="AA117">
        <f t="shared" si="8"/>
        <v>1</v>
      </c>
      <c r="AB117">
        <f t="shared" si="9"/>
        <v>0</v>
      </c>
      <c r="AC117">
        <f t="shared" si="10"/>
        <v>0</v>
      </c>
    </row>
    <row r="118" spans="1:29" x14ac:dyDescent="0.25">
      <c r="A118" t="s">
        <v>289</v>
      </c>
      <c r="B118">
        <f>'[4]Emission Projections'!G$183*'[4]Carbon Prices POLES'!A$8*VLOOKUP('Revenues X=1'!$A118,'[4]Population Shares'!$A$3:$Z$214,B$1,FALSE)</f>
        <v>723626.88067892171</v>
      </c>
      <c r="C118">
        <f>'[4]Emission Projections'!H$183*'[4]Carbon Prices POLES'!B$8*VLOOKUP('Revenues X=1'!$A118,'[4]Population Shares'!$A$3:$Z$214,C$1,FALSE)</f>
        <v>865447.0333222386</v>
      </c>
      <c r="D118">
        <f>'[4]Emission Projections'!I$183*'[4]Carbon Prices POLES'!C$8*VLOOKUP('Revenues X=1'!$A118,'[4]Population Shares'!$A$3:$Z$214,D$1,FALSE)</f>
        <v>1034993.0783807808</v>
      </c>
      <c r="E118">
        <f>'[4]Emission Projections'!J$183*'[4]Carbon Prices POLES'!D$8*VLOOKUP('Revenues X=1'!$A118,'[4]Population Shares'!$A$3:$Z$214,E$1,FALSE)</f>
        <v>1237678.4849265611</v>
      </c>
      <c r="F118">
        <f>'[4]Emission Projections'!K$183*'[4]Carbon Prices POLES'!E$8*VLOOKUP('Revenues X=1'!$A118,'[4]Population Shares'!$A$3:$Z$214,F$1,FALSE)</f>
        <v>1479965.4213741308</v>
      </c>
      <c r="G118">
        <f>'[4]Emission Projections'!L$183*'[4]Carbon Prices POLES'!F$8*VLOOKUP('Revenues X=1'!$A118,'[4]Population Shares'!$A$3:$Z$214,G$1,FALSE)</f>
        <v>1769571.9361537483</v>
      </c>
      <c r="H118">
        <f>'[4]Emission Projections'!M$183*'[4]Carbon Prices POLES'!G$8*VLOOKUP('Revenues X=1'!$A118,'[4]Population Shares'!$A$3:$Z$214,H$1,FALSE)</f>
        <v>2115718.5834270385</v>
      </c>
      <c r="I118">
        <f>'[4]Emission Projections'!N$183*'[4]Carbon Prices POLES'!H$8*VLOOKUP('Revenues X=1'!$A118,'[4]Population Shares'!$A$3:$Z$214,I$1,FALSE)</f>
        <v>2529415.2599714026</v>
      </c>
      <c r="J118">
        <f>'[4]Emission Projections'!O$183*'[4]Carbon Prices POLES'!I$8*VLOOKUP('Revenues X=1'!$A118,'[4]Population Shares'!$A$3:$Z$214,J$1,FALSE)</f>
        <v>3023813.5330786677</v>
      </c>
      <c r="K118">
        <f>'[4]Emission Projections'!P$183*'[4]Carbon Prices POLES'!J$8*VLOOKUP('Revenues X=1'!$A118,'[4]Population Shares'!$A$3:$Z$214,K$1,FALSE)</f>
        <v>3614615.0843168511</v>
      </c>
      <c r="L118">
        <f>'[4]Emission Projections'!Q$183*'[4]Carbon Prices POLES'!K$8*VLOOKUP('Revenues X=1'!$A118,'[4]Population Shares'!$A$3:$Z$214,L$1,FALSE)</f>
        <v>4320573.0705522923</v>
      </c>
      <c r="M118">
        <f>'[4]Emission Projections'!R$183*'[4]Carbon Prices POLES'!L$8*VLOOKUP('Revenues X=1'!$A118,'[4]Population Shares'!$A$3:$Z$214,M$1,FALSE)</f>
        <v>5164073.9000863498</v>
      </c>
      <c r="N118">
        <f>'[4]Emission Projections'!S$183*'[4]Carbon Prices POLES'!M$8*VLOOKUP('Revenues X=1'!$A118,'[4]Population Shares'!$A$3:$Z$214,N$1,FALSE)</f>
        <v>6171850.4649175368</v>
      </c>
      <c r="O118">
        <f>'[4]Emission Projections'!T$183*'[4]Carbon Prices POLES'!N$8*VLOOKUP('Revenues X=1'!$A118,'[4]Population Shares'!$A$3:$Z$214,O$1,FALSE)</f>
        <v>7375810.5248733517</v>
      </c>
      <c r="P118">
        <f>'[4]Emission Projections'!U$183*'[4]Carbon Prices POLES'!O$8*VLOOKUP('Revenues X=1'!$A118,'[4]Population Shares'!$A$3:$Z$214,P$1,FALSE)</f>
        <v>8814051.0531684849</v>
      </c>
      <c r="Q118">
        <f>'[4]Emission Projections'!V$183*'[4]Carbon Prices POLES'!P$8*VLOOKUP('Revenues X=1'!$A118,'[4]Population Shares'!$A$3:$Z$214,Q$1,FALSE)</f>
        <v>10532037.358413802</v>
      </c>
      <c r="R118">
        <f>'[4]Emission Projections'!W$183*'[4]Carbon Prices POLES'!Q$8*VLOOKUP('Revenues X=1'!$A118,'[4]Population Shares'!$A$3:$Z$214,R$1,FALSE)</f>
        <v>12584045.243530966</v>
      </c>
      <c r="S118">
        <f>'[4]Emission Projections'!X$183*'[4]Carbon Prices POLES'!R$8*VLOOKUP('Revenues X=1'!$A118,'[4]Population Shares'!$A$3:$Z$214,S$1,FALSE)</f>
        <v>15034838.78831323</v>
      </c>
      <c r="T118">
        <f>'[4]Emission Projections'!Y$183*'[4]Carbon Prices POLES'!S$8*VLOOKUP('Revenues X=1'!$A118,'[4]Population Shares'!$A$3:$Z$214,T$1,FALSE)</f>
        <v>17961720.143687304</v>
      </c>
      <c r="U118">
        <f>'[4]Emission Projections'!Z$183*'[4]Carbon Prices POLES'!T$8*VLOOKUP('Revenues X=1'!$A118,'[4]Population Shares'!$A$3:$Z$214,U$1,FALSE)</f>
        <v>21456916.03143518</v>
      </c>
      <c r="V118">
        <f>'[4]Emission Projections'!AA$183*'[4]Carbon Prices POLES'!U$8*VLOOKUP('Revenues X=1'!$A118,'[4]Population Shares'!$A$3:$Z$214,V$1,FALSE)</f>
        <v>25630487.266863048</v>
      </c>
      <c r="W118" s="20">
        <f t="shared" si="11"/>
        <v>7306726.1495939</v>
      </c>
      <c r="X118" t="s">
        <v>387</v>
      </c>
      <c r="Y118">
        <f t="shared" si="6"/>
        <v>0</v>
      </c>
      <c r="Z118">
        <f t="shared" si="7"/>
        <v>0</v>
      </c>
      <c r="AA118">
        <f t="shared" si="8"/>
        <v>1</v>
      </c>
      <c r="AB118">
        <f t="shared" si="9"/>
        <v>0</v>
      </c>
      <c r="AC118">
        <f t="shared" si="10"/>
        <v>0</v>
      </c>
    </row>
    <row r="119" spans="1:29" x14ac:dyDescent="0.25">
      <c r="A119" t="s">
        <v>291</v>
      </c>
      <c r="B119">
        <f>'[4]Emission Projections'!G$183*'[4]Carbon Prices POLES'!A$8*VLOOKUP('Revenues X=1'!$A119,'[4]Population Shares'!$A$3:$Z$214,B$1,FALSE)</f>
        <v>548105.67891759961</v>
      </c>
      <c r="C119">
        <f>'[4]Emission Projections'!H$183*'[4]Carbon Prices POLES'!B$8*VLOOKUP('Revenues X=1'!$A119,'[4]Population Shares'!$A$3:$Z$214,C$1,FALSE)</f>
        <v>664427.70736424753</v>
      </c>
      <c r="D119">
        <f>'[4]Emission Projections'!I$183*'[4]Carbon Prices POLES'!C$8*VLOOKUP('Revenues X=1'!$A119,'[4]Population Shares'!$A$3:$Z$214,D$1,FALSE)</f>
        <v>805382.73841389688</v>
      </c>
      <c r="E119">
        <f>'[4]Emission Projections'!J$183*'[4]Carbon Prices POLES'!D$8*VLOOKUP('Revenues X=1'!$A119,'[4]Population Shares'!$A$3:$Z$214,E$1,FALSE)</f>
        <v>976180.98536523152</v>
      </c>
      <c r="F119">
        <f>'[4]Emission Projections'!K$183*'[4]Carbon Prices POLES'!E$8*VLOOKUP('Revenues X=1'!$A119,'[4]Population Shares'!$A$3:$Z$214,F$1,FALSE)</f>
        <v>1183127.915644459</v>
      </c>
      <c r="G119">
        <f>'[4]Emission Projections'!L$183*'[4]Carbon Prices POLES'!F$8*VLOOKUP('Revenues X=1'!$A119,'[4]Population Shares'!$A$3:$Z$214,G$1,FALSE)</f>
        <v>1433857.4788956346</v>
      </c>
      <c r="H119">
        <f>'[4]Emission Projections'!M$183*'[4]Carbon Prices POLES'!G$8*VLOOKUP('Revenues X=1'!$A119,'[4]Population Shares'!$A$3:$Z$214,H$1,FALSE)</f>
        <v>1737613.9522619098</v>
      </c>
      <c r="I119">
        <f>'[4]Emission Projections'!N$183*'[4]Carbon Prices POLES'!H$8*VLOOKUP('Revenues X=1'!$A119,'[4]Population Shares'!$A$3:$Z$214,I$1,FALSE)</f>
        <v>2105586.8487511296</v>
      </c>
      <c r="J119">
        <f>'[4]Emission Projections'!O$183*'[4]Carbon Prices POLES'!I$8*VLOOKUP('Revenues X=1'!$A119,'[4]Population Shares'!$A$3:$Z$214,J$1,FALSE)</f>
        <v>2551324.280067347</v>
      </c>
      <c r="K119">
        <f>'[4]Emission Projections'!P$183*'[4]Carbon Prices POLES'!J$8*VLOOKUP('Revenues X=1'!$A119,'[4]Population Shares'!$A$3:$Z$214,K$1,FALSE)</f>
        <v>3091223.0491788546</v>
      </c>
      <c r="L119">
        <f>'[4]Emission Projections'!Q$183*'[4]Carbon Prices POLES'!K$8*VLOOKUP('Revenues X=1'!$A119,'[4]Population Shares'!$A$3:$Z$214,L$1,FALSE)</f>
        <v>3745133.2252721079</v>
      </c>
      <c r="M119">
        <f>'[4]Emission Projections'!R$183*'[4]Carbon Prices POLES'!L$8*VLOOKUP('Revenues X=1'!$A119,'[4]Population Shares'!$A$3:$Z$214,M$1,FALSE)</f>
        <v>4537075.3949861508</v>
      </c>
      <c r="N119">
        <f>'[4]Emission Projections'!S$183*'[4]Carbon Prices POLES'!M$8*VLOOKUP('Revenues X=1'!$A119,'[4]Population Shares'!$A$3:$Z$214,N$1,FALSE)</f>
        <v>5496124.6460657259</v>
      </c>
      <c r="O119">
        <f>'[4]Emission Projections'!T$183*'[4]Carbon Prices POLES'!N$8*VLOOKUP('Revenues X=1'!$A119,'[4]Population Shares'!$A$3:$Z$214,O$1,FALSE)</f>
        <v>6657459.9220886603</v>
      </c>
      <c r="P119">
        <f>'[4]Emission Projections'!U$183*'[4]Carbon Prices POLES'!O$8*VLOOKUP('Revenues X=1'!$A119,'[4]Population Shares'!$A$3:$Z$214,P$1,FALSE)</f>
        <v>8063656.1682410268</v>
      </c>
      <c r="Q119">
        <f>'[4]Emission Projections'!V$183*'[4]Carbon Prices POLES'!P$8*VLOOKUP('Revenues X=1'!$A119,'[4]Population Shares'!$A$3:$Z$214,Q$1,FALSE)</f>
        <v>9766219.0538424011</v>
      </c>
      <c r="R119">
        <f>'[4]Emission Projections'!W$183*'[4]Carbon Prices POLES'!Q$8*VLOOKUP('Revenues X=1'!$A119,'[4]Population Shares'!$A$3:$Z$214,R$1,FALSE)</f>
        <v>11827473.180423075</v>
      </c>
      <c r="S119">
        <f>'[4]Emission Projections'!X$183*'[4]Carbon Prices POLES'!R$8*VLOOKUP('Revenues X=1'!$A119,'[4]Population Shares'!$A$3:$Z$214,S$1,FALSE)</f>
        <v>14322805.92547464</v>
      </c>
      <c r="T119">
        <f>'[4]Emission Projections'!Y$183*'[4]Carbon Prices POLES'!S$8*VLOOKUP('Revenues X=1'!$A119,'[4]Population Shares'!$A$3:$Z$214,T$1,FALSE)</f>
        <v>17343425.841812134</v>
      </c>
      <c r="U119">
        <f>'[4]Emission Projections'!Z$183*'[4]Carbon Prices POLES'!T$8*VLOOKUP('Revenues X=1'!$A119,'[4]Population Shares'!$A$3:$Z$214,U$1,FALSE)</f>
        <v>20999642.169521086</v>
      </c>
      <c r="V119">
        <f>'[4]Emission Projections'!AA$183*'[4]Carbon Prices POLES'!U$8*VLOOKUP('Revenues X=1'!$A119,'[4]Population Shares'!$A$3:$Z$214,V$1,FALSE)</f>
        <v>25424890.209258668</v>
      </c>
      <c r="W119" s="20">
        <f t="shared" si="11"/>
        <v>6822892.2081831424</v>
      </c>
      <c r="X119" t="s">
        <v>524</v>
      </c>
      <c r="Y119">
        <f t="shared" si="6"/>
        <v>1</v>
      </c>
      <c r="Z119">
        <f t="shared" si="7"/>
        <v>0</v>
      </c>
      <c r="AA119">
        <f t="shared" si="8"/>
        <v>0</v>
      </c>
      <c r="AB119">
        <f t="shared" si="9"/>
        <v>0</v>
      </c>
      <c r="AC119">
        <f t="shared" si="10"/>
        <v>0</v>
      </c>
    </row>
    <row r="120" spans="1:29" x14ac:dyDescent="0.25">
      <c r="A120" t="s">
        <v>293</v>
      </c>
      <c r="B120">
        <f>'[4]Emission Projections'!G$183*'[4]Carbon Prices POLES'!A$8*VLOOKUP('Revenues X=1'!$A120,'[4]Population Shares'!$A$3:$Z$214,B$1,FALSE)</f>
        <v>1187611.6287895886</v>
      </c>
      <c r="C120">
        <f>'[4]Emission Projections'!H$183*'[4]Carbon Prices POLES'!B$8*VLOOKUP('Revenues X=1'!$A120,'[4]Population Shares'!$A$3:$Z$214,C$1,FALSE)</f>
        <v>1413886.0605058451</v>
      </c>
      <c r="D120">
        <f>'[4]Emission Projections'!I$183*'[4]Carbon Prices POLES'!C$8*VLOOKUP('Revenues X=1'!$A120,'[4]Population Shares'!$A$3:$Z$214,D$1,FALSE)</f>
        <v>1683160.5119808516</v>
      </c>
      <c r="E120">
        <f>'[4]Emission Projections'!J$183*'[4]Carbon Prices POLES'!D$8*VLOOKUP('Revenues X=1'!$A120,'[4]Population Shares'!$A$3:$Z$214,E$1,FALSE)</f>
        <v>2003595.7368085131</v>
      </c>
      <c r="F120">
        <f>'[4]Emission Projections'!K$183*'[4]Carbon Prices POLES'!E$8*VLOOKUP('Revenues X=1'!$A120,'[4]Population Shares'!$A$3:$Z$214,F$1,FALSE)</f>
        <v>2384888.0364803323</v>
      </c>
      <c r="G120">
        <f>'[4]Emission Projections'!L$183*'[4]Carbon Prices POLES'!F$8*VLOOKUP('Revenues X=1'!$A120,'[4]Population Shares'!$A$3:$Z$214,G$1,FALSE)</f>
        <v>2838564.831789426</v>
      </c>
      <c r="H120">
        <f>'[4]Emission Projections'!M$183*'[4]Carbon Prices POLES'!G$8*VLOOKUP('Revenues X=1'!$A120,'[4]Population Shares'!$A$3:$Z$214,H$1,FALSE)</f>
        <v>3378334.6335083391</v>
      </c>
      <c r="I120">
        <f>'[4]Emission Projections'!N$183*'[4]Carbon Prices POLES'!H$8*VLOOKUP('Revenues X=1'!$A120,'[4]Population Shares'!$A$3:$Z$214,I$1,FALSE)</f>
        <v>4020490.7584532239</v>
      </c>
      <c r="J120">
        <f>'[4]Emission Projections'!O$183*'[4]Carbon Prices POLES'!I$8*VLOOKUP('Revenues X=1'!$A120,'[4]Population Shares'!$A$3:$Z$214,J$1,FALSE)</f>
        <v>4784406.9142445484</v>
      </c>
      <c r="K120">
        <f>'[4]Emission Projections'!P$183*'[4]Carbon Prices POLES'!J$8*VLOOKUP('Revenues X=1'!$A120,'[4]Population Shares'!$A$3:$Z$214,K$1,FALSE)</f>
        <v>5693106.7689921539</v>
      </c>
      <c r="L120">
        <f>'[4]Emission Projections'!Q$183*'[4]Carbon Prices POLES'!K$8*VLOOKUP('Revenues X=1'!$A120,'[4]Population Shares'!$A$3:$Z$214,L$1,FALSE)</f>
        <v>6773962.6164722294</v>
      </c>
      <c r="M120">
        <f>'[4]Emission Projections'!R$183*'[4]Carbon Prices POLES'!L$8*VLOOKUP('Revenues X=1'!$A120,'[4]Population Shares'!$A$3:$Z$214,M$1,FALSE)</f>
        <v>8059499.242808341</v>
      </c>
      <c r="N120">
        <f>'[4]Emission Projections'!S$183*'[4]Carbon Prices POLES'!M$8*VLOOKUP('Revenues X=1'!$A120,'[4]Population Shares'!$A$3:$Z$214,N$1,FALSE)</f>
        <v>9588378.6128726639</v>
      </c>
      <c r="O120">
        <f>'[4]Emission Projections'!T$183*'[4]Carbon Prices POLES'!N$8*VLOOKUP('Revenues X=1'!$A120,'[4]Population Shares'!$A$3:$Z$214,O$1,FALSE)</f>
        <v>11406534.021640038</v>
      </c>
      <c r="P120">
        <f>'[4]Emission Projections'!U$183*'[4]Carbon Prices POLES'!O$8*VLOOKUP('Revenues X=1'!$A120,'[4]Population Shares'!$A$3:$Z$214,P$1,FALSE)</f>
        <v>13568557.495346576</v>
      </c>
      <c r="Q120">
        <f>'[4]Emission Projections'!V$183*'[4]Carbon Prices POLES'!P$8*VLOOKUP('Revenues X=1'!$A120,'[4]Population Shares'!$A$3:$Z$214,Q$1,FALSE)</f>
        <v>16139299.374519117</v>
      </c>
      <c r="R120">
        <f>'[4]Emission Projections'!W$183*'[4]Carbon Prices POLES'!Q$8*VLOOKUP('Revenues X=1'!$A120,'[4]Population Shares'!$A$3:$Z$214,R$1,FALSE)</f>
        <v>19195822.559186567</v>
      </c>
      <c r="S120">
        <f>'[4]Emission Projections'!X$183*'[4]Carbon Prices POLES'!R$8*VLOOKUP('Revenues X=1'!$A120,'[4]Population Shares'!$A$3:$Z$214,S$1,FALSE)</f>
        <v>22829657.735940419</v>
      </c>
      <c r="T120">
        <f>'[4]Emission Projections'!Y$183*'[4]Carbon Prices POLES'!S$8*VLOOKUP('Revenues X=1'!$A120,'[4]Population Shares'!$A$3:$Z$214,T$1,FALSE)</f>
        <v>27149555.23969255</v>
      </c>
      <c r="U120">
        <f>'[4]Emission Projections'!Z$183*'[4]Carbon Prices POLES'!T$8*VLOOKUP('Revenues X=1'!$A120,'[4]Population Shares'!$A$3:$Z$214,U$1,FALSE)</f>
        <v>32284663.540217411</v>
      </c>
      <c r="V120">
        <f>'[4]Emission Projections'!AA$183*'[4]Carbon Prices POLES'!U$8*VLOOKUP('Revenues X=1'!$A120,'[4]Population Shares'!$A$3:$Z$214,V$1,FALSE)</f>
        <v>38388398.536765791</v>
      </c>
      <c r="W120" s="20">
        <f t="shared" si="11"/>
        <v>11179636.897953071</v>
      </c>
      <c r="X120" t="s">
        <v>387</v>
      </c>
      <c r="Y120">
        <f t="shared" si="6"/>
        <v>0</v>
      </c>
      <c r="Z120">
        <f t="shared" si="7"/>
        <v>0</v>
      </c>
      <c r="AA120">
        <f t="shared" si="8"/>
        <v>1</v>
      </c>
      <c r="AB120">
        <f t="shared" si="9"/>
        <v>0</v>
      </c>
      <c r="AC120">
        <f t="shared" si="10"/>
        <v>0</v>
      </c>
    </row>
    <row r="121" spans="1:29" x14ac:dyDescent="0.25">
      <c r="A121" t="s">
        <v>295</v>
      </c>
      <c r="B121">
        <f>'[4]Emission Projections'!G$183*'[4]Carbon Prices POLES'!A$8*VLOOKUP('Revenues X=1'!$A121,'[4]Population Shares'!$A$3:$Z$214,B$1,FALSE)</f>
        <v>49830.641371639416</v>
      </c>
      <c r="C121">
        <f>'[4]Emission Projections'!H$183*'[4]Carbon Prices POLES'!B$8*VLOOKUP('Revenues X=1'!$A121,'[4]Population Shares'!$A$3:$Z$214,C$1,FALSE)</f>
        <v>59954.756251746432</v>
      </c>
      <c r="D121">
        <f>'[4]Emission Projections'!I$183*'[4]Carbon Prices POLES'!C$8*VLOOKUP('Revenues X=1'!$A121,'[4]Population Shares'!$A$3:$Z$214,D$1,FALSE)</f>
        <v>72131.000467582868</v>
      </c>
      <c r="E121">
        <f>'[4]Emission Projections'!J$183*'[4]Carbon Prices POLES'!D$8*VLOOKUP('Revenues X=1'!$A121,'[4]Population Shares'!$A$3:$Z$214,E$1,FALSE)</f>
        <v>86774.81859470738</v>
      </c>
      <c r="F121">
        <f>'[4]Emission Projections'!K$183*'[4]Carbon Prices POLES'!E$8*VLOOKUP('Revenues X=1'!$A121,'[4]Population Shares'!$A$3:$Z$214,F$1,FALSE)</f>
        <v>104385.17023290333</v>
      </c>
      <c r="G121">
        <f>'[4]Emission Projections'!L$183*'[4]Carbon Prices POLES'!F$8*VLOOKUP('Revenues X=1'!$A121,'[4]Population Shares'!$A$3:$Z$214,G$1,FALSE)</f>
        <v>125561.59385552681</v>
      </c>
      <c r="H121">
        <f>'[4]Emission Projections'!M$183*'[4]Carbon Prices POLES'!G$8*VLOOKUP('Revenues X=1'!$A121,'[4]Population Shares'!$A$3:$Z$214,H$1,FALSE)</f>
        <v>151024.65797973497</v>
      </c>
      <c r="I121">
        <f>'[4]Emission Projections'!N$183*'[4]Carbon Prices POLES'!H$8*VLOOKUP('Revenues X=1'!$A121,'[4]Population Shares'!$A$3:$Z$214,I$1,FALSE)</f>
        <v>181639.98480841189</v>
      </c>
      <c r="J121">
        <f>'[4]Emission Projections'!O$183*'[4]Carbon Prices POLES'!I$8*VLOOKUP('Revenues X=1'!$A121,'[4]Population Shares'!$A$3:$Z$214,J$1,FALSE)</f>
        <v>218447.80810191532</v>
      </c>
      <c r="K121">
        <f>'[4]Emission Projections'!P$183*'[4]Carbon Prices POLES'!J$8*VLOOKUP('Revenues X=1'!$A121,'[4]Population Shares'!$A$3:$Z$214,K$1,FALSE)</f>
        <v>262697.59934991511</v>
      </c>
      <c r="L121">
        <f>'[4]Emission Projections'!Q$183*'[4]Carbon Prices POLES'!K$8*VLOOKUP('Revenues X=1'!$A121,'[4]Population Shares'!$A$3:$Z$214,L$1,FALSE)</f>
        <v>315890.64471987908</v>
      </c>
      <c r="M121">
        <f>'[4]Emission Projections'!R$183*'[4]Carbon Prices POLES'!L$8*VLOOKUP('Revenues X=1'!$A121,'[4]Population Shares'!$A$3:$Z$214,M$1,FALSE)</f>
        <v>379829.96262881631</v>
      </c>
      <c r="N121">
        <f>'[4]Emission Projections'!S$183*'[4]Carbon Prices POLES'!M$8*VLOOKUP('Revenues X=1'!$A121,'[4]Population Shares'!$A$3:$Z$214,N$1,FALSE)</f>
        <v>456681.61665886274</v>
      </c>
      <c r="O121">
        <f>'[4]Emission Projections'!T$183*'[4]Carbon Prices POLES'!N$8*VLOOKUP('Revenues X=1'!$A121,'[4]Population Shares'!$A$3:$Z$214,O$1,FALSE)</f>
        <v>549046.65339533053</v>
      </c>
      <c r="P121">
        <f>'[4]Emission Projections'!U$183*'[4]Carbon Prices POLES'!O$8*VLOOKUP('Revenues X=1'!$A121,'[4]Population Shares'!$A$3:$Z$214,P$1,FALSE)</f>
        <v>660049.37041290698</v>
      </c>
      <c r="Q121">
        <f>'[4]Emission Projections'!V$183*'[4]Carbon Prices POLES'!P$8*VLOOKUP('Revenues X=1'!$A121,'[4]Population Shares'!$A$3:$Z$214,Q$1,FALSE)</f>
        <v>793440.95332910214</v>
      </c>
      <c r="R121">
        <f>'[4]Emission Projections'!W$183*'[4]Carbon Prices POLES'!Q$8*VLOOKUP('Revenues X=1'!$A121,'[4]Population Shares'!$A$3:$Z$214,R$1,FALSE)</f>
        <v>953726.51158506388</v>
      </c>
      <c r="S121">
        <f>'[4]Emission Projections'!X$183*'[4]Carbon Prices POLES'!R$8*VLOOKUP('Revenues X=1'!$A121,'[4]Population Shares'!$A$3:$Z$214,S$1,FALSE)</f>
        <v>1146314.3321907551</v>
      </c>
      <c r="T121">
        <f>'[4]Emission Projections'!Y$183*'[4]Carbon Prices POLES'!S$8*VLOOKUP('Revenues X=1'!$A121,'[4]Population Shares'!$A$3:$Z$214,T$1,FALSE)</f>
        <v>1377698.6553626738</v>
      </c>
      <c r="U121">
        <f>'[4]Emission Projections'!Z$183*'[4]Carbon Prices POLES'!T$8*VLOOKUP('Revenues X=1'!$A121,'[4]Population Shares'!$A$3:$Z$214,U$1,FALSE)</f>
        <v>1655674.5499085935</v>
      </c>
      <c r="V121">
        <f>'[4]Emission Projections'!AA$183*'[4]Carbon Prices POLES'!U$8*VLOOKUP('Revenues X=1'!$A121,'[4]Population Shares'!$A$3:$Z$214,V$1,FALSE)</f>
        <v>1989600.5695645055</v>
      </c>
      <c r="W121" s="20">
        <f t="shared" si="11"/>
        <v>551923.89765574166</v>
      </c>
      <c r="X121" t="s">
        <v>524</v>
      </c>
      <c r="Y121">
        <f t="shared" si="6"/>
        <v>1</v>
      </c>
      <c r="Z121">
        <f t="shared" si="7"/>
        <v>0</v>
      </c>
      <c r="AA121">
        <f t="shared" si="8"/>
        <v>0</v>
      </c>
      <c r="AB121">
        <f t="shared" si="9"/>
        <v>0</v>
      </c>
      <c r="AC121">
        <f t="shared" si="10"/>
        <v>0</v>
      </c>
    </row>
    <row r="122" spans="1:29" x14ac:dyDescent="0.25">
      <c r="A122" t="s">
        <v>297</v>
      </c>
      <c r="B122">
        <f>'[4]Emission Projections'!G$183*'[4]Carbon Prices POLES'!A$8*VLOOKUP('Revenues X=1'!$A122,'[4]Population Shares'!$A$3:$Z$214,B$1,FALSE)</f>
        <v>613939.63082198752</v>
      </c>
      <c r="C122">
        <f>'[4]Emission Projections'!H$183*'[4]Carbon Prices POLES'!B$8*VLOOKUP('Revenues X=1'!$A122,'[4]Population Shares'!$A$3:$Z$214,C$1,FALSE)</f>
        <v>733822.30703230412</v>
      </c>
      <c r="D122">
        <f>'[4]Emission Projections'!I$183*'[4]Carbon Prices POLES'!C$8*VLOOKUP('Revenues X=1'!$A122,'[4]Population Shares'!$A$3:$Z$214,D$1,FALSE)</f>
        <v>877055.95140146138</v>
      </c>
      <c r="E122">
        <f>'[4]Emission Projections'!J$183*'[4]Carbon Prices POLES'!D$8*VLOOKUP('Revenues X=1'!$A122,'[4]Population Shares'!$A$3:$Z$214,E$1,FALSE)</f>
        <v>1048183.0547101154</v>
      </c>
      <c r="F122">
        <f>'[4]Emission Projections'!K$183*'[4]Carbon Prices POLES'!E$8*VLOOKUP('Revenues X=1'!$A122,'[4]Population Shares'!$A$3:$Z$214,F$1,FALSE)</f>
        <v>1252622.7641352743</v>
      </c>
      <c r="G122">
        <f>'[4]Emission Projections'!L$183*'[4]Carbon Prices POLES'!F$8*VLOOKUP('Revenues X=1'!$A122,'[4]Population Shares'!$A$3:$Z$214,G$1,FALSE)</f>
        <v>1496843.4875827427</v>
      </c>
      <c r="H122">
        <f>'[4]Emission Projections'!M$183*'[4]Carbon Prices POLES'!G$8*VLOOKUP('Revenues X=1'!$A122,'[4]Population Shares'!$A$3:$Z$214,H$1,FALSE)</f>
        <v>1788568.2178315998</v>
      </c>
      <c r="I122">
        <f>'[4]Emission Projections'!N$183*'[4]Carbon Prices POLES'!H$8*VLOOKUP('Revenues X=1'!$A122,'[4]Population Shares'!$A$3:$Z$214,I$1,FALSE)</f>
        <v>2137013.0850789985</v>
      </c>
      <c r="J122">
        <f>'[4]Emission Projections'!O$183*'[4]Carbon Prices POLES'!I$8*VLOOKUP('Revenues X=1'!$A122,'[4]Population Shares'!$A$3:$Z$214,J$1,FALSE)</f>
        <v>2553180.3420499549</v>
      </c>
      <c r="K122">
        <f>'[4]Emission Projections'!P$183*'[4]Carbon Prices POLES'!J$8*VLOOKUP('Revenues X=1'!$A122,'[4]Population Shares'!$A$3:$Z$214,K$1,FALSE)</f>
        <v>3050197.6400921419</v>
      </c>
      <c r="L122">
        <f>'[4]Emission Projections'!Q$183*'[4]Carbon Prices POLES'!K$8*VLOOKUP('Revenues X=1'!$A122,'[4]Population Shares'!$A$3:$Z$214,L$1,FALSE)</f>
        <v>3643734.4359591501</v>
      </c>
      <c r="M122">
        <f>'[4]Emission Projections'!R$183*'[4]Carbon Prices POLES'!L$8*VLOOKUP('Revenues X=1'!$A122,'[4]Population Shares'!$A$3:$Z$214,M$1,FALSE)</f>
        <v>4352484.6655724132</v>
      </c>
      <c r="N122">
        <f>'[4]Emission Projections'!S$183*'[4]Carbon Prices POLES'!M$8*VLOOKUP('Revenues X=1'!$A122,'[4]Population Shares'!$A$3:$Z$214,N$1,FALSE)</f>
        <v>5198758.3969481206</v>
      </c>
      <c r="O122">
        <f>'[4]Emission Projections'!T$183*'[4]Carbon Prices POLES'!N$8*VLOOKUP('Revenues X=1'!$A122,'[4]Population Shares'!$A$3:$Z$214,O$1,FALSE)</f>
        <v>6209168.2756861001</v>
      </c>
      <c r="P122">
        <f>'[4]Emission Projections'!U$183*'[4]Carbon Prices POLES'!O$8*VLOOKUP('Revenues X=1'!$A122,'[4]Population Shares'!$A$3:$Z$214,P$1,FALSE)</f>
        <v>7415469.9342993014</v>
      </c>
      <c r="Q122">
        <f>'[4]Emission Projections'!V$183*'[4]Carbon Prices POLES'!P$8*VLOOKUP('Revenues X=1'!$A122,'[4]Population Shares'!$A$3:$Z$214,Q$1,FALSE)</f>
        <v>8855537.9010226503</v>
      </c>
      <c r="R122">
        <f>'[4]Emission Projections'!W$183*'[4]Carbon Prices POLES'!Q$8*VLOOKUP('Revenues X=1'!$A122,'[4]Population Shares'!$A$3:$Z$214,R$1,FALSE)</f>
        <v>10574559.002536664</v>
      </c>
      <c r="S122">
        <f>'[4]Emission Projections'!X$183*'[4]Carbon Prices POLES'!R$8*VLOOKUP('Revenues X=1'!$A122,'[4]Population Shares'!$A$3:$Z$214,S$1,FALSE)</f>
        <v>12626419.318097048</v>
      </c>
      <c r="T122">
        <f>'[4]Emission Projections'!Y$183*'[4]Carbon Prices POLES'!S$8*VLOOKUP('Revenues X=1'!$A122,'[4]Population Shares'!$A$3:$Z$214,T$1,FALSE)</f>
        <v>15075398.334839441</v>
      </c>
      <c r="U122">
        <f>'[4]Emission Projections'!Z$183*'[4]Carbon Prices POLES'!T$8*VLOOKUP('Revenues X=1'!$A122,'[4]Population Shares'!$A$3:$Z$214,U$1,FALSE)</f>
        <v>17998139.388939623</v>
      </c>
      <c r="V122">
        <f>'[4]Emission Projections'!AA$183*'[4]Carbon Prices POLES'!U$8*VLOOKUP('Revenues X=1'!$A122,'[4]Population Shares'!$A$3:$Z$214,V$1,FALSE)</f>
        <v>21486051.409830671</v>
      </c>
      <c r="W122" s="20">
        <f t="shared" si="11"/>
        <v>6142245.1211651312</v>
      </c>
      <c r="X122" t="s">
        <v>527</v>
      </c>
      <c r="Y122">
        <f t="shared" si="6"/>
        <v>0</v>
      </c>
      <c r="Z122">
        <f t="shared" si="7"/>
        <v>0</v>
      </c>
      <c r="AA122">
        <f t="shared" si="8"/>
        <v>0</v>
      </c>
      <c r="AB122">
        <f t="shared" si="9"/>
        <v>1</v>
      </c>
      <c r="AC122">
        <f t="shared" si="10"/>
        <v>0</v>
      </c>
    </row>
    <row r="123" spans="1:29" x14ac:dyDescent="0.25">
      <c r="A123" t="s">
        <v>299</v>
      </c>
      <c r="B123">
        <f>'[4]Emission Projections'!G$183*'[4]Carbon Prices POLES'!A$8*VLOOKUP('Revenues X=1'!$A123,'[4]Population Shares'!$A$3:$Z$214,B$1,FALSE)</f>
        <v>379976.26382707461</v>
      </c>
      <c r="C123">
        <f>'[4]Emission Projections'!H$183*'[4]Carbon Prices POLES'!B$8*VLOOKUP('Revenues X=1'!$A123,'[4]Population Shares'!$A$3:$Z$214,C$1,FALSE)</f>
        <v>450478.5425438672</v>
      </c>
      <c r="D123">
        <f>'[4]Emission Projections'!I$183*'[4]Carbon Prices POLES'!C$8*VLOOKUP('Revenues X=1'!$A123,'[4]Population Shares'!$A$3:$Z$214,D$1,FALSE)</f>
        <v>534026.61236231658</v>
      </c>
      <c r="E123">
        <f>'[4]Emission Projections'!J$183*'[4]Carbon Prices POLES'!D$8*VLOOKUP('Revenues X=1'!$A123,'[4]Population Shares'!$A$3:$Z$214,E$1,FALSE)</f>
        <v>633031.22822201415</v>
      </c>
      <c r="F123">
        <f>'[4]Emission Projections'!K$183*'[4]Carbon Prices POLES'!E$8*VLOOKUP('Revenues X=1'!$A123,'[4]Population Shares'!$A$3:$Z$214,F$1,FALSE)</f>
        <v>750344.49498457648</v>
      </c>
      <c r="G123">
        <f>'[4]Emission Projections'!L$183*'[4]Carbon Prices POLES'!F$8*VLOOKUP('Revenues X=1'!$A123,'[4]Population Shares'!$A$3:$Z$214,G$1,FALSE)</f>
        <v>889342.79943386267</v>
      </c>
      <c r="H123">
        <f>'[4]Emission Projections'!M$183*'[4]Carbon Prices POLES'!G$8*VLOOKUP('Revenues X=1'!$A123,'[4]Population Shares'!$A$3:$Z$214,H$1,FALSE)</f>
        <v>1054024.5113616148</v>
      </c>
      <c r="I123">
        <f>'[4]Emission Projections'!N$183*'[4]Carbon Prices POLES'!H$8*VLOOKUP('Revenues X=1'!$A123,'[4]Population Shares'!$A$3:$Z$214,I$1,FALSE)</f>
        <v>1249121.7859910596</v>
      </c>
      <c r="J123">
        <f>'[4]Emission Projections'!O$183*'[4]Carbon Prices POLES'!I$8*VLOOKUP('Revenues X=1'!$A123,'[4]Population Shares'!$A$3:$Z$214,J$1,FALSE)</f>
        <v>1480237.8119555034</v>
      </c>
      <c r="K123">
        <f>'[4]Emission Projections'!P$183*'[4]Carbon Prices POLES'!J$8*VLOOKUP('Revenues X=1'!$A123,'[4]Population Shares'!$A$3:$Z$214,K$1,FALSE)</f>
        <v>1754003.2063425605</v>
      </c>
      <c r="L123">
        <f>'[4]Emission Projections'!Q$183*'[4]Carbon Prices POLES'!K$8*VLOOKUP('Revenues X=1'!$A123,'[4]Population Shares'!$A$3:$Z$214,L$1,FALSE)</f>
        <v>2078267.8511747422</v>
      </c>
      <c r="M123">
        <f>'[4]Emission Projections'!R$183*'[4]Carbon Prices POLES'!L$8*VLOOKUP('Revenues X=1'!$A123,'[4]Population Shares'!$A$3:$Z$214,M$1,FALSE)</f>
        <v>2462319.7725931518</v>
      </c>
      <c r="N123">
        <f>'[4]Emission Projections'!S$183*'[4]Carbon Prices POLES'!M$8*VLOOKUP('Revenues X=1'!$A123,'[4]Population Shares'!$A$3:$Z$214,N$1,FALSE)</f>
        <v>2917153.2027284936</v>
      </c>
      <c r="O123">
        <f>'[4]Emission Projections'!T$183*'[4]Carbon Prices POLES'!N$8*VLOOKUP('Revenues X=1'!$A123,'[4]Population Shares'!$A$3:$Z$214,O$1,FALSE)</f>
        <v>3455774.7994900905</v>
      </c>
      <c r="P123">
        <f>'[4]Emission Projections'!U$183*'[4]Carbon Prices POLES'!O$8*VLOOKUP('Revenues X=1'!$A123,'[4]Population Shares'!$A$3:$Z$214,P$1,FALSE)</f>
        <v>4093578.114810464</v>
      </c>
      <c r="Q123">
        <f>'[4]Emission Projections'!V$183*'[4]Carbon Prices POLES'!P$8*VLOOKUP('Revenues X=1'!$A123,'[4]Population Shares'!$A$3:$Z$214,Q$1,FALSE)</f>
        <v>4848771.855535944</v>
      </c>
      <c r="R123">
        <f>'[4]Emission Projections'!W$183*'[4]Carbon Prices POLES'!Q$8*VLOOKUP('Revenues X=1'!$A123,'[4]Population Shares'!$A$3:$Z$214,R$1,FALSE)</f>
        <v>5742902.8435717896</v>
      </c>
      <c r="S123">
        <f>'[4]Emission Projections'!X$183*'[4]Carbon Prices POLES'!R$8*VLOOKUP('Revenues X=1'!$A123,'[4]Population Shares'!$A$3:$Z$214,S$1,FALSE)</f>
        <v>6801454.7430494381</v>
      </c>
      <c r="T123">
        <f>'[4]Emission Projections'!Y$183*'[4]Carbon Prices POLES'!S$8*VLOOKUP('Revenues X=1'!$A123,'[4]Population Shares'!$A$3:$Z$214,T$1,FALSE)</f>
        <v>8054578.1789493281</v>
      </c>
      <c r="U123">
        <f>'[4]Emission Projections'!Z$183*'[4]Carbon Prices POLES'!T$8*VLOOKUP('Revenues X=1'!$A123,'[4]Population Shares'!$A$3:$Z$214,U$1,FALSE)</f>
        <v>9537927.4835640118</v>
      </c>
      <c r="V123">
        <f>'[4]Emission Projections'!AA$183*'[4]Carbon Prices POLES'!U$8*VLOOKUP('Revenues X=1'!$A123,'[4]Population Shares'!$A$3:$Z$214,V$1,FALSE)</f>
        <v>11293678.387683429</v>
      </c>
      <c r="W123" s="20">
        <f t="shared" si="11"/>
        <v>3355285.4519131114</v>
      </c>
      <c r="X123" t="s">
        <v>527</v>
      </c>
      <c r="Y123">
        <f t="shared" si="6"/>
        <v>0</v>
      </c>
      <c r="Z123">
        <f t="shared" si="7"/>
        <v>0</v>
      </c>
      <c r="AA123">
        <f t="shared" si="8"/>
        <v>0</v>
      </c>
      <c r="AB123">
        <f t="shared" si="9"/>
        <v>1</v>
      </c>
      <c r="AC123">
        <f t="shared" si="10"/>
        <v>0</v>
      </c>
    </row>
    <row r="124" spans="1:29" x14ac:dyDescent="0.25">
      <c r="A124" t="s">
        <v>303</v>
      </c>
      <c r="B124">
        <f>'[4]Emission Projections'!G$183*'[4]Carbon Prices POLES'!A$8*VLOOKUP('Revenues X=1'!$A124,'[4]Population Shares'!$A$3:$Z$214,B$1,FALSE)</f>
        <v>99886.907595684854</v>
      </c>
      <c r="C124">
        <f>'[4]Emission Projections'!H$183*'[4]Carbon Prices POLES'!B$8*VLOOKUP('Revenues X=1'!$A124,'[4]Population Shares'!$A$3:$Z$214,C$1,FALSE)</f>
        <v>119236.56496029814</v>
      </c>
      <c r="D124">
        <f>'[4]Emission Projections'!I$183*'[4]Carbon Prices POLES'!C$8*VLOOKUP('Revenues X=1'!$A124,'[4]Population Shares'!$A$3:$Z$214,D$1,FALSE)</f>
        <v>142325.09877110855</v>
      </c>
      <c r="E124">
        <f>'[4]Emission Projections'!J$183*'[4]Carbon Prices POLES'!D$8*VLOOKUP('Revenues X=1'!$A124,'[4]Population Shares'!$A$3:$Z$214,E$1,FALSE)</f>
        <v>169874.02450575409</v>
      </c>
      <c r="F124">
        <f>'[4]Emission Projections'!K$183*'[4]Carbon Prices POLES'!E$8*VLOOKUP('Revenues X=1'!$A124,'[4]Population Shares'!$A$3:$Z$214,F$1,FALSE)</f>
        <v>202742.96273961273</v>
      </c>
      <c r="G124">
        <f>'[4]Emission Projections'!L$183*'[4]Carbon Prices POLES'!F$8*VLOOKUP('Revenues X=1'!$A124,'[4]Population Shares'!$A$3:$Z$214,G$1,FALSE)</f>
        <v>241956.6307155368</v>
      </c>
      <c r="H124">
        <f>'[4]Emission Projections'!M$183*'[4]Carbon Prices POLES'!G$8*VLOOKUP('Revenues X=1'!$A124,'[4]Population Shares'!$A$3:$Z$214,H$1,FALSE)</f>
        <v>288736.90218825871</v>
      </c>
      <c r="I124">
        <f>'[4]Emission Projections'!N$183*'[4]Carbon Prices POLES'!H$8*VLOOKUP('Revenues X=1'!$A124,'[4]Population Shares'!$A$3:$Z$214,I$1,FALSE)</f>
        <v>344539.97050150466</v>
      </c>
      <c r="J124">
        <f>'[4]Emission Projections'!O$183*'[4]Carbon Prices POLES'!I$8*VLOOKUP('Revenues X=1'!$A124,'[4]Population Shares'!$A$3:$Z$214,J$1,FALSE)</f>
        <v>411101.98156160815</v>
      </c>
      <c r="K124">
        <f>'[4]Emission Projections'!P$183*'[4]Carbon Prices POLES'!J$8*VLOOKUP('Revenues X=1'!$A124,'[4]Population Shares'!$A$3:$Z$214,K$1,FALSE)</f>
        <v>490491.74916231644</v>
      </c>
      <c r="L124">
        <f>'[4]Emission Projections'!Q$183*'[4]Carbon Prices POLES'!K$8*VLOOKUP('Revenues X=1'!$A124,'[4]Population Shares'!$A$3:$Z$214,L$1,FALSE)</f>
        <v>585175.43943137315</v>
      </c>
      <c r="M124">
        <f>'[4]Emission Projections'!R$183*'[4]Carbon Prices POLES'!L$8*VLOOKUP('Revenues X=1'!$A124,'[4]Population Shares'!$A$3:$Z$214,M$1,FALSE)</f>
        <v>698091.37128514482</v>
      </c>
      <c r="N124">
        <f>'[4]Emission Projections'!S$183*'[4]Carbon Prices POLES'!M$8*VLOOKUP('Revenues X=1'!$A124,'[4]Population Shares'!$A$3:$Z$214,N$1,FALSE)</f>
        <v>832741.68029190833</v>
      </c>
      <c r="O124">
        <f>'[4]Emission Projections'!T$183*'[4]Carbon Prices POLES'!N$8*VLOOKUP('Revenues X=1'!$A124,'[4]Population Shares'!$A$3:$Z$214,O$1,FALSE)</f>
        <v>993298.42049776332</v>
      </c>
      <c r="P124">
        <f>'[4]Emission Projections'!U$183*'[4]Carbon Prices POLES'!O$8*VLOOKUP('Revenues X=1'!$A124,'[4]Population Shares'!$A$3:$Z$214,P$1,FALSE)</f>
        <v>1184733.4231921157</v>
      </c>
      <c r="Q124">
        <f>'[4]Emission Projections'!V$183*'[4]Carbon Prices POLES'!P$8*VLOOKUP('Revenues X=1'!$A124,'[4]Population Shares'!$A$3:$Z$214,Q$1,FALSE)</f>
        <v>1412968.746722023</v>
      </c>
      <c r="R124">
        <f>'[4]Emission Projections'!W$183*'[4]Carbon Prices POLES'!Q$8*VLOOKUP('Revenues X=1'!$A124,'[4]Population Shares'!$A$3:$Z$214,R$1,FALSE)</f>
        <v>1685060.5913733116</v>
      </c>
      <c r="S124">
        <f>'[4]Emission Projections'!X$183*'[4]Carbon Prices POLES'!R$8*VLOOKUP('Revenues X=1'!$A124,'[4]Population Shares'!$A$3:$Z$214,S$1,FALSE)</f>
        <v>2009412.5594236648</v>
      </c>
      <c r="T124">
        <f>'[4]Emission Projections'!Y$183*'[4]Carbon Prices POLES'!S$8*VLOOKUP('Revenues X=1'!$A124,'[4]Population Shares'!$A$3:$Z$214,T$1,FALSE)</f>
        <v>2396036.0501564345</v>
      </c>
      <c r="U124">
        <f>'[4]Emission Projections'!Z$183*'[4]Carbon Prices POLES'!T$8*VLOOKUP('Revenues X=1'!$A124,'[4]Population Shares'!$A$3:$Z$214,U$1,FALSE)</f>
        <v>2856852.4465181651</v>
      </c>
      <c r="V124">
        <f>'[4]Emission Projections'!AA$183*'[4]Carbon Prices POLES'!U$8*VLOOKUP('Revenues X=1'!$A124,'[4]Population Shares'!$A$3:$Z$214,V$1,FALSE)</f>
        <v>3406061.2781854272</v>
      </c>
      <c r="W124" s="20">
        <f t="shared" si="11"/>
        <v>979586.89522757207</v>
      </c>
      <c r="X124" t="s">
        <v>525</v>
      </c>
      <c r="Y124">
        <f t="shared" si="6"/>
        <v>0</v>
      </c>
      <c r="Z124">
        <f t="shared" si="7"/>
        <v>1</v>
      </c>
      <c r="AA124">
        <f t="shared" si="8"/>
        <v>0</v>
      </c>
      <c r="AB124">
        <f t="shared" si="9"/>
        <v>0</v>
      </c>
      <c r="AC124">
        <f t="shared" si="10"/>
        <v>0</v>
      </c>
    </row>
    <row r="125" spans="1:29" x14ac:dyDescent="0.25">
      <c r="A125" t="s">
        <v>305</v>
      </c>
      <c r="B125">
        <f>'[4]Emission Projections'!G$183*'[4]Carbon Prices POLES'!A$8*VLOOKUP('Revenues X=1'!$A125,'[4]Population Shares'!$A$3:$Z$214,B$1,FALSE)</f>
        <v>133147.68359031199</v>
      </c>
      <c r="C125">
        <f>'[4]Emission Projections'!H$183*'[4]Carbon Prices POLES'!B$8*VLOOKUP('Revenues X=1'!$A125,'[4]Population Shares'!$A$3:$Z$214,C$1,FALSE)</f>
        <v>159438.96401527387</v>
      </c>
      <c r="D125">
        <f>'[4]Emission Projections'!I$183*'[4]Carbon Prices POLES'!C$8*VLOOKUP('Revenues X=1'!$A125,'[4]Population Shares'!$A$3:$Z$214,D$1,FALSE)</f>
        <v>190909.02600077022</v>
      </c>
      <c r="E125">
        <f>'[4]Emission Projections'!J$183*'[4]Carbon Prices POLES'!D$8*VLOOKUP('Revenues X=1'!$A125,'[4]Population Shares'!$A$3:$Z$214,E$1,FALSE)</f>
        <v>228576.67147289473</v>
      </c>
      <c r="F125">
        <f>'[4]Emission Projections'!K$183*'[4]Carbon Prices POLES'!E$8*VLOOKUP('Revenues X=1'!$A125,'[4]Population Shares'!$A$3:$Z$214,F$1,FALSE)</f>
        <v>273659.59346098424</v>
      </c>
      <c r="G125">
        <f>'[4]Emission Projections'!L$183*'[4]Carbon Prices POLES'!F$8*VLOOKUP('Revenues X=1'!$A125,'[4]Population Shares'!$A$3:$Z$214,G$1,FALSE)</f>
        <v>327613.94351639843</v>
      </c>
      <c r="H125">
        <f>'[4]Emission Projections'!M$183*'[4]Carbon Prices POLES'!G$8*VLOOKUP('Revenues X=1'!$A125,'[4]Population Shares'!$A$3:$Z$214,H$1,FALSE)</f>
        <v>392181.49905065674</v>
      </c>
      <c r="I125">
        <f>'[4]Emission Projections'!N$183*'[4]Carbon Prices POLES'!H$8*VLOOKUP('Revenues X=1'!$A125,'[4]Population Shares'!$A$3:$Z$214,I$1,FALSE)</f>
        <v>469444.63711325044</v>
      </c>
      <c r="J125">
        <f>'[4]Emission Projections'!O$183*'[4]Carbon Prices POLES'!I$8*VLOOKUP('Revenues X=1'!$A125,'[4]Population Shares'!$A$3:$Z$214,J$1,FALSE)</f>
        <v>561893.87805791863</v>
      </c>
      <c r="K125">
        <f>'[4]Emission Projections'!P$183*'[4]Carbon Prices POLES'!J$8*VLOOKUP('Revenues X=1'!$A125,'[4]Population Shares'!$A$3:$Z$214,K$1,FALSE)</f>
        <v>672506.36156460969</v>
      </c>
      <c r="L125">
        <f>'[4]Emission Projections'!Q$183*'[4]Carbon Prices POLES'!K$8*VLOOKUP('Revenues X=1'!$A125,'[4]Population Shares'!$A$3:$Z$214,L$1,FALSE)</f>
        <v>804842.20263584517</v>
      </c>
      <c r="M125">
        <f>'[4]Emission Projections'!R$183*'[4]Carbon Prices POLES'!L$8*VLOOKUP('Revenues X=1'!$A125,'[4]Population Shares'!$A$3:$Z$214,M$1,FALSE)</f>
        <v>963156.54759266367</v>
      </c>
      <c r="N125">
        <f>'[4]Emission Projections'!S$183*'[4]Carbon Prices POLES'!M$8*VLOOKUP('Revenues X=1'!$A125,'[4]Population Shares'!$A$3:$Z$214,N$1,FALSE)</f>
        <v>1152536.9939509109</v>
      </c>
      <c r="O125">
        <f>'[4]Emission Projections'!T$183*'[4]Carbon Prices POLES'!N$8*VLOOKUP('Revenues X=1'!$A125,'[4]Population Shares'!$A$3:$Z$214,O$1,FALSE)</f>
        <v>1379063.5410859287</v>
      </c>
      <c r="P125">
        <f>'[4]Emission Projections'!U$183*'[4]Carbon Prices POLES'!O$8*VLOOKUP('Revenues X=1'!$A125,'[4]Population Shares'!$A$3:$Z$214,P$1,FALSE)</f>
        <v>1650004.5174318145</v>
      </c>
      <c r="Q125">
        <f>'[4]Emission Projections'!V$183*'[4]Carbon Prices POLES'!P$8*VLOOKUP('Revenues X=1'!$A125,'[4]Population Shares'!$A$3:$Z$214,Q$1,FALSE)</f>
        <v>1974044.8188647875</v>
      </c>
      <c r="R125">
        <f>'[4]Emission Projections'!W$183*'[4]Carbon Prices POLES'!Q$8*VLOOKUP('Revenues X=1'!$A125,'[4]Population Shares'!$A$3:$Z$214,R$1,FALSE)</f>
        <v>2361565.1707982817</v>
      </c>
      <c r="S125">
        <f>'[4]Emission Projections'!X$183*'[4]Carbon Prices POLES'!R$8*VLOOKUP('Revenues X=1'!$A125,'[4]Population Shares'!$A$3:$Z$214,S$1,FALSE)</f>
        <v>2824967.6962710205</v>
      </c>
      <c r="T125">
        <f>'[4]Emission Projections'!Y$183*'[4]Carbon Prices POLES'!S$8*VLOOKUP('Revenues X=1'!$A125,'[4]Population Shares'!$A$3:$Z$214,T$1,FALSE)</f>
        <v>3379073.8389882916</v>
      </c>
      <c r="U125">
        <f>'[4]Emission Projections'!Z$183*'[4]Carbon Prices POLES'!T$8*VLOOKUP('Revenues X=1'!$A125,'[4]Population Shares'!$A$3:$Z$214,U$1,FALSE)</f>
        <v>4041588.6051812116</v>
      </c>
      <c r="V125">
        <f>'[4]Emission Projections'!AA$183*'[4]Carbon Prices POLES'!U$8*VLOOKUP('Revenues X=1'!$A125,'[4]Population Shares'!$A$3:$Z$214,V$1,FALSE)</f>
        <v>4833666.8217088692</v>
      </c>
      <c r="W125" s="20">
        <f t="shared" si="11"/>
        <v>1370184.9053501282</v>
      </c>
      <c r="X125" t="s">
        <v>387</v>
      </c>
      <c r="Y125">
        <f t="shared" si="6"/>
        <v>0</v>
      </c>
      <c r="Z125">
        <f t="shared" si="7"/>
        <v>0</v>
      </c>
      <c r="AA125">
        <f t="shared" si="8"/>
        <v>1</v>
      </c>
      <c r="AB125">
        <f t="shared" si="9"/>
        <v>0</v>
      </c>
      <c r="AC125">
        <f t="shared" si="10"/>
        <v>0</v>
      </c>
    </row>
    <row r="126" spans="1:29" x14ac:dyDescent="0.25">
      <c r="A126" t="s">
        <v>307</v>
      </c>
      <c r="B126">
        <f>'[4]Emission Projections'!G$183*'[4]Carbon Prices POLES'!A$8*VLOOKUP('Revenues X=1'!$A126,'[4]Population Shares'!$A$3:$Z$214,B$1,FALSE)</f>
        <v>363472.94703312556</v>
      </c>
      <c r="C126">
        <f>'[4]Emission Projections'!H$183*'[4]Carbon Prices POLES'!B$8*VLOOKUP('Revenues X=1'!$A126,'[4]Population Shares'!$A$3:$Z$214,C$1,FALSE)</f>
        <v>447084.98879889457</v>
      </c>
      <c r="D126">
        <f>'[4]Emission Projections'!I$183*'[4]Carbon Prices POLES'!C$8*VLOOKUP('Revenues X=1'!$A126,'[4]Population Shares'!$A$3:$Z$214,D$1,FALSE)</f>
        <v>549894.3204267387</v>
      </c>
      <c r="E126">
        <f>'[4]Emission Projections'!J$183*'[4]Carbon Prices POLES'!D$8*VLOOKUP('Revenues X=1'!$A126,'[4]Population Shares'!$A$3:$Z$214,E$1,FALSE)</f>
        <v>676303.79440180713</v>
      </c>
      <c r="F126">
        <f>'[4]Emission Projections'!K$183*'[4]Carbon Prices POLES'!E$8*VLOOKUP('Revenues X=1'!$A126,'[4]Population Shares'!$A$3:$Z$214,F$1,FALSE)</f>
        <v>831721.14901051973</v>
      </c>
      <c r="G126">
        <f>'[4]Emission Projections'!L$183*'[4]Carbon Prices POLES'!F$8*VLOOKUP('Revenues X=1'!$A126,'[4]Population Shares'!$A$3:$Z$214,G$1,FALSE)</f>
        <v>1022790.280809595</v>
      </c>
      <c r="H126">
        <f>'[4]Emission Projections'!M$183*'[4]Carbon Prices POLES'!G$8*VLOOKUP('Revenues X=1'!$A126,'[4]Population Shares'!$A$3:$Z$214,H$1,FALSE)</f>
        <v>1257675.1063739611</v>
      </c>
      <c r="I126">
        <f>'[4]Emission Projections'!N$183*'[4]Carbon Prices POLES'!H$8*VLOOKUP('Revenues X=1'!$A126,'[4]Population Shares'!$A$3:$Z$214,I$1,FALSE)</f>
        <v>1546403.7434781869</v>
      </c>
      <c r="J126">
        <f>'[4]Emission Projections'!O$183*'[4]Carbon Prices POLES'!I$8*VLOOKUP('Revenues X=1'!$A126,'[4]Population Shares'!$A$3:$Z$214,J$1,FALSE)</f>
        <v>1901296.9795593387</v>
      </c>
      <c r="K126">
        <f>'[4]Emission Projections'!P$183*'[4]Carbon Prices POLES'!J$8*VLOOKUP('Revenues X=1'!$A126,'[4]Population Shares'!$A$3:$Z$214,K$1,FALSE)</f>
        <v>2337486.9901623414</v>
      </c>
      <c r="L126">
        <f>'[4]Emission Projections'!Q$183*'[4]Carbon Prices POLES'!K$8*VLOOKUP('Revenues X=1'!$A126,'[4]Population Shares'!$A$3:$Z$214,L$1,FALSE)</f>
        <v>2873562.808051392</v>
      </c>
      <c r="M126">
        <f>'[4]Emission Projections'!R$183*'[4]Carbon Prices POLES'!L$8*VLOOKUP('Revenues X=1'!$A126,'[4]Population Shares'!$A$3:$Z$214,M$1,FALSE)</f>
        <v>3532352.0602707388</v>
      </c>
      <c r="N126">
        <f>'[4]Emission Projections'!S$183*'[4]Carbon Prices POLES'!M$8*VLOOKUP('Revenues X=1'!$A126,'[4]Population Shares'!$A$3:$Z$214,N$1,FALSE)</f>
        <v>4341893.0587073807</v>
      </c>
      <c r="O126">
        <f>'[4]Emission Projections'!T$183*'[4]Carbon Prices POLES'!N$8*VLOOKUP('Revenues X=1'!$A126,'[4]Population Shares'!$A$3:$Z$214,O$1,FALSE)</f>
        <v>5336612.5467009237</v>
      </c>
      <c r="P126">
        <f>'[4]Emission Projections'!U$183*'[4]Carbon Prices POLES'!O$8*VLOOKUP('Revenues X=1'!$A126,'[4]Population Shares'!$A$3:$Z$214,P$1,FALSE)</f>
        <v>6558789.2593551548</v>
      </c>
      <c r="Q126">
        <f>'[4]Emission Projections'!V$183*'[4]Carbon Prices POLES'!P$8*VLOOKUP('Revenues X=1'!$A126,'[4]Population Shares'!$A$3:$Z$214,Q$1,FALSE)</f>
        <v>8060327.7198454281</v>
      </c>
      <c r="R126">
        <f>'[4]Emission Projections'!W$183*'[4]Carbon Prices POLES'!Q$8*VLOOKUP('Revenues X=1'!$A126,'[4]Population Shares'!$A$3:$Z$214,R$1,FALSE)</f>
        <v>9904961.0905385334</v>
      </c>
      <c r="S126">
        <f>'[4]Emission Projections'!X$183*'[4]Carbon Prices POLES'!R$8*VLOOKUP('Revenues X=1'!$A126,'[4]Population Shares'!$A$3:$Z$214,S$1,FALSE)</f>
        <v>12170921.81029618</v>
      </c>
      <c r="T126">
        <f>'[4]Emission Projections'!Y$183*'[4]Carbon Prices POLES'!S$8*VLOOKUP('Revenues X=1'!$A126,'[4]Population Shares'!$A$3:$Z$214,T$1,FALSE)</f>
        <v>14954256.172936097</v>
      </c>
      <c r="U126">
        <f>'[4]Emission Projections'!Z$183*'[4]Carbon Prices POLES'!T$8*VLOOKUP('Revenues X=1'!$A126,'[4]Population Shares'!$A$3:$Z$214,U$1,FALSE)</f>
        <v>18372843.937110696</v>
      </c>
      <c r="V126">
        <f>'[4]Emission Projections'!AA$183*'[4]Carbon Prices POLES'!U$8*VLOOKUP('Revenues X=1'!$A126,'[4]Population Shares'!$A$3:$Z$214,V$1,FALSE)</f>
        <v>22571381.487404574</v>
      </c>
      <c r="W126" s="20">
        <f t="shared" si="11"/>
        <v>5695811.0595843615</v>
      </c>
      <c r="X126" t="s">
        <v>387</v>
      </c>
      <c r="Y126">
        <f t="shared" si="6"/>
        <v>0</v>
      </c>
      <c r="Z126">
        <f t="shared" si="7"/>
        <v>0</v>
      </c>
      <c r="AA126">
        <f t="shared" si="8"/>
        <v>1</v>
      </c>
      <c r="AB126">
        <f t="shared" si="9"/>
        <v>0</v>
      </c>
      <c r="AC126">
        <f t="shared" si="10"/>
        <v>0</v>
      </c>
    </row>
    <row r="127" spans="1:29" x14ac:dyDescent="0.25">
      <c r="A127" t="s">
        <v>309</v>
      </c>
      <c r="B127">
        <f>'[4]Emission Projections'!G$183*'[4]Carbon Prices POLES'!A$8*VLOOKUP('Revenues X=1'!$A127,'[4]Population Shares'!$A$3:$Z$214,B$1,FALSE)</f>
        <v>3652345.8636320261</v>
      </c>
      <c r="C127">
        <f>'[4]Emission Projections'!H$183*'[4]Carbon Prices POLES'!B$8*VLOOKUP('Revenues X=1'!$A127,'[4]Population Shares'!$A$3:$Z$214,C$1,FALSE)</f>
        <v>4439188.9379311977</v>
      </c>
      <c r="D127">
        <f>'[4]Emission Projections'!I$183*'[4]Carbon Prices POLES'!C$8*VLOOKUP('Revenues X=1'!$A127,'[4]Population Shares'!$A$3:$Z$214,D$1,FALSE)</f>
        <v>5395187.1211281605</v>
      </c>
      <c r="E127">
        <f>'[4]Emission Projections'!J$183*'[4]Carbon Prices POLES'!D$8*VLOOKUP('Revenues X=1'!$A127,'[4]Population Shares'!$A$3:$Z$214,E$1,FALSE)</f>
        <v>6556662.6390495012</v>
      </c>
      <c r="F127">
        <f>'[4]Emission Projections'!K$183*'[4]Carbon Prices POLES'!E$8*VLOOKUP('Revenues X=1'!$A127,'[4]Population Shares'!$A$3:$Z$214,F$1,FALSE)</f>
        <v>7967691.2335587433</v>
      </c>
      <c r="G127">
        <f>'[4]Emission Projections'!L$183*'[4]Carbon Prices POLES'!F$8*VLOOKUP('Revenues X=1'!$A127,'[4]Population Shares'!$A$3:$Z$214,G$1,FALSE)</f>
        <v>9681777.1035696957</v>
      </c>
      <c r="H127">
        <f>'[4]Emission Projections'!M$183*'[4]Carbon Prices POLES'!G$8*VLOOKUP('Revenues X=1'!$A127,'[4]Population Shares'!$A$3:$Z$214,H$1,FALSE)</f>
        <v>11763882.796188606</v>
      </c>
      <c r="I127">
        <f>'[4]Emission Projections'!N$183*'[4]Carbon Prices POLES'!H$8*VLOOKUP('Revenues X=1'!$A127,'[4]Population Shares'!$A$3:$Z$214,I$1,FALSE)</f>
        <v>14292850.563653631</v>
      </c>
      <c r="J127">
        <f>'[4]Emission Projections'!O$183*'[4]Carbon Prices POLES'!I$8*VLOOKUP('Revenues X=1'!$A127,'[4]Population Shares'!$A$3:$Z$214,J$1,FALSE)</f>
        <v>17364394.962872315</v>
      </c>
      <c r="K127">
        <f>'[4]Emission Projections'!P$183*'[4]Carbon Prices POLES'!J$8*VLOOKUP('Revenues X=1'!$A127,'[4]Population Shares'!$A$3:$Z$214,K$1,FALSE)</f>
        <v>21094665.16562051</v>
      </c>
      <c r="L127">
        <f>'[4]Emission Projections'!Q$183*'[4]Carbon Prices POLES'!K$8*VLOOKUP('Revenues X=1'!$A127,'[4]Population Shares'!$A$3:$Z$214,L$1,FALSE)</f>
        <v>25624645.414284799</v>
      </c>
      <c r="M127">
        <f>'[4]Emission Projections'!R$183*'[4]Carbon Prices POLES'!L$8*VLOOKUP('Revenues X=1'!$A127,'[4]Population Shares'!$A$3:$Z$214,M$1,FALSE)</f>
        <v>31125396.252558392</v>
      </c>
      <c r="N127">
        <f>'[4]Emission Projections'!S$183*'[4]Carbon Prices POLES'!M$8*VLOOKUP('Revenues X=1'!$A127,'[4]Population Shares'!$A$3:$Z$214,N$1,FALSE)</f>
        <v>37804523.297984369</v>
      </c>
      <c r="O127">
        <f>'[4]Emission Projections'!T$183*'[4]Carbon Prices POLES'!N$8*VLOOKUP('Revenues X=1'!$A127,'[4]Population Shares'!$A$3:$Z$214,O$1,FALSE)</f>
        <v>45913886.162015006</v>
      </c>
      <c r="P127">
        <f>'[4]Emission Projections'!U$183*'[4]Carbon Prices POLES'!O$8*VLOOKUP('Revenues X=1'!$A127,'[4]Population Shares'!$A$3:$Z$214,P$1,FALSE)</f>
        <v>55759104.916970871</v>
      </c>
      <c r="Q127">
        <f>'[4]Emission Projections'!V$183*'[4]Carbon Prices POLES'!P$8*VLOOKUP('Revenues X=1'!$A127,'[4]Population Shares'!$A$3:$Z$214,Q$1,FALSE)</f>
        <v>67710894.826574326</v>
      </c>
      <c r="R127">
        <f>'[4]Emission Projections'!W$183*'[4]Carbon Prices POLES'!Q$8*VLOOKUP('Revenues X=1'!$A127,'[4]Population Shares'!$A$3:$Z$214,R$1,FALSE)</f>
        <v>82219032.837954581</v>
      </c>
      <c r="S127">
        <f>'[4]Emission Projections'!X$183*'[4]Carbon Prices POLES'!R$8*VLOOKUP('Revenues X=1'!$A127,'[4]Population Shares'!$A$3:$Z$214,S$1,FALSE)</f>
        <v>99829017.961501434</v>
      </c>
      <c r="T127">
        <f>'[4]Emission Projections'!Y$183*'[4]Carbon Prices POLES'!S$8*VLOOKUP('Revenues X=1'!$A127,'[4]Population Shares'!$A$3:$Z$214,T$1,FALSE)</f>
        <v>121202584.04413766</v>
      </c>
      <c r="U127">
        <f>'[4]Emission Projections'!Z$183*'[4]Carbon Prices POLES'!T$8*VLOOKUP('Revenues X=1'!$A127,'[4]Population Shares'!$A$3:$Z$214,U$1,FALSE)</f>
        <v>147142179.8743093</v>
      </c>
      <c r="V127">
        <f>'[4]Emission Projections'!AA$183*'[4]Carbon Prices POLES'!U$8*VLOOKUP('Revenues X=1'!$A127,'[4]Population Shares'!$A$3:$Z$214,V$1,FALSE)</f>
        <v>178621066.14597172</v>
      </c>
      <c r="W127" s="20">
        <f t="shared" si="11"/>
        <v>47388618.005784139</v>
      </c>
      <c r="X127" t="s">
        <v>527</v>
      </c>
      <c r="Y127">
        <f t="shared" si="6"/>
        <v>0</v>
      </c>
      <c r="Z127">
        <f t="shared" si="7"/>
        <v>0</v>
      </c>
      <c r="AA127">
        <f t="shared" si="8"/>
        <v>0</v>
      </c>
      <c r="AB127">
        <f t="shared" si="9"/>
        <v>1</v>
      </c>
      <c r="AC127">
        <f t="shared" si="10"/>
        <v>0</v>
      </c>
    </row>
    <row r="128" spans="1:29" x14ac:dyDescent="0.25">
      <c r="A128" t="s">
        <v>314</v>
      </c>
      <c r="B128">
        <f>'[4]Emission Projections'!G$183*'[4]Carbon Prices POLES'!A$8*VLOOKUP('Revenues X=1'!$A128,'[4]Population Shares'!$A$3:$Z$214,B$1,FALSE)</f>
        <v>111811.95630203244</v>
      </c>
      <c r="C128">
        <f>'[4]Emission Projections'!H$183*'[4]Carbon Prices POLES'!B$8*VLOOKUP('Revenues X=1'!$A128,'[4]Population Shares'!$A$3:$Z$214,C$1,FALSE)</f>
        <v>133480.94177639627</v>
      </c>
      <c r="D128">
        <f>'[4]Emission Projections'!I$183*'[4]Carbon Prices POLES'!C$8*VLOOKUP('Revenues X=1'!$A128,'[4]Population Shares'!$A$3:$Z$214,D$1,FALSE)</f>
        <v>159338.75807311069</v>
      </c>
      <c r="E128">
        <f>'[4]Emission Projections'!J$183*'[4]Carbon Prices POLES'!D$8*VLOOKUP('Revenues X=1'!$A128,'[4]Population Shares'!$A$3:$Z$214,E$1,FALSE)</f>
        <v>190194.09874290097</v>
      </c>
      <c r="F128">
        <f>'[4]Emission Projections'!K$183*'[4]Carbon Prices POLES'!E$8*VLOOKUP('Revenues X=1'!$A128,'[4]Population Shares'!$A$3:$Z$214,F$1,FALSE)</f>
        <v>227010.51737440814</v>
      </c>
      <c r="G128">
        <f>'[4]Emission Projections'!L$183*'[4]Carbon Prices POLES'!F$8*VLOOKUP('Revenues X=1'!$A128,'[4]Population Shares'!$A$3:$Z$214,G$1,FALSE)</f>
        <v>270936.70572569279</v>
      </c>
      <c r="H128">
        <f>'[4]Emission Projections'!M$183*'[4]Carbon Prices POLES'!G$8*VLOOKUP('Revenues X=1'!$A128,'[4]Population Shares'!$A$3:$Z$214,H$1,FALSE)</f>
        <v>323342.46016286575</v>
      </c>
      <c r="I128">
        <f>'[4]Emission Projections'!N$183*'[4]Carbon Prices POLES'!H$8*VLOOKUP('Revenues X=1'!$A128,'[4]Population Shares'!$A$3:$Z$214,I$1,FALSE)</f>
        <v>385860.37831567967</v>
      </c>
      <c r="J128">
        <f>'[4]Emission Projections'!O$183*'[4]Carbon Prices POLES'!I$8*VLOOKUP('Revenues X=1'!$A128,'[4]Population Shares'!$A$3:$Z$214,J$1,FALSE)</f>
        <v>460437.05941586848</v>
      </c>
      <c r="K128">
        <f>'[4]Emission Projections'!P$183*'[4]Carbon Prices POLES'!J$8*VLOOKUP('Revenues X=1'!$A128,'[4]Population Shares'!$A$3:$Z$214,K$1,FALSE)</f>
        <v>549392.25876107649</v>
      </c>
      <c r="L128">
        <f>'[4]Emission Projections'!Q$183*'[4]Carbon Prices POLES'!K$8*VLOOKUP('Revenues X=1'!$A128,'[4]Population Shares'!$A$3:$Z$214,L$1,FALSE)</f>
        <v>655491.47413814336</v>
      </c>
      <c r="M128">
        <f>'[4]Emission Projections'!R$183*'[4]Carbon Prices POLES'!L$8*VLOOKUP('Revenues X=1'!$A128,'[4]Population Shares'!$A$3:$Z$214,M$1,FALSE)</f>
        <v>782029.89479044324</v>
      </c>
      <c r="N128">
        <f>'[4]Emission Projections'!S$183*'[4]Carbon Prices POLES'!M$8*VLOOKUP('Revenues X=1'!$A128,'[4]Population Shares'!$A$3:$Z$214,N$1,FALSE)</f>
        <v>932935.27767246217</v>
      </c>
      <c r="O128">
        <f>'[4]Emission Projections'!T$183*'[4]Carbon Prices POLES'!N$8*VLOOKUP('Revenues X=1'!$A128,'[4]Population Shares'!$A$3:$Z$214,O$1,FALSE)</f>
        <v>1112887.0427158938</v>
      </c>
      <c r="P128">
        <f>'[4]Emission Projections'!U$183*'[4]Carbon Prices POLES'!O$8*VLOOKUP('Revenues X=1'!$A128,'[4]Population Shares'!$A$3:$Z$214,P$1,FALSE)</f>
        <v>1327462.0366369849</v>
      </c>
      <c r="Q128">
        <f>'[4]Emission Projections'!V$183*'[4]Carbon Prices POLES'!P$8*VLOOKUP('Revenues X=1'!$A128,'[4]Population Shares'!$A$3:$Z$214,Q$1,FALSE)</f>
        <v>1583303.4306821667</v>
      </c>
      <c r="R128">
        <f>'[4]Emission Projections'!W$183*'[4]Carbon Prices POLES'!Q$8*VLOOKUP('Revenues X=1'!$A128,'[4]Population Shares'!$A$3:$Z$214,R$1,FALSE)</f>
        <v>1888327.1905250137</v>
      </c>
      <c r="S128">
        <f>'[4]Emission Projections'!X$183*'[4]Carbon Prices POLES'!R$8*VLOOKUP('Revenues X=1'!$A128,'[4]Population Shares'!$A$3:$Z$214,S$1,FALSE)</f>
        <v>2251961.519350837</v>
      </c>
      <c r="T128">
        <f>'[4]Emission Projections'!Y$183*'[4]Carbon Prices POLES'!S$8*VLOOKUP('Revenues X=1'!$A128,'[4]Population Shares'!$A$3:$Z$214,T$1,FALSE)</f>
        <v>2685439.2286338164</v>
      </c>
      <c r="U128">
        <f>'[4]Emission Projections'!Z$183*'[4]Carbon Prices POLES'!T$8*VLOOKUP('Revenues X=1'!$A128,'[4]Population Shares'!$A$3:$Z$214,U$1,FALSE)</f>
        <v>3202137.0731648495</v>
      </c>
      <c r="V128">
        <f>'[4]Emission Projections'!AA$183*'[4]Carbon Prices POLES'!U$8*VLOOKUP('Revenues X=1'!$A128,'[4]Population Shares'!$A$3:$Z$214,V$1,FALSE)</f>
        <v>3817989.1827704161</v>
      </c>
      <c r="W128" s="20">
        <f t="shared" si="11"/>
        <v>1097703.2612252887</v>
      </c>
      <c r="X128" t="s">
        <v>387</v>
      </c>
      <c r="Y128">
        <f t="shared" si="6"/>
        <v>0</v>
      </c>
      <c r="Z128">
        <f t="shared" si="7"/>
        <v>0</v>
      </c>
      <c r="AA128">
        <f t="shared" si="8"/>
        <v>1</v>
      </c>
      <c r="AB128">
        <f t="shared" si="9"/>
        <v>0</v>
      </c>
      <c r="AC128">
        <f t="shared" si="10"/>
        <v>0</v>
      </c>
    </row>
    <row r="129" spans="1:29" x14ac:dyDescent="0.25">
      <c r="A129" t="s">
        <v>316</v>
      </c>
      <c r="B129">
        <f>'[4]Emission Projections'!G$183*'[4]Carbon Prices POLES'!A$8*VLOOKUP('Revenues X=1'!$A129,'[4]Population Shares'!$A$3:$Z$214,B$1,FALSE)</f>
        <v>64096.302080713962</v>
      </c>
      <c r="C129">
        <f>'[4]Emission Projections'!H$183*'[4]Carbon Prices POLES'!B$8*VLOOKUP('Revenues X=1'!$A129,'[4]Population Shares'!$A$3:$Z$214,C$1,FALSE)</f>
        <v>78006.96338060117</v>
      </c>
      <c r="D129">
        <f>'[4]Emission Projections'!I$183*'[4]Carbon Prices POLES'!C$8*VLOOKUP('Revenues X=1'!$A129,'[4]Population Shares'!$A$3:$Z$214,D$1,FALSE)</f>
        <v>94930.314492269594</v>
      </c>
      <c r="E129">
        <f>'[4]Emission Projections'!J$183*'[4]Carbon Prices POLES'!D$8*VLOOKUP('Revenues X=1'!$A129,'[4]Population Shares'!$A$3:$Z$214,E$1,FALSE)</f>
        <v>115518.06651116531</v>
      </c>
      <c r="F129">
        <f>'[4]Emission Projections'!K$183*'[4]Carbon Prices POLES'!E$8*VLOOKUP('Revenues X=1'!$A129,'[4]Population Shares'!$A$3:$Z$214,F$1,FALSE)</f>
        <v>140562.09898754774</v>
      </c>
      <c r="G129">
        <f>'[4]Emission Projections'!L$183*'[4]Carbon Prices POLES'!F$8*VLOOKUP('Revenues X=1'!$A129,'[4]Population Shares'!$A$3:$Z$214,G$1,FALSE)</f>
        <v>171024.95429302927</v>
      </c>
      <c r="H129">
        <f>'[4]Emission Projections'!M$183*'[4]Carbon Prices POLES'!G$8*VLOOKUP('Revenues X=1'!$A129,'[4]Population Shares'!$A$3:$Z$214,H$1,FALSE)</f>
        <v>208076.8464155946</v>
      </c>
      <c r="I129">
        <f>'[4]Emission Projections'!N$183*'[4]Carbon Prices POLES'!H$8*VLOOKUP('Revenues X=1'!$A129,'[4]Population Shares'!$A$3:$Z$214,I$1,FALSE)</f>
        <v>253139.88957072023</v>
      </c>
      <c r="J129">
        <f>'[4]Emission Projections'!O$183*'[4]Carbon Prices POLES'!I$8*VLOOKUP('Revenues X=1'!$A129,'[4]Population Shares'!$A$3:$Z$214,J$1,FALSE)</f>
        <v>307942.799715325</v>
      </c>
      <c r="K129">
        <f>'[4]Emission Projections'!P$183*'[4]Carbon Prices POLES'!J$8*VLOOKUP('Revenues X=1'!$A129,'[4]Population Shares'!$A$3:$Z$214,K$1,FALSE)</f>
        <v>374586.13623846264</v>
      </c>
      <c r="L129">
        <f>'[4]Emission Projections'!Q$183*'[4]Carbon Prices POLES'!K$8*VLOOKUP('Revenues X=1'!$A129,'[4]Population Shares'!$A$3:$Z$214,L$1,FALSE)</f>
        <v>455622.9514965014</v>
      </c>
      <c r="M129">
        <f>'[4]Emission Projections'!R$183*'[4]Carbon Prices POLES'!L$8*VLOOKUP('Revenues X=1'!$A129,'[4]Population Shares'!$A$3:$Z$214,M$1,FALSE)</f>
        <v>554155.03399625805</v>
      </c>
      <c r="N129">
        <f>'[4]Emission Projections'!S$183*'[4]Carbon Prices POLES'!M$8*VLOOKUP('Revenues X=1'!$A129,'[4]Population Shares'!$A$3:$Z$214,N$1,FALSE)</f>
        <v>673951.78037072532</v>
      </c>
      <c r="O129">
        <f>'[4]Emission Projections'!T$183*'[4]Carbon Prices POLES'!N$8*VLOOKUP('Revenues X=1'!$A129,'[4]Population Shares'!$A$3:$Z$214,O$1,FALSE)</f>
        <v>819592.12527903682</v>
      </c>
      <c r="P129">
        <f>'[4]Emission Projections'!U$183*'[4]Carbon Prices POLES'!O$8*VLOOKUP('Revenues X=1'!$A129,'[4]Population Shares'!$A$3:$Z$214,P$1,FALSE)</f>
        <v>996639.69944188825</v>
      </c>
      <c r="Q129">
        <f>'[4]Emission Projections'!V$183*'[4]Carbon Prices POLES'!P$8*VLOOKUP('Revenues X=1'!$A129,'[4]Population Shares'!$A$3:$Z$214,Q$1,FALSE)</f>
        <v>1211852.0652596522</v>
      </c>
      <c r="R129">
        <f>'[4]Emission Projections'!W$183*'[4]Carbon Prices POLES'!Q$8*VLOOKUP('Revenues X=1'!$A129,'[4]Population Shares'!$A$3:$Z$214,R$1,FALSE)</f>
        <v>1473438.7357167809</v>
      </c>
      <c r="S129">
        <f>'[4]Emission Projections'!X$183*'[4]Carbon Prices POLES'!R$8*VLOOKUP('Revenues X=1'!$A129,'[4]Population Shares'!$A$3:$Z$214,S$1,FALSE)</f>
        <v>1791369.531355903</v>
      </c>
      <c r="T129">
        <f>'[4]Emission Projections'!Y$183*'[4]Carbon Prices POLES'!S$8*VLOOKUP('Revenues X=1'!$A129,'[4]Population Shares'!$A$3:$Z$214,T$1,FALSE)</f>
        <v>2177754.5437028622</v>
      </c>
      <c r="U129">
        <f>'[4]Emission Projections'!Z$183*'[4]Carbon Prices POLES'!T$8*VLOOKUP('Revenues X=1'!$A129,'[4]Population Shares'!$A$3:$Z$214,U$1,FALSE)</f>
        <v>2647298.4188040439</v>
      </c>
      <c r="V129">
        <f>'[4]Emission Projections'!AA$183*'[4]Carbon Prices POLES'!U$8*VLOOKUP('Revenues X=1'!$A129,'[4]Population Shares'!$A$3:$Z$214,V$1,FALSE)</f>
        <v>3217859.3452062136</v>
      </c>
      <c r="W129" s="20">
        <f t="shared" si="11"/>
        <v>848924.69534834742</v>
      </c>
      <c r="X129" t="s">
        <v>524</v>
      </c>
      <c r="Y129">
        <f t="shared" si="6"/>
        <v>1</v>
      </c>
      <c r="Z129">
        <f t="shared" si="7"/>
        <v>0</v>
      </c>
      <c r="AA129">
        <f t="shared" si="8"/>
        <v>0</v>
      </c>
      <c r="AB129">
        <f t="shared" si="9"/>
        <v>0</v>
      </c>
      <c r="AC129">
        <f t="shared" si="10"/>
        <v>0</v>
      </c>
    </row>
    <row r="130" spans="1:29" x14ac:dyDescent="0.25">
      <c r="A130" t="s">
        <v>318</v>
      </c>
      <c r="B130">
        <f>'[4]Emission Projections'!G$183*'[4]Carbon Prices POLES'!A$8*VLOOKUP('Revenues X=1'!$A130,'[4]Population Shares'!$A$3:$Z$214,B$1,FALSE)</f>
        <v>3959739.1658681626</v>
      </c>
      <c r="C130">
        <f>'[4]Emission Projections'!H$183*'[4]Carbon Prices POLES'!B$8*VLOOKUP('Revenues X=1'!$A130,'[4]Population Shares'!$A$3:$Z$214,C$1,FALSE)</f>
        <v>4754187.2988822823</v>
      </c>
      <c r="D130">
        <f>'[4]Emission Projections'!I$183*'[4]Carbon Prices POLES'!C$8*VLOOKUP('Revenues X=1'!$A130,'[4]Population Shares'!$A$3:$Z$214,D$1,FALSE)</f>
        <v>5707647.5230904995</v>
      </c>
      <c r="E130">
        <f>'[4]Emission Projections'!J$183*'[4]Carbon Prices POLES'!D$8*VLOOKUP('Revenues X=1'!$A130,'[4]Population Shares'!$A$3:$Z$214,E$1,FALSE)</f>
        <v>6851906.8056272184</v>
      </c>
      <c r="F130">
        <f>'[4]Emission Projections'!K$183*'[4]Carbon Prices POLES'!E$8*VLOOKUP('Revenues X=1'!$A130,'[4]Population Shares'!$A$3:$Z$214,F$1,FALSE)</f>
        <v>8225060.1066271374</v>
      </c>
      <c r="G130">
        <f>'[4]Emission Projections'!L$183*'[4]Carbon Prices POLES'!F$8*VLOOKUP('Revenues X=1'!$A130,'[4]Population Shares'!$A$3:$Z$214,G$1,FALSE)</f>
        <v>9872784.103718495</v>
      </c>
      <c r="H130">
        <f>'[4]Emission Projections'!M$183*'[4]Carbon Prices POLES'!G$8*VLOOKUP('Revenues X=1'!$A130,'[4]Population Shares'!$A$3:$Z$214,H$1,FALSE)</f>
        <v>11849860.141175861</v>
      </c>
      <c r="I130">
        <f>'[4]Emission Projections'!N$183*'[4]Carbon Prices POLES'!H$8*VLOOKUP('Revenues X=1'!$A130,'[4]Population Shares'!$A$3:$Z$214,I$1,FALSE)</f>
        <v>14221957.097806316</v>
      </c>
      <c r="J130">
        <f>'[4]Emission Projections'!O$183*'[4]Carbon Prices POLES'!I$8*VLOOKUP('Revenues X=1'!$A130,'[4]Population Shares'!$A$3:$Z$214,J$1,FALSE)</f>
        <v>17067823.465710487</v>
      </c>
      <c r="K130">
        <f>'[4]Emission Projections'!P$183*'[4]Carbon Prices POLES'!J$8*VLOOKUP('Revenues X=1'!$A130,'[4]Population Shares'!$A$3:$Z$214,K$1,FALSE)</f>
        <v>20481846.097953308</v>
      </c>
      <c r="L130">
        <f>'[4]Emission Projections'!Q$183*'[4]Carbon Prices POLES'!K$8*VLOOKUP('Revenues X=1'!$A130,'[4]Population Shares'!$A$3:$Z$214,L$1,FALSE)</f>
        <v>24577194.264981259</v>
      </c>
      <c r="M130">
        <f>'[4]Emission Projections'!R$183*'[4]Carbon Prices POLES'!L$8*VLOOKUP('Revenues X=1'!$A130,'[4]Population Shares'!$A$3:$Z$214,M$1,FALSE)</f>
        <v>29489492.758441664</v>
      </c>
      <c r="N130">
        <f>'[4]Emission Projections'!S$183*'[4]Carbon Prices POLES'!M$8*VLOOKUP('Revenues X=1'!$A130,'[4]Population Shares'!$A$3:$Z$214,N$1,FALSE)</f>
        <v>35381330.066846438</v>
      </c>
      <c r="O130">
        <f>'[4]Emission Projections'!T$183*'[4]Carbon Prices POLES'!N$8*VLOOKUP('Revenues X=1'!$A130,'[4]Population Shares'!$A$3:$Z$214,O$1,FALSE)</f>
        <v>42447529.375306658</v>
      </c>
      <c r="P130">
        <f>'[4]Emission Projections'!U$183*'[4]Carbon Prices POLES'!O$8*VLOOKUP('Revenues X=1'!$A130,'[4]Population Shares'!$A$3:$Z$214,P$1,FALSE)</f>
        <v>50921610.839605659</v>
      </c>
      <c r="Q130">
        <f>'[4]Emission Projections'!V$183*'[4]Carbon Prices POLES'!P$8*VLOOKUP('Revenues X=1'!$A130,'[4]Population Shares'!$A$3:$Z$214,Q$1,FALSE)</f>
        <v>61083353.045970969</v>
      </c>
      <c r="R130">
        <f>'[4]Emission Projections'!W$183*'[4]Carbon Prices POLES'!Q$8*VLOOKUP('Revenues X=1'!$A130,'[4]Population Shares'!$A$3:$Z$214,R$1,FALSE)</f>
        <v>73268053.666181803</v>
      </c>
      <c r="S130">
        <f>'[4]Emission Projections'!X$183*'[4]Carbon Prices POLES'!R$8*VLOOKUP('Revenues X=1'!$A130,'[4]Population Shares'!$A$3:$Z$214,S$1,FALSE)</f>
        <v>87877372.969180316</v>
      </c>
      <c r="T130">
        <f>'[4]Emission Projections'!Y$183*'[4]Carbon Prices POLES'!S$8*VLOOKUP('Revenues X=1'!$A130,'[4]Population Shares'!$A$3:$Z$214,T$1,FALSE)</f>
        <v>105392600.66518825</v>
      </c>
      <c r="U130">
        <f>'[4]Emission Projections'!Z$183*'[4]Carbon Prices POLES'!T$8*VLOOKUP('Revenues X=1'!$A130,'[4]Population Shares'!$A$3:$Z$214,U$1,FALSE)</f>
        <v>126390200.68905996</v>
      </c>
      <c r="V130">
        <f>'[4]Emission Projections'!AA$183*'[4]Carbon Prices POLES'!U$8*VLOOKUP('Revenues X=1'!$A130,'[4]Population Shares'!$A$3:$Z$214,V$1,FALSE)</f>
        <v>151560793.5494968</v>
      </c>
      <c r="W130" s="20">
        <f t="shared" si="11"/>
        <v>42446778.271272361</v>
      </c>
      <c r="X130" t="s">
        <v>525</v>
      </c>
      <c r="Y130">
        <f t="shared" si="6"/>
        <v>0</v>
      </c>
      <c r="Z130">
        <f t="shared" si="7"/>
        <v>1</v>
      </c>
      <c r="AA130">
        <f t="shared" si="8"/>
        <v>0</v>
      </c>
      <c r="AB130">
        <f t="shared" si="9"/>
        <v>0</v>
      </c>
      <c r="AC130">
        <f t="shared" si="10"/>
        <v>0</v>
      </c>
    </row>
    <row r="131" spans="1:29" x14ac:dyDescent="0.25">
      <c r="A131" t="s">
        <v>322</v>
      </c>
      <c r="B131">
        <f>'[4]Emission Projections'!G$183*'[4]Carbon Prices POLES'!A$8*VLOOKUP('Revenues X=1'!$A131,'[4]Population Shares'!$A$3:$Z$214,B$1,FALSE)</f>
        <v>84114.84767184878</v>
      </c>
      <c r="C131">
        <f>'[4]Emission Projections'!H$183*'[4]Carbon Prices POLES'!B$8*VLOOKUP('Revenues X=1'!$A131,'[4]Population Shares'!$A$3:$Z$214,C$1,FALSE)</f>
        <v>100948.93679360193</v>
      </c>
      <c r="D131">
        <f>'[4]Emission Projections'!I$183*'[4]Carbon Prices POLES'!C$8*VLOOKUP('Revenues X=1'!$A131,'[4]Population Shares'!$A$3:$Z$214,D$1,FALSE)</f>
        <v>121144.02120894825</v>
      </c>
      <c r="E131">
        <f>'[4]Emission Projections'!J$183*'[4]Carbon Prices POLES'!D$8*VLOOKUP('Revenues X=1'!$A131,'[4]Population Shares'!$A$3:$Z$214,E$1,FALSE)</f>
        <v>145370.29296847875</v>
      </c>
      <c r="F131">
        <f>'[4]Emission Projections'!K$183*'[4]Carbon Prices POLES'!E$8*VLOOKUP('Revenues X=1'!$A131,'[4]Population Shares'!$A$3:$Z$214,F$1,FALSE)</f>
        <v>174430.60089034433</v>
      </c>
      <c r="G131">
        <f>'[4]Emission Projections'!L$183*'[4]Carbon Prices POLES'!F$8*VLOOKUP('Revenues X=1'!$A131,'[4]Population Shares'!$A$3:$Z$214,G$1,FALSE)</f>
        <v>209287.17451329451</v>
      </c>
      <c r="H131">
        <f>'[4]Emission Projections'!M$183*'[4]Carbon Prices POLES'!G$8*VLOOKUP('Revenues X=1'!$A131,'[4]Population Shares'!$A$3:$Z$214,H$1,FALSE)</f>
        <v>251093.56199802447</v>
      </c>
      <c r="I131">
        <f>'[4]Emission Projections'!N$183*'[4]Carbon Prices POLES'!H$8*VLOOKUP('Revenues X=1'!$A131,'[4]Population Shares'!$A$3:$Z$214,I$1,FALSE)</f>
        <v>301231.99321207515</v>
      </c>
      <c r="J131">
        <f>'[4]Emission Projections'!O$183*'[4]Carbon Prices POLES'!I$8*VLOOKUP('Revenues X=1'!$A131,'[4]Population Shares'!$A$3:$Z$214,J$1,FALSE)</f>
        <v>361359.31289855833</v>
      </c>
      <c r="K131">
        <f>'[4]Emission Projections'!P$183*'[4]Carbon Prices POLES'!J$8*VLOOKUP('Revenues X=1'!$A131,'[4]Population Shares'!$A$3:$Z$214,K$1,FALSE)</f>
        <v>433460.55852549046</v>
      </c>
      <c r="L131">
        <f>'[4]Emission Projections'!Q$183*'[4]Carbon Prices POLES'!K$8*VLOOKUP('Revenues X=1'!$A131,'[4]Population Shares'!$A$3:$Z$214,L$1,FALSE)</f>
        <v>519914.78558276629</v>
      </c>
      <c r="M131">
        <f>'[4]Emission Projections'!R$183*'[4]Carbon Prices POLES'!L$8*VLOOKUP('Revenues X=1'!$A131,'[4]Population Shares'!$A$3:$Z$214,M$1,FALSE)</f>
        <v>623571.9148054457</v>
      </c>
      <c r="N131">
        <f>'[4]Emission Projections'!S$183*'[4]Carbon Prices POLES'!M$8*VLOOKUP('Revenues X=1'!$A131,'[4]Population Shares'!$A$3:$Z$214,N$1,FALSE)</f>
        <v>747847.03737056139</v>
      </c>
      <c r="O131">
        <f>'[4]Emission Projections'!T$183*'[4]Carbon Prices POLES'!N$8*VLOOKUP('Revenues X=1'!$A131,'[4]Population Shares'!$A$3:$Z$214,O$1,FALSE)</f>
        <v>896830.60052337218</v>
      </c>
      <c r="P131">
        <f>'[4]Emission Projections'!U$183*'[4]Carbon Prices POLES'!O$8*VLOOKUP('Revenues X=1'!$A131,'[4]Population Shares'!$A$3:$Z$214,P$1,FALSE)</f>
        <v>1075423.4755918682</v>
      </c>
      <c r="Q131">
        <f>'[4]Emission Projections'!V$183*'[4]Carbon Prices POLES'!P$8*VLOOKUP('Revenues X=1'!$A131,'[4]Population Shares'!$A$3:$Z$214,Q$1,FALSE)</f>
        <v>1289494.8915341799</v>
      </c>
      <c r="R131">
        <f>'[4]Emission Projections'!W$183*'[4]Carbon Prices POLES'!Q$8*VLOOKUP('Revenues X=1'!$A131,'[4]Population Shares'!$A$3:$Z$214,R$1,FALSE)</f>
        <v>1546075.8281578799</v>
      </c>
      <c r="S131">
        <f>'[4]Emission Projections'!X$183*'[4]Carbon Prices POLES'!R$8*VLOOKUP('Revenues X=1'!$A131,'[4]Population Shares'!$A$3:$Z$214,S$1,FALSE)</f>
        <v>1853585.3113052216</v>
      </c>
      <c r="T131">
        <f>'[4]Emission Projections'!Y$183*'[4]Carbon Prices POLES'!S$8*VLOOKUP('Revenues X=1'!$A131,'[4]Population Shares'!$A$3:$Z$214,T$1,FALSE)</f>
        <v>2222107.2342057265</v>
      </c>
      <c r="U131">
        <f>'[4]Emission Projections'!Z$183*'[4]Carbon Prices POLES'!T$8*VLOOKUP('Revenues X=1'!$A131,'[4]Population Shares'!$A$3:$Z$214,U$1,FALSE)</f>
        <v>2663714.4928960493</v>
      </c>
      <c r="V131">
        <f>'[4]Emission Projections'!AA$183*'[4]Carbon Prices POLES'!U$8*VLOOKUP('Revenues X=1'!$A131,'[4]Population Shares'!$A$3:$Z$214,V$1,FALSE)</f>
        <v>3192864.7263279292</v>
      </c>
      <c r="W131" s="20">
        <f t="shared" si="11"/>
        <v>895898.64757055545</v>
      </c>
      <c r="X131" t="s">
        <v>524</v>
      </c>
      <c r="Y131">
        <f t="shared" ref="Y131:Y180" si="12">IF(X131="ASIA",1,0)</f>
        <v>1</v>
      </c>
      <c r="Z131">
        <f t="shared" ref="Z131:Z180" si="13">IF(X131="LAM",1,0)</f>
        <v>0</v>
      </c>
      <c r="AA131">
        <f t="shared" ref="AA131:AA180" si="14">IF(X131="MAF",1,0)</f>
        <v>0</v>
      </c>
      <c r="AB131">
        <f t="shared" ref="AB131:AB180" si="15">IF(X131="OECD90",1,0)</f>
        <v>0</v>
      </c>
      <c r="AC131">
        <f t="shared" ref="AC131:AC180" si="16">IF(X131="REF",1,0)</f>
        <v>0</v>
      </c>
    </row>
    <row r="132" spans="1:29" x14ac:dyDescent="0.25">
      <c r="A132" t="s">
        <v>324</v>
      </c>
      <c r="B132">
        <f>'[4]Emission Projections'!G$183*'[4]Carbon Prices POLES'!A$8*VLOOKUP('Revenues X=1'!$A132,'[4]Population Shares'!$A$3:$Z$214,B$1,FALSE)</f>
        <v>156856.72544962788</v>
      </c>
      <c r="C132">
        <f>'[4]Emission Projections'!H$183*'[4]Carbon Prices POLES'!B$8*VLOOKUP('Revenues X=1'!$A132,'[4]Population Shares'!$A$3:$Z$214,C$1,FALSE)</f>
        <v>189176.41666229497</v>
      </c>
      <c r="D132">
        <f>'[4]Emission Projections'!I$183*'[4]Carbon Prices POLES'!C$8*VLOOKUP('Revenues X=1'!$A132,'[4]Population Shares'!$A$3:$Z$214,D$1,FALSE)</f>
        <v>228140.29302050482</v>
      </c>
      <c r="E132">
        <f>'[4]Emission Projections'!J$183*'[4]Carbon Prices POLES'!D$8*VLOOKUP('Revenues X=1'!$A132,'[4]Population Shares'!$A$3:$Z$214,E$1,FALSE)</f>
        <v>275112.5734206643</v>
      </c>
      <c r="F132">
        <f>'[4]Emission Projections'!K$183*'[4]Carbon Prices POLES'!E$8*VLOOKUP('Revenues X=1'!$A132,'[4]Population Shares'!$A$3:$Z$214,F$1,FALSE)</f>
        <v>331735.70270908793</v>
      </c>
      <c r="G132">
        <f>'[4]Emission Projections'!L$183*'[4]Carbon Prices POLES'!F$8*VLOOKUP('Revenues X=1'!$A132,'[4]Population Shares'!$A$3:$Z$214,G$1,FALSE)</f>
        <v>399987.95779213245</v>
      </c>
      <c r="H132">
        <f>'[4]Emission Projections'!M$183*'[4]Carbon Prices POLES'!G$8*VLOOKUP('Revenues X=1'!$A132,'[4]Population Shares'!$A$3:$Z$214,H$1,FALSE)</f>
        <v>482252.67272809969</v>
      </c>
      <c r="I132">
        <f>'[4]Emission Projections'!N$183*'[4]Carbon Prices POLES'!H$8*VLOOKUP('Revenues X=1'!$A132,'[4]Population Shares'!$A$3:$Z$214,I$1,FALSE)</f>
        <v>581399.8630383244</v>
      </c>
      <c r="J132">
        <f>'[4]Emission Projections'!O$183*'[4]Carbon Prices POLES'!I$8*VLOOKUP('Revenues X=1'!$A132,'[4]Population Shares'!$A$3:$Z$214,J$1,FALSE)</f>
        <v>700886.74279739184</v>
      </c>
      <c r="K132">
        <f>'[4]Emission Projections'!P$183*'[4]Carbon Prices POLES'!J$8*VLOOKUP('Revenues X=1'!$A132,'[4]Population Shares'!$A$3:$Z$214,K$1,FALSE)</f>
        <v>844875.94246567879</v>
      </c>
      <c r="L132">
        <f>'[4]Emission Projections'!Q$183*'[4]Carbon Prices POLES'!K$8*VLOOKUP('Revenues X=1'!$A132,'[4]Population Shares'!$A$3:$Z$214,L$1,FALSE)</f>
        <v>1018381.0044038261</v>
      </c>
      <c r="M132">
        <f>'[4]Emission Projections'!R$183*'[4]Carbon Prices POLES'!L$8*VLOOKUP('Revenues X=1'!$A132,'[4]Population Shares'!$A$3:$Z$214,M$1,FALSE)</f>
        <v>1227437.6267668146</v>
      </c>
      <c r="N132">
        <f>'[4]Emission Projections'!S$183*'[4]Carbon Prices POLES'!M$8*VLOOKUP('Revenues X=1'!$A132,'[4]Population Shares'!$A$3:$Z$214,N$1,FALSE)</f>
        <v>1479314.2037403756</v>
      </c>
      <c r="O132">
        <f>'[4]Emission Projections'!T$183*'[4]Carbon Prices POLES'!N$8*VLOOKUP('Revenues X=1'!$A132,'[4]Population Shares'!$A$3:$Z$214,O$1,FALSE)</f>
        <v>1782759.7978186975</v>
      </c>
      <c r="P132">
        <f>'[4]Emission Projections'!U$183*'[4]Carbon Prices POLES'!O$8*VLOOKUP('Revenues X=1'!$A132,'[4]Population Shares'!$A$3:$Z$214,P$1,FALSE)</f>
        <v>2148308.7147628842</v>
      </c>
      <c r="Q132">
        <f>'[4]Emission Projections'!V$183*'[4]Carbon Prices POLES'!P$8*VLOOKUP('Revenues X=1'!$A132,'[4]Population Shares'!$A$3:$Z$214,Q$1,FALSE)</f>
        <v>2588639.4634329765</v>
      </c>
      <c r="R132">
        <f>'[4]Emission Projections'!W$183*'[4]Carbon Prices POLES'!Q$8*VLOOKUP('Revenues X=1'!$A132,'[4]Population Shares'!$A$3:$Z$214,R$1,FALSE)</f>
        <v>3119015.2342477292</v>
      </c>
      <c r="S132">
        <f>'[4]Emission Projections'!X$183*'[4]Carbon Prices POLES'!R$8*VLOOKUP('Revenues X=1'!$A132,'[4]Population Shares'!$A$3:$Z$214,S$1,FALSE)</f>
        <v>3757803.3470825697</v>
      </c>
      <c r="T132">
        <f>'[4]Emission Projections'!Y$183*'[4]Carbon Prices POLES'!S$8*VLOOKUP('Revenues X=1'!$A132,'[4]Population Shares'!$A$3:$Z$214,T$1,FALSE)</f>
        <v>4527112.082554508</v>
      </c>
      <c r="U132">
        <f>'[4]Emission Projections'!Z$183*'[4]Carbon Prices POLES'!T$8*VLOOKUP('Revenues X=1'!$A132,'[4]Population Shares'!$A$3:$Z$214,U$1,FALSE)</f>
        <v>5453542.1150255725</v>
      </c>
      <c r="V132">
        <f>'[4]Emission Projections'!AA$183*'[4]Carbon Prices POLES'!U$8*VLOOKUP('Revenues X=1'!$A132,'[4]Population Shares'!$A$3:$Z$214,V$1,FALSE)</f>
        <v>6569106.1645852234</v>
      </c>
      <c r="W132" s="20">
        <f t="shared" ref="W132:W181" si="17">AVERAGE(B132:V132)</f>
        <v>1802944.983071666</v>
      </c>
      <c r="X132" t="s">
        <v>525</v>
      </c>
      <c r="Y132">
        <f t="shared" si="12"/>
        <v>0</v>
      </c>
      <c r="Z132">
        <f t="shared" si="13"/>
        <v>1</v>
      </c>
      <c r="AA132">
        <f t="shared" si="14"/>
        <v>0</v>
      </c>
      <c r="AB132">
        <f t="shared" si="15"/>
        <v>0</v>
      </c>
      <c r="AC132">
        <f t="shared" si="16"/>
        <v>0</v>
      </c>
    </row>
    <row r="133" spans="1:29" x14ac:dyDescent="0.25">
      <c r="A133" t="s">
        <v>326</v>
      </c>
      <c r="B133">
        <f>'[4]Emission Projections'!G$183*'[4]Carbon Prices POLES'!A$8*VLOOKUP('Revenues X=1'!$A133,'[4]Population Shares'!$A$3:$Z$214,B$1,FALSE)</f>
        <v>147726.90018336577</v>
      </c>
      <c r="C133">
        <f>'[4]Emission Projections'!H$183*'[4]Carbon Prices POLES'!B$8*VLOOKUP('Revenues X=1'!$A133,'[4]Population Shares'!$A$3:$Z$214,C$1,FALSE)</f>
        <v>177414.06374850689</v>
      </c>
      <c r="D133">
        <f>'[4]Emission Projections'!I$183*'[4]Carbon Prices POLES'!C$8*VLOOKUP('Revenues X=1'!$A133,'[4]Population Shares'!$A$3:$Z$214,D$1,FALSE)</f>
        <v>213052.99913661584</v>
      </c>
      <c r="E133">
        <f>'[4]Emission Projections'!J$183*'[4]Carbon Prices POLES'!D$8*VLOOKUP('Revenues X=1'!$A133,'[4]Population Shares'!$A$3:$Z$214,E$1,FALSE)</f>
        <v>255835.43947012612</v>
      </c>
      <c r="F133">
        <f>'[4]Emission Projections'!K$183*'[4]Carbon Prices POLES'!E$8*VLOOKUP('Revenues X=1'!$A133,'[4]Population Shares'!$A$3:$Z$214,F$1,FALSE)</f>
        <v>307190.01009852946</v>
      </c>
      <c r="G133">
        <f>'[4]Emission Projections'!L$183*'[4]Carbon Prices POLES'!F$8*VLOOKUP('Revenues X=1'!$A133,'[4]Population Shares'!$A$3:$Z$214,G$1,FALSE)</f>
        <v>368830.13576737104</v>
      </c>
      <c r="H133">
        <f>'[4]Emission Projections'!M$183*'[4]Carbon Prices POLES'!G$8*VLOOKUP('Revenues X=1'!$A133,'[4]Population Shares'!$A$3:$Z$214,H$1,FALSE)</f>
        <v>442811.33927754214</v>
      </c>
      <c r="I133">
        <f>'[4]Emission Projections'!N$183*'[4]Carbon Prices POLES'!H$8*VLOOKUP('Revenues X=1'!$A133,'[4]Population Shares'!$A$3:$Z$214,I$1,FALSE)</f>
        <v>531598.34926851175</v>
      </c>
      <c r="J133">
        <f>'[4]Emission Projections'!O$183*'[4]Carbon Prices POLES'!I$8*VLOOKUP('Revenues X=1'!$A133,'[4]Population Shares'!$A$3:$Z$214,J$1,FALSE)</f>
        <v>638147.61768635281</v>
      </c>
      <c r="K133">
        <f>'[4]Emission Projections'!P$183*'[4]Carbon Prices POLES'!J$8*VLOOKUP('Revenues X=1'!$A133,'[4]Population Shares'!$A$3:$Z$214,K$1,FALSE)</f>
        <v>766003.68529663549</v>
      </c>
      <c r="L133">
        <f>'[4]Emission Projections'!Q$183*'[4]Carbon Prices POLES'!K$8*VLOOKUP('Revenues X=1'!$A133,'[4]Population Shares'!$A$3:$Z$214,L$1,FALSE)</f>
        <v>919417.60080287652</v>
      </c>
      <c r="M133">
        <f>'[4]Emission Projections'!R$183*'[4]Carbon Prices POLES'!L$8*VLOOKUP('Revenues X=1'!$A133,'[4]Population Shares'!$A$3:$Z$214,M$1,FALSE)</f>
        <v>1103485.3303590436</v>
      </c>
      <c r="N133">
        <f>'[4]Emission Projections'!S$183*'[4]Carbon Prices POLES'!M$8*VLOOKUP('Revenues X=1'!$A133,'[4]Population Shares'!$A$3:$Z$214,N$1,FALSE)</f>
        <v>1324317.6500050665</v>
      </c>
      <c r="O133">
        <f>'[4]Emission Projections'!T$183*'[4]Carbon Prices POLES'!N$8*VLOOKUP('Revenues X=1'!$A133,'[4]Population Shares'!$A$3:$Z$214,O$1,FALSE)</f>
        <v>1589238.8761136758</v>
      </c>
      <c r="P133">
        <f>'[4]Emission Projections'!U$183*'[4]Carbon Prices POLES'!O$8*VLOOKUP('Revenues X=1'!$A133,'[4]Population Shares'!$A$3:$Z$214,P$1,FALSE)</f>
        <v>1907030.5343856958</v>
      </c>
      <c r="Q133">
        <f>'[4]Emission Projections'!V$183*'[4]Carbon Prices POLES'!P$8*VLOOKUP('Revenues X=1'!$A133,'[4]Population Shares'!$A$3:$Z$214,Q$1,FALSE)</f>
        <v>2288216.6034160056</v>
      </c>
      <c r="R133">
        <f>'[4]Emission Projections'!W$183*'[4]Carbon Prices POLES'!Q$8*VLOOKUP('Revenues X=1'!$A133,'[4]Population Shares'!$A$3:$Z$214,R$1,FALSE)</f>
        <v>2745412.894877959</v>
      </c>
      <c r="S133">
        <f>'[4]Emission Projections'!X$183*'[4]Carbon Prices POLES'!R$8*VLOOKUP('Revenues X=1'!$A133,'[4]Population Shares'!$A$3:$Z$214,S$1,FALSE)</f>
        <v>3293736.332153941</v>
      </c>
      <c r="T133">
        <f>'[4]Emission Projections'!Y$183*'[4]Carbon Prices POLES'!S$8*VLOOKUP('Revenues X=1'!$A133,'[4]Population Shares'!$A$3:$Z$214,T$1,FALSE)</f>
        <v>3951305.7520669075</v>
      </c>
      <c r="U133">
        <f>'[4]Emission Projections'!Z$183*'[4]Carbon Prices POLES'!T$8*VLOOKUP('Revenues X=1'!$A133,'[4]Population Shares'!$A$3:$Z$214,U$1,FALSE)</f>
        <v>4739828.9518002411</v>
      </c>
      <c r="V133">
        <f>'[4]Emission Projections'!AA$183*'[4]Carbon Prices POLES'!U$8*VLOOKUP('Revenues X=1'!$A133,'[4]Population Shares'!$A$3:$Z$214,V$1,FALSE)</f>
        <v>5685319.6450131293</v>
      </c>
      <c r="W133" s="20">
        <f t="shared" si="17"/>
        <v>1590281.9386156236</v>
      </c>
      <c r="X133" t="s">
        <v>525</v>
      </c>
      <c r="Y133">
        <f t="shared" si="12"/>
        <v>0</v>
      </c>
      <c r="Z133">
        <f t="shared" si="13"/>
        <v>1</v>
      </c>
      <c r="AA133">
        <f t="shared" si="14"/>
        <v>0</v>
      </c>
      <c r="AB133">
        <f t="shared" si="15"/>
        <v>0</v>
      </c>
      <c r="AC133">
        <f t="shared" si="16"/>
        <v>0</v>
      </c>
    </row>
    <row r="134" spans="1:29" x14ac:dyDescent="0.25">
      <c r="A134" t="s">
        <v>328</v>
      </c>
      <c r="B134">
        <f>'[4]Emission Projections'!G$183*'[4]Carbon Prices POLES'!A$8*VLOOKUP('Revenues X=1'!$A134,'[4]Population Shares'!$A$3:$Z$214,B$1,FALSE)</f>
        <v>669209.57832277904</v>
      </c>
      <c r="C134">
        <f>'[4]Emission Projections'!H$183*'[4]Carbon Prices POLES'!B$8*VLOOKUP('Revenues X=1'!$A134,'[4]Population Shares'!$A$3:$Z$214,C$1,FALSE)</f>
        <v>800662.76299743983</v>
      </c>
      <c r="D134">
        <f>'[4]Emission Projections'!I$183*'[4]Carbon Prices POLES'!C$8*VLOOKUP('Revenues X=1'!$A134,'[4]Population Shares'!$A$3:$Z$214,D$1,FALSE)</f>
        <v>957873.73085037922</v>
      </c>
      <c r="E134">
        <f>'[4]Emission Projections'!J$183*'[4]Carbon Prices POLES'!D$8*VLOOKUP('Revenues X=1'!$A134,'[4]Population Shares'!$A$3:$Z$214,E$1,FALSE)</f>
        <v>1145883.1666114365</v>
      </c>
      <c r="F134">
        <f>'[4]Emission Projections'!K$183*'[4]Carbon Prices POLES'!E$8*VLOOKUP('Revenues X=1'!$A134,'[4]Population Shares'!$A$3:$Z$214,F$1,FALSE)</f>
        <v>1370710.5228754173</v>
      </c>
      <c r="G134">
        <f>'[4]Emission Projections'!L$183*'[4]Carbon Prices POLES'!F$8*VLOOKUP('Revenues X=1'!$A134,'[4]Population Shares'!$A$3:$Z$214,G$1,FALSE)</f>
        <v>1639547.792863637</v>
      </c>
      <c r="H134">
        <f>'[4]Emission Projections'!M$183*'[4]Carbon Prices POLES'!G$8*VLOOKUP('Revenues X=1'!$A134,'[4]Population Shares'!$A$3:$Z$214,H$1,FALSE)</f>
        <v>1960990.2743834527</v>
      </c>
      <c r="I134">
        <f>'[4]Emission Projections'!N$183*'[4]Carbon Prices POLES'!H$8*VLOOKUP('Revenues X=1'!$A134,'[4]Population Shares'!$A$3:$Z$214,I$1,FALSE)</f>
        <v>2345305.1312013576</v>
      </c>
      <c r="J134">
        <f>'[4]Emission Projections'!O$183*'[4]Carbon Prices POLES'!I$8*VLOOKUP('Revenues X=1'!$A134,'[4]Population Shares'!$A$3:$Z$214,J$1,FALSE)</f>
        <v>2804761.2981908936</v>
      </c>
      <c r="K134">
        <f>'[4]Emission Projections'!P$183*'[4]Carbon Prices POLES'!J$8*VLOOKUP('Revenues X=1'!$A134,'[4]Population Shares'!$A$3:$Z$214,K$1,FALSE)</f>
        <v>3354012.1901354785</v>
      </c>
      <c r="L134">
        <f>'[4]Emission Projections'!Q$183*'[4]Carbon Prices POLES'!K$8*VLOOKUP('Revenues X=1'!$A134,'[4]Population Shares'!$A$3:$Z$214,L$1,FALSE)</f>
        <v>4010565.511701575</v>
      </c>
      <c r="M134">
        <f>'[4]Emission Projections'!R$183*'[4]Carbon Prices POLES'!L$8*VLOOKUP('Revenues X=1'!$A134,'[4]Population Shares'!$A$3:$Z$214,M$1,FALSE)</f>
        <v>4795328.7850782536</v>
      </c>
      <c r="N134">
        <f>'[4]Emission Projections'!S$183*'[4]Carbon Prices POLES'!M$8*VLOOKUP('Revenues X=1'!$A134,'[4]Population Shares'!$A$3:$Z$214,N$1,FALSE)</f>
        <v>5733278.205306909</v>
      </c>
      <c r="O134">
        <f>'[4]Emission Projections'!T$183*'[4]Carbon Prices POLES'!N$8*VLOOKUP('Revenues X=1'!$A134,'[4]Population Shares'!$A$3:$Z$214,O$1,FALSE)</f>
        <v>6854235.9918537848</v>
      </c>
      <c r="P134">
        <f>'[4]Emission Projections'!U$183*'[4]Carbon Prices POLES'!O$8*VLOOKUP('Revenues X=1'!$A134,'[4]Population Shares'!$A$3:$Z$214,P$1,FALSE)</f>
        <v>8193822.3440928617</v>
      </c>
      <c r="Q134">
        <f>'[4]Emission Projections'!V$183*'[4]Carbon Prices POLES'!P$8*VLOOKUP('Revenues X=1'!$A134,'[4]Population Shares'!$A$3:$Z$214,Q$1,FALSE)</f>
        <v>9794562.7519813068</v>
      </c>
      <c r="R134">
        <f>'[4]Emission Projections'!W$183*'[4]Carbon Prices POLES'!Q$8*VLOOKUP('Revenues X=1'!$A134,'[4]Population Shares'!$A$3:$Z$214,R$1,FALSE)</f>
        <v>11707242.47817643</v>
      </c>
      <c r="S134">
        <f>'[4]Emission Projections'!X$183*'[4]Carbon Prices POLES'!R$8*VLOOKUP('Revenues X=1'!$A134,'[4]Population Shares'!$A$3:$Z$214,S$1,FALSE)</f>
        <v>13992483.339907939</v>
      </c>
      <c r="T134">
        <f>'[4]Emission Projections'!Y$183*'[4]Carbon Prices POLES'!S$8*VLOOKUP('Revenues X=1'!$A134,'[4]Population Shares'!$A$3:$Z$214,T$1,FALSE)</f>
        <v>16722670.345715141</v>
      </c>
      <c r="U134">
        <f>'[4]Emission Projections'!Z$183*'[4]Carbon Prices POLES'!T$8*VLOOKUP('Revenues X=1'!$A134,'[4]Population Shares'!$A$3:$Z$214,U$1,FALSE)</f>
        <v>19984196.211400241</v>
      </c>
      <c r="V134">
        <f>'[4]Emission Projections'!AA$183*'[4]Carbon Prices POLES'!U$8*VLOOKUP('Revenues X=1'!$A134,'[4]Population Shares'!$A$3:$Z$214,V$1,FALSE)</f>
        <v>23880198.172135394</v>
      </c>
      <c r="W134" s="20">
        <f t="shared" si="17"/>
        <v>6796073.3612277191</v>
      </c>
      <c r="X134" t="s">
        <v>524</v>
      </c>
      <c r="Y134">
        <f t="shared" si="12"/>
        <v>1</v>
      </c>
      <c r="Z134">
        <f t="shared" si="13"/>
        <v>0</v>
      </c>
      <c r="AA134">
        <f t="shared" si="14"/>
        <v>0</v>
      </c>
      <c r="AB134">
        <f t="shared" si="15"/>
        <v>0</v>
      </c>
      <c r="AC134">
        <f t="shared" si="16"/>
        <v>0</v>
      </c>
    </row>
    <row r="135" spans="1:29" x14ac:dyDescent="0.25">
      <c r="A135" t="s">
        <v>330</v>
      </c>
      <c r="B135">
        <f>'[4]Emission Projections'!G$183*'[4]Carbon Prices POLES'!A$8*VLOOKUP('Revenues X=1'!$A135,'[4]Population Shares'!$A$3:$Z$214,B$1,FALSE)</f>
        <v>2136971.5547771007</v>
      </c>
      <c r="C135">
        <f>'[4]Emission Projections'!H$183*'[4]Carbon Prices POLES'!B$8*VLOOKUP('Revenues X=1'!$A135,'[4]Population Shares'!$A$3:$Z$214,C$1,FALSE)</f>
        <v>2568487.7500513461</v>
      </c>
      <c r="D135">
        <f>'[4]Emission Projections'!I$183*'[4]Carbon Prices POLES'!C$8*VLOOKUP('Revenues X=1'!$A135,'[4]Population Shares'!$A$3:$Z$214,D$1,FALSE)</f>
        <v>3086934.4384843768</v>
      </c>
      <c r="E135">
        <f>'[4]Emission Projections'!J$183*'[4]Carbon Prices POLES'!D$8*VLOOKUP('Revenues X=1'!$A135,'[4]Population Shares'!$A$3:$Z$214,E$1,FALSE)</f>
        <v>3709802.223265246</v>
      </c>
      <c r="F135">
        <f>'[4]Emission Projections'!K$183*'[4]Carbon Prices POLES'!E$8*VLOOKUP('Revenues X=1'!$A135,'[4]Population Shares'!$A$3:$Z$214,F$1,FALSE)</f>
        <v>4458075.7063518483</v>
      </c>
      <c r="G135">
        <f>'[4]Emission Projections'!L$183*'[4]Carbon Prices POLES'!F$8*VLOOKUP('Revenues X=1'!$A135,'[4]Population Shares'!$A$3:$Z$214,G$1,FALSE)</f>
        <v>5356943.2826807769</v>
      </c>
      <c r="H135">
        <f>'[4]Emission Projections'!M$183*'[4]Carbon Prices POLES'!G$8*VLOOKUP('Revenues X=1'!$A135,'[4]Population Shares'!$A$3:$Z$214,H$1,FALSE)</f>
        <v>6436646.8503657514</v>
      </c>
      <c r="I135">
        <f>'[4]Emission Projections'!N$183*'[4]Carbon Prices POLES'!H$8*VLOOKUP('Revenues X=1'!$A135,'[4]Population Shares'!$A$3:$Z$214,I$1,FALSE)</f>
        <v>7733478.2931140112</v>
      </c>
      <c r="J135">
        <f>'[4]Emission Projections'!O$183*'[4]Carbon Prices POLES'!I$8*VLOOKUP('Revenues X=1'!$A135,'[4]Population Shares'!$A$3:$Z$214,J$1,FALSE)</f>
        <v>9291005.092794098</v>
      </c>
      <c r="K135">
        <f>'[4]Emission Projections'!P$183*'[4]Carbon Prices POLES'!J$8*VLOOKUP('Revenues X=1'!$A135,'[4]Population Shares'!$A$3:$Z$214,K$1,FALSE)</f>
        <v>11161503.598061144</v>
      </c>
      <c r="L135">
        <f>'[4]Emission Projections'!Q$183*'[4]Carbon Prices POLES'!K$8*VLOOKUP('Revenues X=1'!$A135,'[4]Population Shares'!$A$3:$Z$214,L$1,FALSE)</f>
        <v>13407720.765709421</v>
      </c>
      <c r="M135">
        <f>'[4]Emission Projections'!R$183*'[4]Carbon Prices POLES'!L$8*VLOOKUP('Revenues X=1'!$A135,'[4]Population Shares'!$A$3:$Z$214,M$1,FALSE)</f>
        <v>16104936.098877817</v>
      </c>
      <c r="N135">
        <f>'[4]Emission Projections'!S$183*'[4]Carbon Prices POLES'!M$8*VLOOKUP('Revenues X=1'!$A135,'[4]Population Shares'!$A$3:$Z$214,N$1,FALSE)</f>
        <v>19343493.31811944</v>
      </c>
      <c r="O135">
        <f>'[4]Emission Projections'!T$183*'[4]Carbon Prices POLES'!N$8*VLOOKUP('Revenues X=1'!$A135,'[4]Population Shares'!$A$3:$Z$214,O$1,FALSE)</f>
        <v>23231765.726813044</v>
      </c>
      <c r="P135">
        <f>'[4]Emission Projections'!U$183*'[4]Carbon Prices POLES'!O$8*VLOOKUP('Revenues X=1'!$A135,'[4]Population Shares'!$A$3:$Z$214,P$1,FALSE)</f>
        <v>27899793.236541428</v>
      </c>
      <c r="Q135">
        <f>'[4]Emission Projections'!V$183*'[4]Carbon Prices POLES'!P$8*VLOOKUP('Revenues X=1'!$A135,'[4]Population Shares'!$A$3:$Z$214,Q$1,FALSE)</f>
        <v>33503545.551391851</v>
      </c>
      <c r="R135">
        <f>'[4]Emission Projections'!W$183*'[4]Carbon Prices POLES'!Q$8*VLOOKUP('Revenues X=1'!$A135,'[4]Population Shares'!$A$3:$Z$214,R$1,FALSE)</f>
        <v>40230145.613511048</v>
      </c>
      <c r="S135">
        <f>'[4]Emission Projections'!X$183*'[4]Carbon Prices POLES'!R$8*VLOOKUP('Revenues X=1'!$A135,'[4]Population Shares'!$A$3:$Z$214,S$1,FALSE)</f>
        <v>48303996.521444999</v>
      </c>
      <c r="T135">
        <f>'[4]Emission Projections'!Y$183*'[4]Carbon Prices POLES'!S$8*VLOOKUP('Revenues X=1'!$A135,'[4]Population Shares'!$A$3:$Z$214,T$1,FALSE)</f>
        <v>57994281.116309948</v>
      </c>
      <c r="U135">
        <f>'[4]Emission Projections'!Z$183*'[4]Carbon Prices POLES'!T$8*VLOOKUP('Revenues X=1'!$A135,'[4]Population Shares'!$A$3:$Z$214,U$1,FALSE)</f>
        <v>69623764.37827751</v>
      </c>
      <c r="V135">
        <f>'[4]Emission Projections'!AA$183*'[4]Carbon Prices POLES'!U$8*VLOOKUP('Revenues X=1'!$A135,'[4]Population Shares'!$A$3:$Z$214,V$1,FALSE)</f>
        <v>83579547.792325199</v>
      </c>
      <c r="W135" s="20">
        <f t="shared" si="17"/>
        <v>23293468.519488923</v>
      </c>
      <c r="X135" t="s">
        <v>526</v>
      </c>
      <c r="Y135">
        <f t="shared" si="12"/>
        <v>0</v>
      </c>
      <c r="Z135">
        <f t="shared" si="13"/>
        <v>0</v>
      </c>
      <c r="AA135">
        <f t="shared" si="14"/>
        <v>0</v>
      </c>
      <c r="AB135">
        <f t="shared" si="15"/>
        <v>0</v>
      </c>
      <c r="AC135">
        <f t="shared" si="16"/>
        <v>1</v>
      </c>
    </row>
    <row r="136" spans="1:29" x14ac:dyDescent="0.25">
      <c r="A136" t="s">
        <v>332</v>
      </c>
      <c r="B136">
        <f>'[4]Emission Projections'!G$183*'[4]Carbon Prices POLES'!A$8*VLOOKUP('Revenues X=1'!$A136,'[4]Population Shares'!$A$3:$Z$214,B$1,FALSE)</f>
        <v>873219.93119738146</v>
      </c>
      <c r="C136">
        <f>'[4]Emission Projections'!H$183*'[4]Carbon Prices POLES'!B$8*VLOOKUP('Revenues X=1'!$A136,'[4]Population Shares'!$A$3:$Z$214,C$1,FALSE)</f>
        <v>1032241.4718981854</v>
      </c>
      <c r="D136">
        <f>'[4]Emission Projections'!I$183*'[4]Carbon Prices POLES'!C$8*VLOOKUP('Revenues X=1'!$A136,'[4]Population Shares'!$A$3:$Z$214,D$1,FALSE)</f>
        <v>1220141.2696441712</v>
      </c>
      <c r="E136">
        <f>'[4]Emission Projections'!J$183*'[4]Carbon Prices POLES'!D$8*VLOOKUP('Revenues X=1'!$A136,'[4]Population Shares'!$A$3:$Z$214,E$1,FALSE)</f>
        <v>1442156.4420102565</v>
      </c>
      <c r="F136">
        <f>'[4]Emission Projections'!K$183*'[4]Carbon Prices POLES'!E$8*VLOOKUP('Revenues X=1'!$A136,'[4]Population Shares'!$A$3:$Z$214,F$1,FALSE)</f>
        <v>1704464.5089926624</v>
      </c>
      <c r="G136">
        <f>'[4]Emission Projections'!L$183*'[4]Carbon Prices POLES'!F$8*VLOOKUP('Revenues X=1'!$A136,'[4]Population Shares'!$A$3:$Z$214,G$1,FALSE)</f>
        <v>2014357.1652492241</v>
      </c>
      <c r="H136">
        <f>'[4]Emission Projections'!M$183*'[4]Carbon Prices POLES'!G$8*VLOOKUP('Revenues X=1'!$A136,'[4]Population Shares'!$A$3:$Z$214,H$1,FALSE)</f>
        <v>2380444.2658631695</v>
      </c>
      <c r="I136">
        <f>'[4]Emission Projections'!N$183*'[4]Carbon Prices POLES'!H$8*VLOOKUP('Revenues X=1'!$A136,'[4]Population Shares'!$A$3:$Z$214,I$1,FALSE)</f>
        <v>2812885.8777960194</v>
      </c>
      <c r="J136">
        <f>'[4]Emission Projections'!O$183*'[4]Carbon Prices POLES'!I$8*VLOOKUP('Revenues X=1'!$A136,'[4]Population Shares'!$A$3:$Z$214,J$1,FALSE)</f>
        <v>3323677.262901912</v>
      </c>
      <c r="K136">
        <f>'[4]Emission Projections'!P$183*'[4]Carbon Prices POLES'!J$8*VLOOKUP('Revenues X=1'!$A136,'[4]Population Shares'!$A$3:$Z$214,K$1,FALSE)</f>
        <v>3926971.5756160892</v>
      </c>
      <c r="L136">
        <f>'[4]Emission Projections'!Q$183*'[4]Carbon Prices POLES'!K$8*VLOOKUP('Revenues X=1'!$A136,'[4]Population Shares'!$A$3:$Z$214,L$1,FALSE)</f>
        <v>4639475.8341005584</v>
      </c>
      <c r="M136">
        <f>'[4]Emission Projections'!R$183*'[4]Carbon Prices POLES'!L$8*VLOOKUP('Revenues X=1'!$A136,'[4]Population Shares'!$A$3:$Z$214,M$1,FALSE)</f>
        <v>5480899.9256567387</v>
      </c>
      <c r="N136">
        <f>'[4]Emission Projections'!S$183*'[4]Carbon Prices POLES'!M$8*VLOOKUP('Revenues X=1'!$A136,'[4]Population Shares'!$A$3:$Z$214,N$1,FALSE)</f>
        <v>6474506.6380917123</v>
      </c>
      <c r="O136">
        <f>'[4]Emission Projections'!T$183*'[4]Carbon Prices POLES'!N$8*VLOOKUP('Revenues X=1'!$A136,'[4]Population Shares'!$A$3:$Z$214,O$1,FALSE)</f>
        <v>7647736.1888344605</v>
      </c>
      <c r="P136">
        <f>'[4]Emission Projections'!U$183*'[4]Carbon Prices POLES'!O$8*VLOOKUP('Revenues X=1'!$A136,'[4]Population Shares'!$A$3:$Z$214,P$1,FALSE)</f>
        <v>9032970.0398969427</v>
      </c>
      <c r="Q136">
        <f>'[4]Emission Projections'!V$183*'[4]Carbon Prices POLES'!P$8*VLOOKUP('Revenues X=1'!$A136,'[4]Population Shares'!$A$3:$Z$214,Q$1,FALSE)</f>
        <v>10668399.254895205</v>
      </c>
      <c r="R136">
        <f>'[4]Emission Projections'!W$183*'[4]Carbon Prices POLES'!Q$8*VLOOKUP('Revenues X=1'!$A136,'[4]Population Shares'!$A$3:$Z$214,R$1,FALSE)</f>
        <v>12599084.882977618</v>
      </c>
      <c r="S136">
        <f>'[4]Emission Projections'!X$183*'[4]Carbon Prices POLES'!R$8*VLOOKUP('Revenues X=1'!$A136,'[4]Population Shares'!$A$3:$Z$214,S$1,FALSE)</f>
        <v>14878164.904018939</v>
      </c>
      <c r="T136">
        <f>'[4]Emission Projections'!Y$183*'[4]Carbon Prices POLES'!S$8*VLOOKUP('Revenues X=1'!$A136,'[4]Population Shares'!$A$3:$Z$214,T$1,FALSE)</f>
        <v>17568325.896855831</v>
      </c>
      <c r="U136">
        <f>'[4]Emission Projections'!Z$183*'[4]Carbon Prices POLES'!T$8*VLOOKUP('Revenues X=1'!$A136,'[4]Population Shares'!$A$3:$Z$214,U$1,FALSE)</f>
        <v>20743479.986647759</v>
      </c>
      <c r="V136">
        <f>'[4]Emission Projections'!AA$183*'[4]Carbon Prices POLES'!U$8*VLOOKUP('Revenues X=1'!$A136,'[4]Population Shares'!$A$3:$Z$214,V$1,FALSE)</f>
        <v>24490803.801347371</v>
      </c>
      <c r="W136" s="20">
        <f t="shared" si="17"/>
        <v>7378781.2916424852</v>
      </c>
      <c r="X136" t="s">
        <v>527</v>
      </c>
      <c r="Y136">
        <f t="shared" si="12"/>
        <v>0</v>
      </c>
      <c r="Z136">
        <f t="shared" si="13"/>
        <v>0</v>
      </c>
      <c r="AA136">
        <f t="shared" si="14"/>
        <v>0</v>
      </c>
      <c r="AB136">
        <f t="shared" si="15"/>
        <v>1</v>
      </c>
      <c r="AC136">
        <f t="shared" si="16"/>
        <v>0</v>
      </c>
    </row>
    <row r="137" spans="1:29" x14ac:dyDescent="0.25">
      <c r="A137" t="s">
        <v>334</v>
      </c>
      <c r="B137">
        <f>'[4]Emission Projections'!G$183*'[4]Carbon Prices POLES'!A$8*VLOOKUP('Revenues X=1'!$A137,'[4]Population Shares'!$A$3:$Z$214,B$1,FALSE)</f>
        <v>241795.47202251374</v>
      </c>
      <c r="C137">
        <f>'[4]Emission Projections'!H$183*'[4]Carbon Prices POLES'!B$8*VLOOKUP('Revenues X=1'!$A137,'[4]Population Shares'!$A$3:$Z$214,C$1,FALSE)</f>
        <v>285915.99700572551</v>
      </c>
      <c r="D137">
        <f>'[4]Emission Projections'!I$183*'[4]Carbon Prices POLES'!C$8*VLOOKUP('Revenues X=1'!$A137,'[4]Population Shares'!$A$3:$Z$214,D$1,FALSE)</f>
        <v>338064.75484204572</v>
      </c>
      <c r="E137">
        <f>'[4]Emission Projections'!J$183*'[4]Carbon Prices POLES'!D$8*VLOOKUP('Revenues X=1'!$A137,'[4]Population Shares'!$A$3:$Z$214,E$1,FALSE)</f>
        <v>399700.58171913982</v>
      </c>
      <c r="F137">
        <f>'[4]Emission Projections'!K$183*'[4]Carbon Prices POLES'!E$8*VLOOKUP('Revenues X=1'!$A137,'[4]Population Shares'!$A$3:$Z$214,F$1,FALSE)</f>
        <v>472544.80829283147</v>
      </c>
      <c r="G137">
        <f>'[4]Emission Projections'!L$183*'[4]Carbon Prices POLES'!F$8*VLOOKUP('Revenues X=1'!$A137,'[4]Population Shares'!$A$3:$Z$214,G$1,FALSE)</f>
        <v>558629.85043568257</v>
      </c>
      <c r="H137">
        <f>'[4]Emission Projections'!M$183*'[4]Carbon Prices POLES'!G$8*VLOOKUP('Revenues X=1'!$A137,'[4]Population Shares'!$A$3:$Z$214,H$1,FALSE)</f>
        <v>660356.27016458276</v>
      </c>
      <c r="I137">
        <f>'[4]Emission Projections'!N$183*'[4]Carbon Prices POLES'!H$8*VLOOKUP('Revenues X=1'!$A137,'[4]Population Shares'!$A$3:$Z$214,I$1,FALSE)</f>
        <v>780557.72875168803</v>
      </c>
      <c r="J137">
        <f>'[4]Emission Projections'!O$183*'[4]Carbon Prices POLES'!I$8*VLOOKUP('Revenues X=1'!$A137,'[4]Population Shares'!$A$3:$Z$214,J$1,FALSE)</f>
        <v>922580.7510079901</v>
      </c>
      <c r="K137">
        <f>'[4]Emission Projections'!P$183*'[4]Carbon Prices POLES'!J$8*VLOOKUP('Revenues X=1'!$A137,'[4]Population Shares'!$A$3:$Z$214,K$1,FALSE)</f>
        <v>1090375.1071112228</v>
      </c>
      <c r="L137">
        <f>'[4]Emission Projections'!Q$183*'[4]Carbon Prices POLES'!K$8*VLOOKUP('Revenues X=1'!$A137,'[4]Population Shares'!$A$3:$Z$214,L$1,FALSE)</f>
        <v>1288604.7109004902</v>
      </c>
      <c r="M137">
        <f>'[4]Emission Projections'!R$183*'[4]Carbon Prices POLES'!L$8*VLOOKUP('Revenues X=1'!$A137,'[4]Population Shares'!$A$3:$Z$214,M$1,FALSE)</f>
        <v>1522773.4552161223</v>
      </c>
      <c r="N137">
        <f>'[4]Emission Projections'!S$183*'[4]Carbon Prices POLES'!M$8*VLOOKUP('Revenues X=1'!$A137,'[4]Population Shares'!$A$3:$Z$214,N$1,FALSE)</f>
        <v>1799379.3537383431</v>
      </c>
      <c r="O137">
        <f>'[4]Emission Projections'!T$183*'[4]Carbon Prices POLES'!N$8*VLOOKUP('Revenues X=1'!$A137,'[4]Population Shares'!$A$3:$Z$214,O$1,FALSE)</f>
        <v>2126089.6746924394</v>
      </c>
      <c r="P137">
        <f>'[4]Emission Projections'!U$183*'[4]Carbon Prices POLES'!O$8*VLOOKUP('Revenues X=1'!$A137,'[4]Population Shares'!$A$3:$Z$214,P$1,FALSE)</f>
        <v>2511955.1277531567</v>
      </c>
      <c r="Q137">
        <f>'[4]Emission Projections'!V$183*'[4]Carbon Prices POLES'!P$8*VLOOKUP('Revenues X=1'!$A137,'[4]Population Shares'!$A$3:$Z$214,Q$1,FALSE)</f>
        <v>2967653.5225432948</v>
      </c>
      <c r="R137">
        <f>'[4]Emission Projections'!W$183*'[4]Carbon Prices POLES'!Q$8*VLOOKUP('Revenues X=1'!$A137,'[4]Population Shares'!$A$3:$Z$214,R$1,FALSE)</f>
        <v>3505787.3046162329</v>
      </c>
      <c r="S137">
        <f>'[4]Emission Projections'!X$183*'[4]Carbon Prices POLES'!R$8*VLOOKUP('Revenues X=1'!$A137,'[4]Population Shares'!$A$3:$Z$214,S$1,FALSE)</f>
        <v>4141222.4286274123</v>
      </c>
      <c r="T137">
        <f>'[4]Emission Projections'!Y$183*'[4]Carbon Prices POLES'!S$8*VLOOKUP('Revenues X=1'!$A137,'[4]Population Shares'!$A$3:$Z$214,T$1,FALSE)</f>
        <v>4891501.5559577765</v>
      </c>
      <c r="U137">
        <f>'[4]Emission Projections'!Z$183*'[4]Carbon Prices POLES'!T$8*VLOOKUP('Revenues X=1'!$A137,'[4]Population Shares'!$A$3:$Z$214,U$1,FALSE)</f>
        <v>5777315.1791706812</v>
      </c>
      <c r="V137">
        <f>'[4]Emission Projections'!AA$183*'[4]Carbon Prices POLES'!U$8*VLOOKUP('Revenues X=1'!$A137,'[4]Population Shares'!$A$3:$Z$214,V$1,FALSE)</f>
        <v>6823074.4609115282</v>
      </c>
      <c r="W137" s="20">
        <f t="shared" si="17"/>
        <v>2052660.8616895664</v>
      </c>
      <c r="X137" t="s">
        <v>387</v>
      </c>
      <c r="Y137">
        <f t="shared" si="12"/>
        <v>0</v>
      </c>
      <c r="Z137">
        <f t="shared" si="13"/>
        <v>0</v>
      </c>
      <c r="AA137">
        <f t="shared" si="14"/>
        <v>1</v>
      </c>
      <c r="AB137">
        <f t="shared" si="15"/>
        <v>0</v>
      </c>
      <c r="AC137">
        <f t="shared" si="16"/>
        <v>0</v>
      </c>
    </row>
    <row r="138" spans="1:29" x14ac:dyDescent="0.25">
      <c r="A138" t="s">
        <v>338</v>
      </c>
      <c r="B138">
        <f>'[4]Emission Projections'!G$183*'[4]Carbon Prices POLES'!A$8*VLOOKUP('Revenues X=1'!$A138,'[4]Population Shares'!$A$3:$Z$214,B$1,FALSE)</f>
        <v>40014.062170879741</v>
      </c>
      <c r="C138">
        <f>'[4]Emission Projections'!H$183*'[4]Carbon Prices POLES'!B$8*VLOOKUP('Revenues X=1'!$A138,'[4]Population Shares'!$A$3:$Z$214,C$1,FALSE)</f>
        <v>48438.721823120963</v>
      </c>
      <c r="D138">
        <f>'[4]Emission Projections'!I$183*'[4]Carbon Prices POLES'!C$8*VLOOKUP('Revenues X=1'!$A138,'[4]Population Shares'!$A$3:$Z$214,D$1,FALSE)</f>
        <v>58633.235001738882</v>
      </c>
      <c r="E138">
        <f>'[4]Emission Projections'!J$183*'[4]Carbon Prices POLES'!D$8*VLOOKUP('Revenues X=1'!$A138,'[4]Population Shares'!$A$3:$Z$214,E$1,FALSE)</f>
        <v>70968.966752976077</v>
      </c>
      <c r="F138">
        <f>'[4]Emission Projections'!K$183*'[4]Carbon Prices POLES'!E$8*VLOOKUP('Revenues X=1'!$A138,'[4]Population Shares'!$A$3:$Z$214,F$1,FALSE)</f>
        <v>85894.714229026009</v>
      </c>
      <c r="G138">
        <f>'[4]Emission Projections'!L$183*'[4]Carbon Prices POLES'!F$8*VLOOKUP('Revenues X=1'!$A138,'[4]Population Shares'!$A$3:$Z$214,G$1,FALSE)</f>
        <v>103953.07071832425</v>
      </c>
      <c r="H138">
        <f>'[4]Emission Projections'!M$183*'[4]Carbon Prices POLES'!G$8*VLOOKUP('Revenues X=1'!$A138,'[4]Population Shares'!$A$3:$Z$214,H$1,FALSE)</f>
        <v>125800.17089475815</v>
      </c>
      <c r="I138">
        <f>'[4]Emission Projections'!N$183*'[4]Carbon Prices POLES'!H$8*VLOOKUP('Revenues X=1'!$A138,'[4]Population Shares'!$A$3:$Z$214,I$1,FALSE)</f>
        <v>152229.10518216711</v>
      </c>
      <c r="J138">
        <f>'[4]Emission Projections'!O$183*'[4]Carbon Prices POLES'!I$8*VLOOKUP('Revenues X=1'!$A138,'[4]Population Shares'!$A$3:$Z$214,J$1,FALSE)</f>
        <v>184198.79995607663</v>
      </c>
      <c r="K138">
        <f>'[4]Emission Projections'!P$183*'[4]Carbon Prices POLES'!J$8*VLOOKUP('Revenues X=1'!$A138,'[4]Population Shares'!$A$3:$Z$214,K$1,FALSE)</f>
        <v>222868.18515410932</v>
      </c>
      <c r="L138">
        <f>'[4]Emission Projections'!Q$183*'[4]Carbon Prices POLES'!K$8*VLOOKUP('Revenues X=1'!$A138,'[4]Population Shares'!$A$3:$Z$214,L$1,FALSE)</f>
        <v>269638.31480221445</v>
      </c>
      <c r="M138">
        <f>'[4]Emission Projections'!R$183*'[4]Carbon Prices POLES'!L$8*VLOOKUP('Revenues X=1'!$A138,'[4]Population Shares'!$A$3:$Z$214,M$1,FALSE)</f>
        <v>326202.23191056633</v>
      </c>
      <c r="N138">
        <f>'[4]Emission Projections'!S$183*'[4]Carbon Prices POLES'!M$8*VLOOKUP('Revenues X=1'!$A138,'[4]Population Shares'!$A$3:$Z$214,N$1,FALSE)</f>
        <v>394606.3818278329</v>
      </c>
      <c r="O138">
        <f>'[4]Emission Projections'!T$183*'[4]Carbon Prices POLES'!N$8*VLOOKUP('Revenues X=1'!$A138,'[4]Population Shares'!$A$3:$Z$214,O$1,FALSE)</f>
        <v>477323.36216882395</v>
      </c>
      <c r="P138">
        <f>'[4]Emission Projections'!U$183*'[4]Carbon Prices POLES'!O$8*VLOOKUP('Revenues X=1'!$A138,'[4]Population Shares'!$A$3:$Z$214,P$1,FALSE)</f>
        <v>577341.43973582948</v>
      </c>
      <c r="Q138">
        <f>'[4]Emission Projections'!V$183*'[4]Carbon Prices POLES'!P$8*VLOOKUP('Revenues X=1'!$A138,'[4]Population Shares'!$A$3:$Z$214,Q$1,FALSE)</f>
        <v>698270.6531762589</v>
      </c>
      <c r="R138">
        <f>'[4]Emission Projections'!W$183*'[4]Carbon Prices POLES'!Q$8*VLOOKUP('Revenues X=1'!$A138,'[4]Population Shares'!$A$3:$Z$214,R$1,FALSE)</f>
        <v>844473.25532751263</v>
      </c>
      <c r="S138">
        <f>'[4]Emission Projections'!X$183*'[4]Carbon Prices POLES'!R$8*VLOOKUP('Revenues X=1'!$A138,'[4]Population Shares'!$A$3:$Z$214,S$1,FALSE)</f>
        <v>1021218.4076538116</v>
      </c>
      <c r="T138">
        <f>'[4]Emission Projections'!Y$183*'[4]Carbon Prices POLES'!S$8*VLOOKUP('Revenues X=1'!$A138,'[4]Population Shares'!$A$3:$Z$214,T$1,FALSE)</f>
        <v>1234872.2010171439</v>
      </c>
      <c r="U138">
        <f>'[4]Emission Projections'!Z$183*'[4]Carbon Prices POLES'!T$8*VLOOKUP('Revenues X=1'!$A138,'[4]Population Shares'!$A$3:$Z$214,U$1,FALSE)</f>
        <v>1493123.1193313</v>
      </c>
      <c r="V138">
        <f>'[4]Emission Projections'!AA$183*'[4]Carbon Prices POLES'!U$8*VLOOKUP('Revenues X=1'!$A138,'[4]Population Shares'!$A$3:$Z$214,V$1,FALSE)</f>
        <v>1805258.5518246926</v>
      </c>
      <c r="W138" s="20">
        <f t="shared" si="17"/>
        <v>487396.52145996015</v>
      </c>
      <c r="X138" t="s">
        <v>526</v>
      </c>
      <c r="Y138">
        <f t="shared" si="12"/>
        <v>0</v>
      </c>
      <c r="Z138">
        <f t="shared" si="13"/>
        <v>0</v>
      </c>
      <c r="AA138">
        <f t="shared" si="14"/>
        <v>0</v>
      </c>
      <c r="AB138">
        <f t="shared" si="15"/>
        <v>0</v>
      </c>
      <c r="AC138">
        <f t="shared" si="16"/>
        <v>1</v>
      </c>
    </row>
    <row r="139" spans="1:29" x14ac:dyDescent="0.25">
      <c r="A139" t="s">
        <v>340</v>
      </c>
      <c r="B139">
        <f>'[4]Emission Projections'!G$183*'[4]Carbon Prices POLES'!A$8*VLOOKUP('Revenues X=1'!$A139,'[4]Population Shares'!$A$3:$Z$214,B$1,FALSE)</f>
        <v>463024.25309738342</v>
      </c>
      <c r="C139">
        <f>'[4]Emission Projections'!H$183*'[4]Carbon Prices POLES'!B$8*VLOOKUP('Revenues X=1'!$A139,'[4]Population Shares'!$A$3:$Z$214,C$1,FALSE)</f>
        <v>547858.25508069934</v>
      </c>
      <c r="D139">
        <f>'[4]Emission Projections'!I$183*'[4]Carbon Prices POLES'!C$8*VLOOKUP('Revenues X=1'!$A139,'[4]Population Shares'!$A$3:$Z$214,D$1,FALSE)</f>
        <v>648192.24329170352</v>
      </c>
      <c r="E139">
        <f>'[4]Emission Projections'!J$183*'[4]Carbon Prices POLES'!D$8*VLOOKUP('Revenues X=1'!$A139,'[4]Population Shares'!$A$3:$Z$214,E$1,FALSE)</f>
        <v>766854.3643336813</v>
      </c>
      <c r="F139">
        <f>'[4]Emission Projections'!K$183*'[4]Carbon Prices POLES'!E$8*VLOOKUP('Revenues X=1'!$A139,'[4]Population Shares'!$A$3:$Z$214,F$1,FALSE)</f>
        <v>907183.80452181597</v>
      </c>
      <c r="G139">
        <f>'[4]Emission Projections'!L$183*'[4]Carbon Prices POLES'!F$8*VLOOKUP('Revenues X=1'!$A139,'[4]Population Shares'!$A$3:$Z$214,G$1,FALSE)</f>
        <v>1073125.7349378834</v>
      </c>
      <c r="H139">
        <f>'[4]Emission Projections'!M$183*'[4]Carbon Prices POLES'!G$8*VLOOKUP('Revenues X=1'!$A139,'[4]Population Shares'!$A$3:$Z$214,H$1,FALSE)</f>
        <v>1269342.8946561376</v>
      </c>
      <c r="I139">
        <f>'[4]Emission Projections'!N$183*'[4]Carbon Prices POLES'!H$8*VLOOKUP('Revenues X=1'!$A139,'[4]Population Shares'!$A$3:$Z$214,I$1,FALSE)</f>
        <v>1501342.7731708467</v>
      </c>
      <c r="J139">
        <f>'[4]Emission Projections'!O$183*'[4]Carbon Prices POLES'!I$8*VLOOKUP('Revenues X=1'!$A139,'[4]Population Shares'!$A$3:$Z$214,J$1,FALSE)</f>
        <v>1775633.7766029595</v>
      </c>
      <c r="K139">
        <f>'[4]Emission Projections'!P$183*'[4]Carbon Prices POLES'!J$8*VLOOKUP('Revenues X=1'!$A139,'[4]Population Shares'!$A$3:$Z$214,K$1,FALSE)</f>
        <v>2099902.4284412498</v>
      </c>
      <c r="L139">
        <f>'[4]Emission Projections'!Q$183*'[4]Carbon Prices POLES'!K$8*VLOOKUP('Revenues X=1'!$A139,'[4]Population Shares'!$A$3:$Z$214,L$1,FALSE)</f>
        <v>2483230.7724144682</v>
      </c>
      <c r="M139">
        <f>'[4]Emission Projections'!R$183*'[4]Carbon Prices POLES'!L$8*VLOOKUP('Revenues X=1'!$A139,'[4]Population Shares'!$A$3:$Z$214,M$1,FALSE)</f>
        <v>2936343.3950155652</v>
      </c>
      <c r="N139">
        <f>'[4]Emission Projections'!S$183*'[4]Carbon Prices POLES'!M$8*VLOOKUP('Revenues X=1'!$A139,'[4]Population Shares'!$A$3:$Z$214,N$1,FALSE)</f>
        <v>3471909.993222001</v>
      </c>
      <c r="O139">
        <f>'[4]Emission Projections'!T$183*'[4]Carbon Prices POLES'!N$8*VLOOKUP('Revenues X=1'!$A139,'[4]Population Shares'!$A$3:$Z$214,O$1,FALSE)</f>
        <v>4104889.6083741593</v>
      </c>
      <c r="P139">
        <f>'[4]Emission Projections'!U$183*'[4]Carbon Prices POLES'!O$8*VLOOKUP('Revenues X=1'!$A139,'[4]Population Shares'!$A$3:$Z$214,P$1,FALSE)</f>
        <v>4852951.6013304964</v>
      </c>
      <c r="Q139">
        <f>'[4]Emission Projections'!V$183*'[4]Carbon Prices POLES'!P$8*VLOOKUP('Revenues X=1'!$A139,'[4]Population Shares'!$A$3:$Z$214,Q$1,FALSE)</f>
        <v>5736955.182483756</v>
      </c>
      <c r="R139">
        <f>'[4]Emission Projections'!W$183*'[4]Carbon Prices POLES'!Q$8*VLOOKUP('Revenues X=1'!$A139,'[4]Population Shares'!$A$3:$Z$214,R$1,FALSE)</f>
        <v>6781534.962317979</v>
      </c>
      <c r="S139">
        <f>'[4]Emission Projections'!X$183*'[4]Carbon Prices POLES'!R$8*VLOOKUP('Revenues X=1'!$A139,'[4]Population Shares'!$A$3:$Z$214,S$1,FALSE)</f>
        <v>8015768.7141413456</v>
      </c>
      <c r="T139">
        <f>'[4]Emission Projections'!Y$183*'[4]Carbon Prices POLES'!S$8*VLOOKUP('Revenues X=1'!$A139,'[4]Population Shares'!$A$3:$Z$214,T$1,FALSE)</f>
        <v>9473991.5981662218</v>
      </c>
      <c r="U139">
        <f>'[4]Emission Projections'!Z$183*'[4]Carbon Prices POLES'!T$8*VLOOKUP('Revenues X=1'!$A139,'[4]Population Shares'!$A$3:$Z$214,U$1,FALSE)</f>
        <v>11196725.709425207</v>
      </c>
      <c r="V139">
        <f>'[4]Emission Projections'!AA$183*'[4]Carbon Prices POLES'!U$8*VLOOKUP('Revenues X=1'!$A139,'[4]Population Shares'!$A$3:$Z$214,V$1,FALSE)</f>
        <v>13231810.368716776</v>
      </c>
      <c r="W139" s="20">
        <f t="shared" si="17"/>
        <v>3968503.4492258257</v>
      </c>
      <c r="X139" t="s">
        <v>526</v>
      </c>
      <c r="Y139">
        <f t="shared" si="12"/>
        <v>0</v>
      </c>
      <c r="Z139">
        <f t="shared" si="13"/>
        <v>0</v>
      </c>
      <c r="AA139">
        <f t="shared" si="14"/>
        <v>0</v>
      </c>
      <c r="AB139">
        <f t="shared" si="15"/>
        <v>0</v>
      </c>
      <c r="AC139">
        <f t="shared" si="16"/>
        <v>1</v>
      </c>
    </row>
    <row r="140" spans="1:29" x14ac:dyDescent="0.25">
      <c r="A140" t="s">
        <v>342</v>
      </c>
      <c r="B140">
        <f>'[4]Emission Projections'!G$183*'[4]Carbon Prices POLES'!A$8*VLOOKUP('Revenues X=1'!$A140,'[4]Population Shares'!$A$3:$Z$214,B$1,FALSE)</f>
        <v>3256283.9153903504</v>
      </c>
      <c r="C140">
        <f>'[4]Emission Projections'!H$183*'[4]Carbon Prices POLES'!B$8*VLOOKUP('Revenues X=1'!$A140,'[4]Population Shares'!$A$3:$Z$214,C$1,FALSE)</f>
        <v>3840713.9280554815</v>
      </c>
      <c r="D140">
        <f>'[4]Emission Projections'!I$183*'[4]Carbon Prices POLES'!C$8*VLOOKUP('Revenues X=1'!$A140,'[4]Population Shares'!$A$3:$Z$214,D$1,FALSE)</f>
        <v>4529735.1127758231</v>
      </c>
      <c r="E140">
        <f>'[4]Emission Projections'!J$183*'[4]Carbon Prices POLES'!D$8*VLOOKUP('Revenues X=1'!$A140,'[4]Population Shares'!$A$3:$Z$214,E$1,FALSE)</f>
        <v>5342039.5192145817</v>
      </c>
      <c r="F140">
        <f>'[4]Emission Projections'!K$183*'[4]Carbon Prices POLES'!E$8*VLOOKUP('Revenues X=1'!$A140,'[4]Population Shares'!$A$3:$Z$214,F$1,FALSE)</f>
        <v>6299625.2865136033</v>
      </c>
      <c r="G140">
        <f>'[4]Emission Projections'!L$183*'[4]Carbon Prices POLES'!F$8*VLOOKUP('Revenues X=1'!$A140,'[4]Population Shares'!$A$3:$Z$214,G$1,FALSE)</f>
        <v>7428399.7273262171</v>
      </c>
      <c r="H140">
        <f>'[4]Emission Projections'!M$183*'[4]Carbon Prices POLES'!G$8*VLOOKUP('Revenues X=1'!$A140,'[4]Population Shares'!$A$3:$Z$214,H$1,FALSE)</f>
        <v>8758885.2770168949</v>
      </c>
      <c r="I140">
        <f>'[4]Emission Projections'!N$183*'[4]Carbon Prices POLES'!H$8*VLOOKUP('Revenues X=1'!$A140,'[4]Population Shares'!$A$3:$Z$214,I$1,FALSE)</f>
        <v>10327018.755468516</v>
      </c>
      <c r="J140">
        <f>'[4]Emission Projections'!O$183*'[4]Carbon Prices POLES'!I$8*VLOOKUP('Revenues X=1'!$A140,'[4]Population Shares'!$A$3:$Z$214,J$1,FALSE)</f>
        <v>12175133.499722941</v>
      </c>
      <c r="K140">
        <f>'[4]Emission Projections'!P$183*'[4]Carbon Prices POLES'!J$8*VLOOKUP('Revenues X=1'!$A140,'[4]Population Shares'!$A$3:$Z$214,K$1,FALSE)</f>
        <v>14353065.814857068</v>
      </c>
      <c r="L140">
        <f>'[4]Emission Projections'!Q$183*'[4]Carbon Prices POLES'!K$8*VLOOKUP('Revenues X=1'!$A140,'[4]Population Shares'!$A$3:$Z$214,L$1,FALSE)</f>
        <v>16919513.379182175</v>
      </c>
      <c r="M140">
        <f>'[4]Emission Projections'!R$183*'[4]Carbon Prices POLES'!L$8*VLOOKUP('Revenues X=1'!$A140,'[4]Population Shares'!$A$3:$Z$214,M$1,FALSE)</f>
        <v>19943567.914390832</v>
      </c>
      <c r="N140">
        <f>'[4]Emission Projections'!S$183*'[4]Carbon Prices POLES'!M$8*VLOOKUP('Revenues X=1'!$A140,'[4]Population Shares'!$A$3:$Z$214,N$1,FALSE)</f>
        <v>23506593.50097312</v>
      </c>
      <c r="O140">
        <f>'[4]Emission Projections'!T$183*'[4]Carbon Prices POLES'!N$8*VLOOKUP('Revenues X=1'!$A140,'[4]Population Shares'!$A$3:$Z$214,O$1,FALSE)</f>
        <v>27704348.889332738</v>
      </c>
      <c r="P140">
        <f>'[4]Emission Projections'!U$183*'[4]Carbon Prices POLES'!O$8*VLOOKUP('Revenues X=1'!$A140,'[4]Population Shares'!$A$3:$Z$214,P$1,FALSE)</f>
        <v>32649583.980446085</v>
      </c>
      <c r="Q140">
        <f>'[4]Emission Projections'!V$183*'[4]Carbon Prices POLES'!P$8*VLOOKUP('Revenues X=1'!$A140,'[4]Population Shares'!$A$3:$Z$214,Q$1,FALSE)</f>
        <v>38474977.559208654</v>
      </c>
      <c r="R140">
        <f>'[4]Emission Projections'!W$183*'[4]Carbon Prices POLES'!Q$8*VLOOKUP('Revenues X=1'!$A140,'[4]Population Shares'!$A$3:$Z$214,R$1,FALSE)</f>
        <v>45336725.493063308</v>
      </c>
      <c r="S140">
        <f>'[4]Emission Projections'!X$183*'[4]Carbon Prices POLES'!R$8*VLOOKUP('Revenues X=1'!$A140,'[4]Population Shares'!$A$3:$Z$214,S$1,FALSE)</f>
        <v>53418605.706390247</v>
      </c>
      <c r="T140">
        <f>'[4]Emission Projections'!Y$183*'[4]Carbon Prices POLES'!S$8*VLOOKUP('Revenues X=1'!$A140,'[4]Population Shares'!$A$3:$Z$214,T$1,FALSE)</f>
        <v>62936935.422953583</v>
      </c>
      <c r="U140">
        <f>'[4]Emission Projections'!Z$183*'[4]Carbon Prices POLES'!T$8*VLOOKUP('Revenues X=1'!$A140,'[4]Population Shares'!$A$3:$Z$214,U$1,FALSE)</f>
        <v>74146193.860275999</v>
      </c>
      <c r="V140">
        <f>'[4]Emission Projections'!AA$183*'[4]Carbon Prices POLES'!U$8*VLOOKUP('Revenues X=1'!$A140,'[4]Population Shares'!$A$3:$Z$214,V$1,FALSE)</f>
        <v>87345858.452170745</v>
      </c>
      <c r="W140" s="20">
        <f t="shared" si="17"/>
        <v>26604466.904510908</v>
      </c>
      <c r="X140" t="s">
        <v>387</v>
      </c>
      <c r="Y140">
        <f t="shared" si="12"/>
        <v>0</v>
      </c>
      <c r="Z140">
        <f t="shared" si="13"/>
        <v>0</v>
      </c>
      <c r="AA140">
        <f t="shared" si="14"/>
        <v>1</v>
      </c>
      <c r="AB140">
        <f t="shared" si="15"/>
        <v>0</v>
      </c>
      <c r="AC140">
        <f t="shared" si="16"/>
        <v>0</v>
      </c>
    </row>
    <row r="141" spans="1:29" x14ac:dyDescent="0.25">
      <c r="A141" t="s">
        <v>344</v>
      </c>
      <c r="B141">
        <f>'[4]Emission Projections'!G$183*'[4]Carbon Prices POLES'!A$8*VLOOKUP('Revenues X=1'!$A141,'[4]Population Shares'!$A$3:$Z$214,B$1,FALSE)</f>
        <v>247824.45348303521</v>
      </c>
      <c r="C141">
        <f>'[4]Emission Projections'!H$183*'[4]Carbon Prices POLES'!B$8*VLOOKUP('Revenues X=1'!$A141,'[4]Population Shares'!$A$3:$Z$214,C$1,FALSE)</f>
        <v>300583.72951109655</v>
      </c>
      <c r="D141">
        <f>'[4]Emission Projections'!I$183*'[4]Carbon Prices POLES'!C$8*VLOOKUP('Revenues X=1'!$A141,'[4]Population Shares'!$A$3:$Z$214,D$1,FALSE)</f>
        <v>364550.69444336742</v>
      </c>
      <c r="E141">
        <f>'[4]Emission Projections'!J$183*'[4]Carbon Prices POLES'!D$8*VLOOKUP('Revenues X=1'!$A141,'[4]Population Shares'!$A$3:$Z$214,E$1,FALSE)</f>
        <v>442103.38004302402</v>
      </c>
      <c r="F141">
        <f>'[4]Emission Projections'!K$183*'[4]Carbon Prices POLES'!E$8*VLOOKUP('Revenues X=1'!$A141,'[4]Population Shares'!$A$3:$Z$214,F$1,FALSE)</f>
        <v>536121.31176028738</v>
      </c>
      <c r="G141">
        <f>'[4]Emission Projections'!L$183*'[4]Carbon Prices POLES'!F$8*VLOOKUP('Revenues X=1'!$A141,'[4]Population Shares'!$A$3:$Z$214,G$1,FALSE)</f>
        <v>650092.61804838455</v>
      </c>
      <c r="H141">
        <f>'[4]Emission Projections'!M$183*'[4]Carbon Prices POLES'!G$8*VLOOKUP('Revenues X=1'!$A141,'[4]Population Shares'!$A$3:$Z$214,H$1,FALSE)</f>
        <v>788243.54401982611</v>
      </c>
      <c r="I141">
        <f>'[4]Emission Projections'!N$183*'[4]Carbon Prices POLES'!H$8*VLOOKUP('Revenues X=1'!$A141,'[4]Population Shares'!$A$3:$Z$214,I$1,FALSE)</f>
        <v>955692.47261635063</v>
      </c>
      <c r="J141">
        <f>'[4]Emission Projections'!O$183*'[4]Carbon Prices POLES'!I$8*VLOOKUP('Revenues X=1'!$A141,'[4]Population Shares'!$A$3:$Z$214,J$1,FALSE)</f>
        <v>1158640.0775304483</v>
      </c>
      <c r="K141">
        <f>'[4]Emission Projections'!P$183*'[4]Carbon Prices POLES'!J$8*VLOOKUP('Revenues X=1'!$A141,'[4]Population Shares'!$A$3:$Z$214,K$1,FALSE)</f>
        <v>1404594.9617989773</v>
      </c>
      <c r="L141">
        <f>'[4]Emission Projections'!Q$183*'[4]Carbon Prices POLES'!K$8*VLOOKUP('Revenues X=1'!$A141,'[4]Population Shares'!$A$3:$Z$214,L$1,FALSE)</f>
        <v>1702652.0804787967</v>
      </c>
      <c r="M141">
        <f>'[4]Emission Projections'!R$183*'[4]Carbon Prices POLES'!L$8*VLOOKUP('Revenues X=1'!$A141,'[4]Population Shares'!$A$3:$Z$214,M$1,FALSE)</f>
        <v>2063823.3268652321</v>
      </c>
      <c r="N141">
        <f>'[4]Emission Projections'!S$183*'[4]Carbon Prices POLES'!M$8*VLOOKUP('Revenues X=1'!$A141,'[4]Population Shares'!$A$3:$Z$214,N$1,FALSE)</f>
        <v>2501445.0830733655</v>
      </c>
      <c r="O141">
        <f>'[4]Emission Projections'!T$183*'[4]Carbon Prices POLES'!N$8*VLOOKUP('Revenues X=1'!$A141,'[4]Population Shares'!$A$3:$Z$214,O$1,FALSE)</f>
        <v>3031662.4081545388</v>
      </c>
      <c r="P141">
        <f>'[4]Emission Projections'!U$183*'[4]Carbon Prices POLES'!O$8*VLOOKUP('Revenues X=1'!$A141,'[4]Population Shares'!$A$3:$Z$214,P$1,FALSE)</f>
        <v>3674025.4297978245</v>
      </c>
      <c r="Q141">
        <f>'[4]Emission Projections'!V$183*'[4]Carbon Prices POLES'!P$8*VLOOKUP('Revenues X=1'!$A141,'[4]Population Shares'!$A$3:$Z$214,Q$1,FALSE)</f>
        <v>4452198.2692075158</v>
      </c>
      <c r="R141">
        <f>'[4]Emission Projections'!W$183*'[4]Carbon Prices POLES'!Q$8*VLOOKUP('Revenues X=1'!$A141,'[4]Population Shares'!$A$3:$Z$214,R$1,FALSE)</f>
        <v>5394831.5155151999</v>
      </c>
      <c r="S141">
        <f>'[4]Emission Projections'!X$183*'[4]Carbon Prices POLES'!R$8*VLOOKUP('Revenues X=1'!$A141,'[4]Population Shares'!$A$3:$Z$214,S$1,FALSE)</f>
        <v>6536599.8537885621</v>
      </c>
      <c r="T141">
        <f>'[4]Emission Projections'!Y$183*'[4]Carbon Prices POLES'!S$8*VLOOKUP('Revenues X=1'!$A141,'[4]Population Shares'!$A$3:$Z$214,T$1,FALSE)</f>
        <v>7919478.0417065723</v>
      </c>
      <c r="U141">
        <f>'[4]Emission Projections'!Z$183*'[4]Carbon Prices POLES'!T$8*VLOOKUP('Revenues X=1'!$A141,'[4]Population Shares'!$A$3:$Z$214,U$1,FALSE)</f>
        <v>9594259.1382359453</v>
      </c>
      <c r="V141">
        <f>'[4]Emission Projections'!AA$183*'[4]Carbon Prices POLES'!U$8*VLOOKUP('Revenues X=1'!$A141,'[4]Population Shares'!$A$3:$Z$214,V$1,FALSE)</f>
        <v>11622418.644247131</v>
      </c>
      <c r="W141" s="20">
        <f t="shared" si="17"/>
        <v>3111516.2397297849</v>
      </c>
      <c r="X141" t="s">
        <v>387</v>
      </c>
      <c r="Y141">
        <f t="shared" si="12"/>
        <v>0</v>
      </c>
      <c r="Z141">
        <f t="shared" si="13"/>
        <v>0</v>
      </c>
      <c r="AA141">
        <f t="shared" si="14"/>
        <v>1</v>
      </c>
      <c r="AB141">
        <f t="shared" si="15"/>
        <v>0</v>
      </c>
      <c r="AC141">
        <f t="shared" si="16"/>
        <v>0</v>
      </c>
    </row>
    <row r="142" spans="1:29" x14ac:dyDescent="0.25">
      <c r="A142" t="s">
        <v>352</v>
      </c>
      <c r="B142">
        <f>'[4]Emission Projections'!G$183*'[4]Carbon Prices POLES'!A$8*VLOOKUP('Revenues X=1'!$A142,'[4]Population Shares'!$A$3:$Z$214,B$1,FALSE)</f>
        <v>623370.11389633617</v>
      </c>
      <c r="C142">
        <f>'[4]Emission Projections'!H$183*'[4]Carbon Prices POLES'!B$8*VLOOKUP('Revenues X=1'!$A142,'[4]Population Shares'!$A$3:$Z$214,C$1,FALSE)</f>
        <v>747557.58331430075</v>
      </c>
      <c r="D142">
        <f>'[4]Emission Projections'!I$183*'[4]Carbon Prices POLES'!C$8*VLOOKUP('Revenues X=1'!$A142,'[4]Population Shares'!$A$3:$Z$214,D$1,FALSE)</f>
        <v>896426.06375094119</v>
      </c>
      <c r="E142">
        <f>'[4]Emission Projections'!J$183*'[4]Carbon Prices POLES'!D$8*VLOOKUP('Revenues X=1'!$A142,'[4]Population Shares'!$A$3:$Z$214,E$1,FALSE)</f>
        <v>1074874.4588071529</v>
      </c>
      <c r="F142">
        <f>'[4]Emission Projections'!K$183*'[4]Carbon Prices POLES'!E$8*VLOOKUP('Revenues X=1'!$A142,'[4]Population Shares'!$A$3:$Z$214,F$1,FALSE)</f>
        <v>1288766.8076135842</v>
      </c>
      <c r="G142">
        <f>'[4]Emission Projections'!L$183*'[4]Carbon Prices POLES'!F$8*VLOOKUP('Revenues X=1'!$A142,'[4]Population Shares'!$A$3:$Z$214,G$1,FALSE)</f>
        <v>1545125.8840654499</v>
      </c>
      <c r="H142">
        <f>'[4]Emission Projections'!M$183*'[4]Carbon Prices POLES'!G$8*VLOOKUP('Revenues X=1'!$A142,'[4]Population Shares'!$A$3:$Z$214,H$1,FALSE)</f>
        <v>1852364.3685084721</v>
      </c>
      <c r="I142">
        <f>'[4]Emission Projections'!N$183*'[4]Carbon Prices POLES'!H$8*VLOOKUP('Revenues X=1'!$A142,'[4]Population Shares'!$A$3:$Z$214,I$1,FALSE)</f>
        <v>2220554.9466261663</v>
      </c>
      <c r="J142">
        <f>'[4]Emission Projections'!O$183*'[4]Carbon Prices POLES'!I$8*VLOOKUP('Revenues X=1'!$A142,'[4]Population Shares'!$A$3:$Z$214,J$1,FALSE)</f>
        <v>2661762.2907150891</v>
      </c>
      <c r="K142">
        <f>'[4]Emission Projections'!P$183*'[4]Carbon Prices POLES'!J$8*VLOOKUP('Revenues X=1'!$A142,'[4]Population Shares'!$A$3:$Z$214,K$1,FALSE)</f>
        <v>3190429.7793000126</v>
      </c>
      <c r="L142">
        <f>'[4]Emission Projections'!Q$183*'[4]Carbon Prices POLES'!K$8*VLOOKUP('Revenues X=1'!$A142,'[4]Population Shares'!$A$3:$Z$214,L$1,FALSE)</f>
        <v>3823854.5119269677</v>
      </c>
      <c r="M142">
        <f>'[4]Emission Projections'!R$183*'[4]Carbon Prices POLES'!L$8*VLOOKUP('Revenues X=1'!$A142,'[4]Population Shares'!$A$3:$Z$214,M$1,FALSE)</f>
        <v>4582741.1377842082</v>
      </c>
      <c r="N142">
        <f>'[4]Emission Projections'!S$183*'[4]Carbon Prices POLES'!M$8*VLOOKUP('Revenues X=1'!$A142,'[4]Population Shares'!$A$3:$Z$214,N$1,FALSE)</f>
        <v>5491881.3364582174</v>
      </c>
      <c r="O142">
        <f>'[4]Emission Projections'!T$183*'[4]Carbon Prices POLES'!N$8*VLOOKUP('Revenues X=1'!$A142,'[4]Population Shares'!$A$3:$Z$214,O$1,FALSE)</f>
        <v>6580946.6991082886</v>
      </c>
      <c r="P142">
        <f>'[4]Emission Projections'!U$183*'[4]Carbon Prices POLES'!O$8*VLOOKUP('Revenues X=1'!$A142,'[4]Population Shares'!$A$3:$Z$214,P$1,FALSE)</f>
        <v>7885460.4042311776</v>
      </c>
      <c r="Q142">
        <f>'[4]Emission Projections'!V$183*'[4]Carbon Prices POLES'!P$8*VLOOKUP('Revenues X=1'!$A142,'[4]Population Shares'!$A$3:$Z$214,Q$1,FALSE)</f>
        <v>9447931.9493023567</v>
      </c>
      <c r="R142">
        <f>'[4]Emission Projections'!W$183*'[4]Carbon Prices POLES'!Q$8*VLOOKUP('Revenues X=1'!$A142,'[4]Population Shares'!$A$3:$Z$214,R$1,FALSE)</f>
        <v>11319246.263528131</v>
      </c>
      <c r="S142">
        <f>'[4]Emission Projections'!X$183*'[4]Carbon Prices POLES'!R$8*VLOOKUP('Revenues X=1'!$A142,'[4]Population Shares'!$A$3:$Z$214,S$1,FALSE)</f>
        <v>13560287.122187382</v>
      </c>
      <c r="T142">
        <f>'[4]Emission Projections'!Y$183*'[4]Carbon Prices POLES'!S$8*VLOOKUP('Revenues X=1'!$A142,'[4]Population Shares'!$A$3:$Z$214,T$1,FALSE)</f>
        <v>16243922.433695823</v>
      </c>
      <c r="U142">
        <f>'[4]Emission Projections'!Z$183*'[4]Carbon Prices POLES'!T$8*VLOOKUP('Revenues X=1'!$A142,'[4]Population Shares'!$A$3:$Z$214,U$1,FALSE)</f>
        <v>19457325.990028534</v>
      </c>
      <c r="V142">
        <f>'[4]Emission Projections'!AA$183*'[4]Carbon Prices POLES'!U$8*VLOOKUP('Revenues X=1'!$A142,'[4]Population Shares'!$A$3:$Z$214,V$1,FALSE)</f>
        <v>23304811.162977304</v>
      </c>
      <c r="W142" s="20">
        <f t="shared" si="17"/>
        <v>6561887.6813250426</v>
      </c>
      <c r="X142" t="s">
        <v>387</v>
      </c>
      <c r="Y142">
        <f t="shared" si="12"/>
        <v>0</v>
      </c>
      <c r="Z142">
        <f t="shared" si="13"/>
        <v>0</v>
      </c>
      <c r="AA142">
        <f t="shared" si="14"/>
        <v>1</v>
      </c>
      <c r="AB142">
        <f t="shared" si="15"/>
        <v>0</v>
      </c>
      <c r="AC142">
        <f t="shared" si="16"/>
        <v>0</v>
      </c>
    </row>
    <row r="143" spans="1:29" x14ac:dyDescent="0.25">
      <c r="A143" t="s">
        <v>354</v>
      </c>
      <c r="B143">
        <f>'[4]Emission Projections'!G$183*'[4]Carbon Prices POLES'!A$8*VLOOKUP('Revenues X=1'!$A143,'[4]Population Shares'!$A$3:$Z$214,B$1,FALSE)</f>
        <v>296165.52717157447</v>
      </c>
      <c r="C143">
        <f>'[4]Emission Projections'!H$183*'[4]Carbon Prices POLES'!B$8*VLOOKUP('Revenues X=1'!$A143,'[4]Population Shares'!$A$3:$Z$214,C$1,FALSE)</f>
        <v>359731.64361219457</v>
      </c>
      <c r="D143">
        <f>'[4]Emission Projections'!I$183*'[4]Carbon Prices POLES'!C$8*VLOOKUP('Revenues X=1'!$A143,'[4]Population Shares'!$A$3:$Z$214,D$1,FALSE)</f>
        <v>436911.9538746599</v>
      </c>
      <c r="E143">
        <f>'[4]Emission Projections'!J$183*'[4]Carbon Prices POLES'!D$8*VLOOKUP('Revenues X=1'!$A143,'[4]Population Shares'!$A$3:$Z$214,E$1,FALSE)</f>
        <v>530618.82853402535</v>
      </c>
      <c r="F143">
        <f>'[4]Emission Projections'!K$183*'[4]Carbon Prices POLES'!E$8*VLOOKUP('Revenues X=1'!$A143,'[4]Population Shares'!$A$3:$Z$214,F$1,FALSE)</f>
        <v>644383.95297912951</v>
      </c>
      <c r="G143">
        <f>'[4]Emission Projections'!L$183*'[4]Carbon Prices POLES'!F$8*VLOOKUP('Revenues X=1'!$A143,'[4]Population Shares'!$A$3:$Z$214,G$1,FALSE)</f>
        <v>782491.63521829597</v>
      </c>
      <c r="H143">
        <f>'[4]Emission Projections'!M$183*'[4]Carbon Prices POLES'!G$8*VLOOKUP('Revenues X=1'!$A143,'[4]Population Shares'!$A$3:$Z$214,H$1,FALSE)</f>
        <v>950140.24856016634</v>
      </c>
      <c r="I143">
        <f>'[4]Emission Projections'!N$183*'[4]Carbon Prices POLES'!H$8*VLOOKUP('Revenues X=1'!$A143,'[4]Population Shares'!$A$3:$Z$214,I$1,FALSE)</f>
        <v>1153634.6248893992</v>
      </c>
      <c r="J143">
        <f>'[4]Emission Projections'!O$183*'[4]Carbon Prices POLES'!I$8*VLOOKUP('Revenues X=1'!$A143,'[4]Population Shares'!$A$3:$Z$214,J$1,FALSE)</f>
        <v>1400623.7545366674</v>
      </c>
      <c r="K143">
        <f>'[4]Emission Projections'!P$183*'[4]Carbon Prices POLES'!J$8*VLOOKUP('Revenues X=1'!$A143,'[4]Population Shares'!$A$3:$Z$214,K$1,FALSE)</f>
        <v>1700383.4575277492</v>
      </c>
      <c r="L143">
        <f>'[4]Emission Projections'!Q$183*'[4]Carbon Prices POLES'!K$8*VLOOKUP('Revenues X=1'!$A143,'[4]Population Shares'!$A$3:$Z$214,L$1,FALSE)</f>
        <v>2064165.4390961647</v>
      </c>
      <c r="M143">
        <f>'[4]Emission Projections'!R$183*'[4]Carbon Prices POLES'!L$8*VLOOKUP('Revenues X=1'!$A143,'[4]Population Shares'!$A$3:$Z$214,M$1,FALSE)</f>
        <v>2505612.6308896127</v>
      </c>
      <c r="N143">
        <f>'[4]Emission Projections'!S$183*'[4]Carbon Prices POLES'!M$8*VLOOKUP('Revenues X=1'!$A143,'[4]Population Shares'!$A$3:$Z$214,N$1,FALSE)</f>
        <v>3041271.6218246548</v>
      </c>
      <c r="O143">
        <f>'[4]Emission Projections'!T$183*'[4]Carbon Prices POLES'!N$8*VLOOKUP('Revenues X=1'!$A143,'[4]Population Shares'!$A$3:$Z$214,O$1,FALSE)</f>
        <v>3691202.7382558011</v>
      </c>
      <c r="P143">
        <f>'[4]Emission Projections'!U$183*'[4]Carbon Prices POLES'!O$8*VLOOKUP('Revenues X=1'!$A143,'[4]Population Shares'!$A$3:$Z$214,P$1,FALSE)</f>
        <v>4479732.098135747</v>
      </c>
      <c r="Q143">
        <f>'[4]Emission Projections'!V$183*'[4]Carbon Prices POLES'!P$8*VLOOKUP('Revenues X=1'!$A143,'[4]Population Shares'!$A$3:$Z$214,Q$1,FALSE)</f>
        <v>5436347.4417863991</v>
      </c>
      <c r="R143">
        <f>'[4]Emission Projections'!W$183*'[4]Carbon Prices POLES'!Q$8*VLOOKUP('Revenues X=1'!$A143,'[4]Population Shares'!$A$3:$Z$214,R$1,FALSE)</f>
        <v>6596801.5343029555</v>
      </c>
      <c r="S143">
        <f>'[4]Emission Projections'!X$183*'[4]Carbon Prices POLES'!R$8*VLOOKUP('Revenues X=1'!$A143,'[4]Population Shares'!$A$3:$Z$214,S$1,FALSE)</f>
        <v>8004427.1507973401</v>
      </c>
      <c r="T143">
        <f>'[4]Emission Projections'!Y$183*'[4]Carbon Prices POLES'!S$8*VLOOKUP('Revenues X=1'!$A143,'[4]Population Shares'!$A$3:$Z$214,T$1,FALSE)</f>
        <v>9711755.4828694258</v>
      </c>
      <c r="U143">
        <f>'[4]Emission Projections'!Z$183*'[4]Carbon Prices POLES'!T$8*VLOOKUP('Revenues X=1'!$A143,'[4]Population Shares'!$A$3:$Z$214,U$1,FALSE)</f>
        <v>11782445.751803283</v>
      </c>
      <c r="V143">
        <f>'[4]Emission Projections'!AA$183*'[4]Carbon Prices POLES'!U$8*VLOOKUP('Revenues X=1'!$A143,'[4]Population Shares'!$A$3:$Z$214,V$1,FALSE)</f>
        <v>14293656.570246007</v>
      </c>
      <c r="W143" s="20">
        <f t="shared" si="17"/>
        <v>3802976.3850910123</v>
      </c>
      <c r="X143" t="s">
        <v>526</v>
      </c>
      <c r="Y143">
        <f t="shared" si="12"/>
        <v>0</v>
      </c>
      <c r="Z143">
        <f t="shared" si="13"/>
        <v>0</v>
      </c>
      <c r="AA143">
        <f t="shared" si="14"/>
        <v>0</v>
      </c>
      <c r="AB143">
        <f t="shared" si="15"/>
        <v>0</v>
      </c>
      <c r="AC143">
        <f t="shared" si="16"/>
        <v>1</v>
      </c>
    </row>
    <row r="144" spans="1:29" x14ac:dyDescent="0.25">
      <c r="A144" t="s">
        <v>356</v>
      </c>
      <c r="B144">
        <f>'[4]Emission Projections'!G$183*'[4]Carbon Prices POLES'!A$8*VLOOKUP('Revenues X=1'!$A144,'[4]Population Shares'!$A$3:$Z$214,B$1,FALSE)</f>
        <v>166747.33137319703</v>
      </c>
      <c r="C144">
        <f>'[4]Emission Projections'!H$183*'[4]Carbon Prices POLES'!B$8*VLOOKUP('Revenues X=1'!$A144,'[4]Population Shares'!$A$3:$Z$214,C$1,FALSE)</f>
        <v>198920.08798164153</v>
      </c>
      <c r="D144">
        <f>'[4]Emission Projections'!I$183*'[4]Carbon Prices POLES'!C$8*VLOOKUP('Revenues X=1'!$A144,'[4]Population Shares'!$A$3:$Z$214,D$1,FALSE)</f>
        <v>237284.59438932108</v>
      </c>
      <c r="E144">
        <f>'[4]Emission Projections'!J$183*'[4]Carbon Prices POLES'!D$8*VLOOKUP('Revenues X=1'!$A144,'[4]Population Shares'!$A$3:$Z$214,E$1,FALSE)</f>
        <v>283030.92257793673</v>
      </c>
      <c r="F144">
        <f>'[4]Emission Projections'!K$183*'[4]Carbon Prices POLES'!E$8*VLOOKUP('Revenues X=1'!$A144,'[4]Population Shares'!$A$3:$Z$214,F$1,FALSE)</f>
        <v>337575.99948805681</v>
      </c>
      <c r="G144">
        <f>'[4]Emission Projections'!L$183*'[4]Carbon Prices POLES'!F$8*VLOOKUP('Revenues X=1'!$A144,'[4]Population Shares'!$A$3:$Z$214,G$1,FALSE)</f>
        <v>402607.7810645345</v>
      </c>
      <c r="H144">
        <f>'[4]Emission Projections'!M$183*'[4]Carbon Prices POLES'!G$8*VLOOKUP('Revenues X=1'!$A144,'[4]Population Shares'!$A$3:$Z$214,H$1,FALSE)</f>
        <v>480137.68133408698</v>
      </c>
      <c r="I144">
        <f>'[4]Emission Projections'!N$183*'[4]Carbon Prices POLES'!H$8*VLOOKUP('Revenues X=1'!$A144,'[4]Population Shares'!$A$3:$Z$214,I$1,FALSE)</f>
        <v>572561.27682335989</v>
      </c>
      <c r="J144">
        <f>'[4]Emission Projections'!O$183*'[4]Carbon Prices POLES'!I$8*VLOOKUP('Revenues X=1'!$A144,'[4]Population Shares'!$A$3:$Z$214,J$1,FALSE)</f>
        <v>682732.83951481374</v>
      </c>
      <c r="K144">
        <f>'[4]Emission Projections'!P$183*'[4]Carbon Prices POLES'!J$8*VLOOKUP('Revenues X=1'!$A144,'[4]Population Shares'!$A$3:$Z$214,K$1,FALSE)</f>
        <v>814051.33230255707</v>
      </c>
      <c r="L144">
        <f>'[4]Emission Projections'!Q$183*'[4]Carbon Prices POLES'!K$8*VLOOKUP('Revenues X=1'!$A144,'[4]Population Shares'!$A$3:$Z$214,L$1,FALSE)</f>
        <v>970565.91951163497</v>
      </c>
      <c r="M144">
        <f>'[4]Emission Projections'!R$183*'[4]Carbon Prices POLES'!L$8*VLOOKUP('Revenues X=1'!$A144,'[4]Population Shares'!$A$3:$Z$214,M$1,FALSE)</f>
        <v>1157097.8317518737</v>
      </c>
      <c r="N144">
        <f>'[4]Emission Projections'!S$183*'[4]Carbon Prices POLES'!M$8*VLOOKUP('Revenues X=1'!$A144,'[4]Population Shares'!$A$3:$Z$214,N$1,FALSE)</f>
        <v>1379389.6867781421</v>
      </c>
      <c r="O144">
        <f>'[4]Emission Projections'!T$183*'[4]Carbon Prices POLES'!N$8*VLOOKUP('Revenues X=1'!$A144,'[4]Population Shares'!$A$3:$Z$214,O$1,FALSE)</f>
        <v>1644278.1258902992</v>
      </c>
      <c r="P144">
        <f>'[4]Emission Projections'!U$183*'[4]Carbon Prices POLES'!O$8*VLOOKUP('Revenues X=1'!$A144,'[4]Population Shares'!$A$3:$Z$214,P$1,FALSE)</f>
        <v>1959905.075322438</v>
      </c>
      <c r="Q144">
        <f>'[4]Emission Projections'!V$183*'[4]Carbon Prices POLES'!P$8*VLOOKUP('Revenues X=1'!$A144,'[4]Population Shares'!$A$3:$Z$214,Q$1,FALSE)</f>
        <v>2335962.2221803432</v>
      </c>
      <c r="R144">
        <f>'[4]Emission Projections'!W$183*'[4]Carbon Prices POLES'!Q$8*VLOOKUP('Revenues X=1'!$A144,'[4]Population Shares'!$A$3:$Z$214,R$1,FALSE)</f>
        <v>2783989.8225373141</v>
      </c>
      <c r="S144">
        <f>'[4]Emission Projections'!X$183*'[4]Carbon Prices POLES'!R$8*VLOOKUP('Revenues X=1'!$A144,'[4]Population Shares'!$A$3:$Z$214,S$1,FALSE)</f>
        <v>3317722.7910838197</v>
      </c>
      <c r="T144">
        <f>'[4]Emission Projections'!Y$183*'[4]Carbon Prices POLES'!S$8*VLOOKUP('Revenues X=1'!$A144,'[4]Population Shares'!$A$3:$Z$214,T$1,FALSE)</f>
        <v>3953513.2090562209</v>
      </c>
      <c r="U144">
        <f>'[4]Emission Projections'!Z$183*'[4]Carbon Prices POLES'!T$8*VLOOKUP('Revenues X=1'!$A144,'[4]Population Shares'!$A$3:$Z$214,U$1,FALSE)</f>
        <v>4710820.0903259469</v>
      </c>
      <c r="V144">
        <f>'[4]Emission Projections'!AA$183*'[4]Carbon Prices POLES'!U$8*VLOOKUP('Revenues X=1'!$A144,'[4]Population Shares'!$A$3:$Z$214,V$1,FALSE)</f>
        <v>5612805.9510111818</v>
      </c>
      <c r="W144" s="20">
        <f t="shared" si="17"/>
        <v>1619128.5986808916</v>
      </c>
      <c r="X144" t="s">
        <v>387</v>
      </c>
      <c r="Y144">
        <f t="shared" si="12"/>
        <v>0</v>
      </c>
      <c r="Z144">
        <f t="shared" si="13"/>
        <v>0</v>
      </c>
      <c r="AA144">
        <f t="shared" si="14"/>
        <v>1</v>
      </c>
      <c r="AB144">
        <f t="shared" si="15"/>
        <v>0</v>
      </c>
      <c r="AC144">
        <f t="shared" si="16"/>
        <v>0</v>
      </c>
    </row>
    <row r="145" spans="1:29" x14ac:dyDescent="0.25">
      <c r="A145" t="s">
        <v>358</v>
      </c>
      <c r="B145">
        <f>'[4]Emission Projections'!G$183*'[4]Carbon Prices POLES'!A$8*VLOOKUP('Revenues X=1'!$A145,'[4]Population Shares'!$A$3:$Z$214,B$1,FALSE)</f>
        <v>2052.9437462485985</v>
      </c>
      <c r="C145">
        <f>'[4]Emission Projections'!H$183*'[4]Carbon Prices POLES'!B$8*VLOOKUP('Revenues X=1'!$A145,'[4]Population Shares'!$A$3:$Z$214,C$1,FALSE)</f>
        <v>2440.3611587044638</v>
      </c>
      <c r="D145">
        <f>'[4]Emission Projections'!I$183*'[4]Carbon Prices POLES'!C$8*VLOOKUP('Revenues X=1'!$A145,'[4]Population Shares'!$A$3:$Z$214,D$1,FALSE)</f>
        <v>2900.6966175114162</v>
      </c>
      <c r="E145">
        <f>'[4]Emission Projections'!J$183*'[4]Carbon Prices POLES'!D$8*VLOOKUP('Revenues X=1'!$A145,'[4]Population Shares'!$A$3:$Z$214,E$1,FALSE)</f>
        <v>3447.6562451659292</v>
      </c>
      <c r="F145">
        <f>'[4]Emission Projections'!K$183*'[4]Carbon Prices POLES'!E$8*VLOOKUP('Revenues X=1'!$A145,'[4]Population Shares'!$A$3:$Z$214,F$1,FALSE)</f>
        <v>4097.4997594324759</v>
      </c>
      <c r="G145">
        <f>'[4]Emission Projections'!L$183*'[4]Carbon Prices POLES'!F$8*VLOOKUP('Revenues X=1'!$A145,'[4]Population Shares'!$A$3:$Z$214,G$1,FALSE)</f>
        <v>4869.5277270308798</v>
      </c>
      <c r="H145">
        <f>'[4]Emission Projections'!M$183*'[4]Carbon Prices POLES'!G$8*VLOOKUP('Revenues X=1'!$A145,'[4]Population Shares'!$A$3:$Z$214,H$1,FALSE)</f>
        <v>5786.6574471465347</v>
      </c>
      <c r="I145">
        <f>'[4]Emission Projections'!N$183*'[4]Carbon Prices POLES'!H$8*VLOOKUP('Revenues X=1'!$A145,'[4]Population Shares'!$A$3:$Z$214,I$1,FALSE)</f>
        <v>6876.0853760385526</v>
      </c>
      <c r="J145">
        <f>'[4]Emission Projections'!O$183*'[4]Carbon Prices POLES'!I$8*VLOOKUP('Revenues X=1'!$A145,'[4]Population Shares'!$A$3:$Z$214,J$1,FALSE)</f>
        <v>8170.100241580998</v>
      </c>
      <c r="K145">
        <f>'[4]Emission Projections'!P$183*'[4]Carbon Prices POLES'!J$8*VLOOKUP('Revenues X=1'!$A145,'[4]Population Shares'!$A$3:$Z$214,K$1,FALSE)</f>
        <v>9707.0147133630489</v>
      </c>
      <c r="L145">
        <f>'[4]Emission Projections'!Q$183*'[4]Carbon Prices POLES'!K$8*VLOOKUP('Revenues X=1'!$A145,'[4]Population Shares'!$A$3:$Z$214,L$1,FALSE)</f>
        <v>11532.308145080109</v>
      </c>
      <c r="M145">
        <f>'[4]Emission Projections'!R$183*'[4]Carbon Prices POLES'!L$8*VLOOKUP('Revenues X=1'!$A145,'[4]Population Shares'!$A$3:$Z$214,M$1,FALSE)</f>
        <v>13699.937473296748</v>
      </c>
      <c r="N145">
        <f>'[4]Emission Projections'!S$183*'[4]Carbon Prices POLES'!M$8*VLOOKUP('Revenues X=1'!$A145,'[4]Population Shares'!$A$3:$Z$214,N$1,FALSE)</f>
        <v>16273.942764173731</v>
      </c>
      <c r="O145">
        <f>'[4]Emission Projections'!T$183*'[4]Carbon Prices POLES'!N$8*VLOOKUP('Revenues X=1'!$A145,'[4]Population Shares'!$A$3:$Z$214,O$1,FALSE)</f>
        <v>19330.291061392123</v>
      </c>
      <c r="P145">
        <f>'[4]Emission Projections'!U$183*'[4]Carbon Prices POLES'!O$8*VLOOKUP('Revenues X=1'!$A145,'[4]Population Shares'!$A$3:$Z$214,P$1,FALSE)</f>
        <v>22959.131524109504</v>
      </c>
      <c r="Q145">
        <f>'[4]Emission Projections'!V$183*'[4]Carbon Prices POLES'!P$8*VLOOKUP('Revenues X=1'!$A145,'[4]Population Shares'!$A$3:$Z$214,Q$1,FALSE)</f>
        <v>27267.387987963582</v>
      </c>
      <c r="R145">
        <f>'[4]Emission Projections'!W$183*'[4]Carbon Prices POLES'!Q$8*VLOOKUP('Revenues X=1'!$A145,'[4]Population Shares'!$A$3:$Z$214,R$1,FALSE)</f>
        <v>32381.925588549519</v>
      </c>
      <c r="S145">
        <f>'[4]Emission Projections'!X$183*'[4]Carbon Prices POLES'!R$8*VLOOKUP('Revenues X=1'!$A145,'[4]Population Shares'!$A$3:$Z$214,S$1,FALSE)</f>
        <v>38453.194773174473</v>
      </c>
      <c r="T145">
        <f>'[4]Emission Projections'!Y$183*'[4]Carbon Prices POLES'!S$8*VLOOKUP('Revenues X=1'!$A145,'[4]Population Shares'!$A$3:$Z$214,T$1,FALSE)</f>
        <v>45659.676492854902</v>
      </c>
      <c r="U145">
        <f>'[4]Emission Projections'!Z$183*'[4]Carbon Prices POLES'!T$8*VLOOKUP('Revenues X=1'!$A145,'[4]Population Shares'!$A$3:$Z$214,U$1,FALSE)</f>
        <v>54213.002278054002</v>
      </c>
      <c r="V145">
        <f>'[4]Emission Projections'!AA$183*'[4]Carbon Prices POLES'!U$8*VLOOKUP('Revenues X=1'!$A145,'[4]Population Shares'!$A$3:$Z$214,V$1,FALSE)</f>
        <v>64364.184717248856</v>
      </c>
      <c r="W145" s="20">
        <f t="shared" si="17"/>
        <v>18880.167897053354</v>
      </c>
      <c r="X145" t="s">
        <v>387</v>
      </c>
      <c r="Y145">
        <f t="shared" si="12"/>
        <v>0</v>
      </c>
      <c r="Z145">
        <f t="shared" si="13"/>
        <v>0</v>
      </c>
      <c r="AA145">
        <f t="shared" si="14"/>
        <v>1</v>
      </c>
      <c r="AB145">
        <f t="shared" si="15"/>
        <v>0</v>
      </c>
      <c r="AC145">
        <f t="shared" si="16"/>
        <v>0</v>
      </c>
    </row>
    <row r="146" spans="1:29" x14ac:dyDescent="0.25">
      <c r="A146" t="s">
        <v>360</v>
      </c>
      <c r="B146">
        <f>'[4]Emission Projections'!G$183*'[4]Carbon Prices POLES'!A$8*VLOOKUP('Revenues X=1'!$A146,'[4]Population Shares'!$A$3:$Z$214,B$1,FALSE)</f>
        <v>131541.53010774235</v>
      </c>
      <c r="C146">
        <f>'[4]Emission Projections'!H$183*'[4]Carbon Prices POLES'!B$8*VLOOKUP('Revenues X=1'!$A146,'[4]Population Shares'!$A$3:$Z$214,C$1,FALSE)</f>
        <v>158293.32365176902</v>
      </c>
      <c r="D146">
        <f>'[4]Emission Projections'!I$183*'[4]Carbon Prices POLES'!C$8*VLOOKUP('Revenues X=1'!$A146,'[4]Population Shares'!$A$3:$Z$214,D$1,FALSE)</f>
        <v>190473.01498440412</v>
      </c>
      <c r="E146">
        <f>'[4]Emission Projections'!J$183*'[4]Carbon Prices POLES'!D$8*VLOOKUP('Revenues X=1'!$A146,'[4]Population Shares'!$A$3:$Z$214,E$1,FALSE)</f>
        <v>229180.55074651958</v>
      </c>
      <c r="F146">
        <f>'[4]Emission Projections'!K$183*'[4]Carbon Prices POLES'!E$8*VLOOKUP('Revenues X=1'!$A146,'[4]Population Shares'!$A$3:$Z$214,F$1,FALSE)</f>
        <v>275737.21963755804</v>
      </c>
      <c r="G146">
        <f>'[4]Emission Projections'!L$183*'[4]Carbon Prices POLES'!F$8*VLOOKUP('Revenues X=1'!$A146,'[4]Population Shares'!$A$3:$Z$214,G$1,FALSE)</f>
        <v>331730.91929563595</v>
      </c>
      <c r="H146">
        <f>'[4]Emission Projections'!M$183*'[4]Carbon Prices POLES'!G$8*VLOOKUP('Revenues X=1'!$A146,'[4]Population Shares'!$A$3:$Z$214,H$1,FALSE)</f>
        <v>399070.41917772801</v>
      </c>
      <c r="I146">
        <f>'[4]Emission Projections'!N$183*'[4]Carbon Prices POLES'!H$8*VLOOKUP('Revenues X=1'!$A146,'[4]Population Shares'!$A$3:$Z$214,I$1,FALSE)</f>
        <v>480049.1192608432</v>
      </c>
      <c r="J146">
        <f>'[4]Emission Projections'!O$183*'[4]Carbon Prices POLES'!I$8*VLOOKUP('Revenues X=1'!$A146,'[4]Population Shares'!$A$3:$Z$214,J$1,FALSE)</f>
        <v>577423.50115548051</v>
      </c>
      <c r="K146">
        <f>'[4]Emission Projections'!P$183*'[4]Carbon Prices POLES'!J$8*VLOOKUP('Revenues X=1'!$A146,'[4]Population Shares'!$A$3:$Z$214,K$1,FALSE)</f>
        <v>694505.05697623594</v>
      </c>
      <c r="L146">
        <f>'[4]Emission Projections'!Q$183*'[4]Carbon Prices POLES'!K$8*VLOOKUP('Revenues X=1'!$A146,'[4]Population Shares'!$A$3:$Z$214,L$1,FALSE)</f>
        <v>835273.33348565106</v>
      </c>
      <c r="M146">
        <f>'[4]Emission Projections'!R$183*'[4]Carbon Prices POLES'!L$8*VLOOKUP('Revenues X=1'!$A146,'[4]Population Shares'!$A$3:$Z$214,M$1,FALSE)</f>
        <v>1004508.502521036</v>
      </c>
      <c r="N146">
        <f>'[4]Emission Projections'!S$183*'[4]Carbon Prices POLES'!M$8*VLOOKUP('Revenues X=1'!$A146,'[4]Population Shares'!$A$3:$Z$214,N$1,FALSE)</f>
        <v>1207954.2054856471</v>
      </c>
      <c r="O146">
        <f>'[4]Emission Projections'!T$183*'[4]Carbon Prices POLES'!N$8*VLOOKUP('Revenues X=1'!$A146,'[4]Population Shares'!$A$3:$Z$214,O$1,FALSE)</f>
        <v>1452508.669070363</v>
      </c>
      <c r="P146">
        <f>'[4]Emission Projections'!U$183*'[4]Carbon Prices POLES'!O$8*VLOOKUP('Revenues X=1'!$A146,'[4]Population Shares'!$A$3:$Z$214,P$1,FALSE)</f>
        <v>1746459.2209256915</v>
      </c>
      <c r="Q146">
        <f>'[4]Emission Projections'!V$183*'[4]Carbon Prices POLES'!P$8*VLOOKUP('Revenues X=1'!$A146,'[4]Population Shares'!$A$3:$Z$214,Q$1,FALSE)</f>
        <v>2099757.7125236844</v>
      </c>
      <c r="R146">
        <f>'[4]Emission Projections'!W$183*'[4]Carbon Prices POLES'!Q$8*VLOOKUP('Revenues X=1'!$A146,'[4]Population Shares'!$A$3:$Z$214,R$1,FALSE)</f>
        <v>2524358.1501056533</v>
      </c>
      <c r="S146">
        <f>'[4]Emission Projections'!X$183*'[4]Carbon Prices POLES'!R$8*VLOOKUP('Revenues X=1'!$A146,'[4]Population Shares'!$A$3:$Z$214,S$1,FALSE)</f>
        <v>3034613.4804899991</v>
      </c>
      <c r="T146">
        <f>'[4]Emission Projections'!Y$183*'[4]Carbon Prices POLES'!S$8*VLOOKUP('Revenues X=1'!$A146,'[4]Population Shares'!$A$3:$Z$214,T$1,FALSE)</f>
        <v>3647761.5303633451</v>
      </c>
      <c r="U146">
        <f>'[4]Emission Projections'!Z$183*'[4]Carbon Prices POLES'!T$8*VLOOKUP('Revenues X=1'!$A146,'[4]Population Shares'!$A$3:$Z$214,U$1,FALSE)</f>
        <v>4384496.4370026346</v>
      </c>
      <c r="V146">
        <f>'[4]Emission Projections'!AA$183*'[4]Carbon Prices POLES'!U$8*VLOOKUP('Revenues X=1'!$A146,'[4]Population Shares'!$A$3:$Z$214,V$1,FALSE)</f>
        <v>5269667.2034426248</v>
      </c>
      <c r="W146" s="20">
        <f t="shared" si="17"/>
        <v>1460731.5762100117</v>
      </c>
      <c r="X146" t="s">
        <v>524</v>
      </c>
      <c r="Y146">
        <f t="shared" si="12"/>
        <v>1</v>
      </c>
      <c r="Z146">
        <f t="shared" si="13"/>
        <v>0</v>
      </c>
      <c r="AA146">
        <f t="shared" si="14"/>
        <v>0</v>
      </c>
      <c r="AB146">
        <f t="shared" si="15"/>
        <v>0</v>
      </c>
      <c r="AC146">
        <f t="shared" si="16"/>
        <v>0</v>
      </c>
    </row>
    <row r="147" spans="1:29" x14ac:dyDescent="0.25">
      <c r="A147" t="s">
        <v>362</v>
      </c>
      <c r="B147">
        <f>'[4]Emission Projections'!G$183*'[4]Carbon Prices POLES'!A$8*VLOOKUP('Revenues X=1'!$A147,'[4]Population Shares'!$A$3:$Z$214,B$1,FALSE)</f>
        <v>116098.69128417358</v>
      </c>
      <c r="C147">
        <f>'[4]Emission Projections'!H$183*'[4]Carbon Prices POLES'!B$8*VLOOKUP('Revenues X=1'!$A147,'[4]Population Shares'!$A$3:$Z$214,C$1,FALSE)</f>
        <v>139165.91851133638</v>
      </c>
      <c r="D147">
        <f>'[4]Emission Projections'!I$183*'[4]Carbon Prices POLES'!C$8*VLOOKUP('Revenues X=1'!$A147,'[4]Population Shares'!$A$3:$Z$214,D$1,FALSE)</f>
        <v>166805.20800969427</v>
      </c>
      <c r="E147">
        <f>'[4]Emission Projections'!J$183*'[4]Carbon Prices POLES'!D$8*VLOOKUP('Revenues X=1'!$A147,'[4]Population Shares'!$A$3:$Z$214,E$1,FALSE)</f>
        <v>199921.62173193408</v>
      </c>
      <c r="F147">
        <f>'[4]Emission Projections'!K$183*'[4]Carbon Prices POLES'!E$8*VLOOKUP('Revenues X=1'!$A147,'[4]Population Shares'!$A$3:$Z$214,F$1,FALSE)</f>
        <v>239598.03771678219</v>
      </c>
      <c r="G147">
        <f>'[4]Emission Projections'!L$183*'[4]Carbon Prices POLES'!F$8*VLOOKUP('Revenues X=1'!$A147,'[4]Population Shares'!$A$3:$Z$214,G$1,FALSE)</f>
        <v>287130.72960068553</v>
      </c>
      <c r="H147">
        <f>'[4]Emission Projections'!M$183*'[4]Carbon Prices POLES'!G$8*VLOOKUP('Revenues X=1'!$A147,'[4]Population Shares'!$A$3:$Z$214,H$1,FALSE)</f>
        <v>344071.82968416187</v>
      </c>
      <c r="I147">
        <f>'[4]Emission Projections'!N$183*'[4]Carbon Prices POLES'!H$8*VLOOKUP('Revenues X=1'!$A147,'[4]Population Shares'!$A$3:$Z$214,I$1,FALSE)</f>
        <v>412278.90551350877</v>
      </c>
      <c r="J147">
        <f>'[4]Emission Projections'!O$183*'[4]Carbon Prices POLES'!I$8*VLOOKUP('Revenues X=1'!$A147,'[4]Population Shares'!$A$3:$Z$214,J$1,FALSE)</f>
        <v>493975.88774048322</v>
      </c>
      <c r="K147">
        <f>'[4]Emission Projections'!P$183*'[4]Carbon Prices POLES'!J$8*VLOOKUP('Revenues X=1'!$A147,'[4]Population Shares'!$A$3:$Z$214,K$1,FALSE)</f>
        <v>591823.98851075722</v>
      </c>
      <c r="L147">
        <f>'[4]Emission Projections'!Q$183*'[4]Carbon Prices POLES'!K$8*VLOOKUP('Revenues X=1'!$A147,'[4]Population Shares'!$A$3:$Z$214,L$1,FALSE)</f>
        <v>709008.80105687876</v>
      </c>
      <c r="M147">
        <f>'[4]Emission Projections'!R$183*'[4]Carbon Prices POLES'!L$8*VLOOKUP('Revenues X=1'!$A147,'[4]Population Shares'!$A$3:$Z$214,M$1,FALSE)</f>
        <v>849341.77262207808</v>
      </c>
      <c r="N147">
        <f>'[4]Emission Projections'!S$183*'[4]Carbon Prices POLES'!M$8*VLOOKUP('Revenues X=1'!$A147,'[4]Population Shares'!$A$3:$Z$214,N$1,FALSE)</f>
        <v>1017384.6825374929</v>
      </c>
      <c r="O147">
        <f>'[4]Emission Projections'!T$183*'[4]Carbon Prices POLES'!N$8*VLOOKUP('Revenues X=1'!$A147,'[4]Population Shares'!$A$3:$Z$214,O$1,FALSE)</f>
        <v>1218594.7847896656</v>
      </c>
      <c r="P147">
        <f>'[4]Emission Projections'!U$183*'[4]Carbon Prices POLES'!O$8*VLOOKUP('Revenues X=1'!$A147,'[4]Population Shares'!$A$3:$Z$214,P$1,FALSE)</f>
        <v>1459502.653919602</v>
      </c>
      <c r="Q147">
        <f>'[4]Emission Projections'!V$183*'[4]Carbon Prices POLES'!P$8*VLOOKUP('Revenues X=1'!$A147,'[4]Population Shares'!$A$3:$Z$214,Q$1,FALSE)</f>
        <v>1747919.7201319556</v>
      </c>
      <c r="R147">
        <f>'[4]Emission Projections'!W$183*'[4]Carbon Prices POLES'!Q$8*VLOOKUP('Revenues X=1'!$A147,'[4]Population Shares'!$A$3:$Z$214,R$1,FALSE)</f>
        <v>2093192.2886483721</v>
      </c>
      <c r="S147">
        <f>'[4]Emission Projections'!X$183*'[4]Carbon Prices POLES'!R$8*VLOOKUP('Revenues X=1'!$A147,'[4]Population Shares'!$A$3:$Z$214,S$1,FALSE)</f>
        <v>2506498.1862682183</v>
      </c>
      <c r="T147">
        <f>'[4]Emission Projections'!Y$183*'[4]Carbon Prices POLES'!S$8*VLOOKUP('Revenues X=1'!$A147,'[4]Population Shares'!$A$3:$Z$214,T$1,FALSE)</f>
        <v>3001209.4713333868</v>
      </c>
      <c r="U147">
        <f>'[4]Emission Projections'!Z$183*'[4]Carbon Prices POLES'!T$8*VLOOKUP('Revenues X=1'!$A147,'[4]Population Shares'!$A$3:$Z$214,U$1,FALSE)</f>
        <v>3593316.3077628128</v>
      </c>
      <c r="V147">
        <f>'[4]Emission Projections'!AA$183*'[4]Carbon Prices POLES'!U$8*VLOOKUP('Revenues X=1'!$A147,'[4]Population Shares'!$A$3:$Z$214,V$1,FALSE)</f>
        <v>4301944.2044447688</v>
      </c>
      <c r="W147" s="20">
        <f t="shared" si="17"/>
        <v>1213751.6043723214</v>
      </c>
      <c r="X147" t="s">
        <v>526</v>
      </c>
      <c r="Y147">
        <f t="shared" si="12"/>
        <v>0</v>
      </c>
      <c r="Z147">
        <f t="shared" si="13"/>
        <v>0</v>
      </c>
      <c r="AA147">
        <f t="shared" si="14"/>
        <v>0</v>
      </c>
      <c r="AB147">
        <f t="shared" si="15"/>
        <v>0</v>
      </c>
      <c r="AC147">
        <f t="shared" si="16"/>
        <v>1</v>
      </c>
    </row>
    <row r="148" spans="1:29" x14ac:dyDescent="0.25">
      <c r="A148" t="s">
        <v>366</v>
      </c>
      <c r="B148">
        <f>'[4]Emission Projections'!G$183*'[4]Carbon Prices POLES'!A$8*VLOOKUP('Revenues X=1'!$A148,'[4]Population Shares'!$A$3:$Z$214,B$1,FALSE)</f>
        <v>123296.18353514079</v>
      </c>
      <c r="C148">
        <f>'[4]Emission Projections'!H$183*'[4]Carbon Prices POLES'!B$8*VLOOKUP('Revenues X=1'!$A148,'[4]Population Shares'!$A$3:$Z$214,C$1,FALSE)</f>
        <v>145897.04629906997</v>
      </c>
      <c r="D148">
        <f>'[4]Emission Projections'!I$183*'[4]Carbon Prices POLES'!C$8*VLOOKUP('Revenues X=1'!$A148,'[4]Population Shares'!$A$3:$Z$214,D$1,FALSE)</f>
        <v>172629.30222613132</v>
      </c>
      <c r="E148">
        <f>'[4]Emission Projections'!J$183*'[4]Carbon Prices POLES'!D$8*VLOOKUP('Revenues X=1'!$A148,'[4]Population Shares'!$A$3:$Z$214,E$1,FALSE)</f>
        <v>204247.13566669068</v>
      </c>
      <c r="F148">
        <f>'[4]Emission Projections'!K$183*'[4]Carbon Prices POLES'!E$8*VLOOKUP('Revenues X=1'!$A148,'[4]Population Shares'!$A$3:$Z$214,F$1,FALSE)</f>
        <v>241641.07843774391</v>
      </c>
      <c r="G148">
        <f>'[4]Emission Projections'!L$183*'[4]Carbon Prices POLES'!F$8*VLOOKUP('Revenues X=1'!$A148,'[4]Population Shares'!$A$3:$Z$214,G$1,FALSE)</f>
        <v>285863.35246445896</v>
      </c>
      <c r="H148">
        <f>'[4]Emission Projections'!M$183*'[4]Carbon Prices POLES'!G$8*VLOOKUP('Revenues X=1'!$A148,'[4]Population Shares'!$A$3:$Z$214,H$1,FALSE)</f>
        <v>338157.65622374258</v>
      </c>
      <c r="I148">
        <f>'[4]Emission Projections'!N$183*'[4]Carbon Prices POLES'!H$8*VLOOKUP('Revenues X=1'!$A148,'[4]Population Shares'!$A$3:$Z$214,I$1,FALSE)</f>
        <v>399993.12050133827</v>
      </c>
      <c r="J148">
        <f>'[4]Emission Projections'!O$183*'[4]Carbon Prices POLES'!I$8*VLOOKUP('Revenues X=1'!$A148,'[4]Population Shares'!$A$3:$Z$214,J$1,FALSE)</f>
        <v>473106.00186918984</v>
      </c>
      <c r="K148">
        <f>'[4]Emission Projections'!P$183*'[4]Carbon Prices POLES'!J$8*VLOOKUP('Revenues X=1'!$A148,'[4]Population Shares'!$A$3:$Z$214,K$1,FALSE)</f>
        <v>559546.9997373441</v>
      </c>
      <c r="L148">
        <f>'[4]Emission Projections'!Q$183*'[4]Carbon Prices POLES'!K$8*VLOOKUP('Revenues X=1'!$A148,'[4]Population Shares'!$A$3:$Z$214,L$1,FALSE)</f>
        <v>661739.30775467702</v>
      </c>
      <c r="M148">
        <f>'[4]Emission Projections'!R$183*'[4]Carbon Prices POLES'!L$8*VLOOKUP('Revenues X=1'!$A148,'[4]Population Shares'!$A$3:$Z$214,M$1,FALSE)</f>
        <v>782544.58489482768</v>
      </c>
      <c r="N148">
        <f>'[4]Emission Projections'!S$183*'[4]Carbon Prices POLES'!M$8*VLOOKUP('Revenues X=1'!$A148,'[4]Population Shares'!$A$3:$Z$214,N$1,FALSE)</f>
        <v>925343.76010900422</v>
      </c>
      <c r="O148">
        <f>'[4]Emission Projections'!T$183*'[4]Carbon Prices POLES'!N$8*VLOOKUP('Revenues X=1'!$A148,'[4]Population Shares'!$A$3:$Z$214,O$1,FALSE)</f>
        <v>1094128.978925359</v>
      </c>
      <c r="P148">
        <f>'[4]Emission Projections'!U$183*'[4]Carbon Prices POLES'!O$8*VLOOKUP('Revenues X=1'!$A148,'[4]Population Shares'!$A$3:$Z$214,P$1,FALSE)</f>
        <v>1293616.0475230836</v>
      </c>
      <c r="Q148">
        <f>'[4]Emission Projections'!V$183*'[4]Carbon Prices POLES'!P$8*VLOOKUP('Revenues X=1'!$A148,'[4]Population Shares'!$A$3:$Z$214,Q$1,FALSE)</f>
        <v>1529372.5367914902</v>
      </c>
      <c r="R148">
        <f>'[4]Emission Projections'!W$183*'[4]Carbon Prices POLES'!Q$8*VLOOKUP('Revenues X=1'!$A148,'[4]Population Shares'!$A$3:$Z$214,R$1,FALSE)</f>
        <v>1807974.209007343</v>
      </c>
      <c r="S148">
        <f>'[4]Emission Projections'!X$183*'[4]Carbon Prices POLES'!R$8*VLOOKUP('Revenues X=1'!$A148,'[4]Population Shares'!$A$3:$Z$214,S$1,FALSE)</f>
        <v>2137183.4340616809</v>
      </c>
      <c r="T148">
        <f>'[4]Emission Projections'!Y$183*'[4]Carbon Prices POLES'!S$8*VLOOKUP('Revenues X=1'!$A148,'[4]Population Shares'!$A$3:$Z$214,T$1,FALSE)</f>
        <v>2526166.7382459603</v>
      </c>
      <c r="U148">
        <f>'[4]Emission Projections'!Z$183*'[4]Carbon Prices POLES'!T$8*VLOOKUP('Revenues X=1'!$A148,'[4]Population Shares'!$A$3:$Z$214,U$1,FALSE)</f>
        <v>2985743.2028144267</v>
      </c>
      <c r="V148">
        <f>'[4]Emission Projections'!AA$183*'[4]Carbon Prices POLES'!U$8*VLOOKUP('Revenues X=1'!$A148,'[4]Population Shares'!$A$3:$Z$214,V$1,FALSE)</f>
        <v>3528686.5081732715</v>
      </c>
      <c r="W148" s="20">
        <f t="shared" si="17"/>
        <v>1057946.5326315227</v>
      </c>
      <c r="X148" t="s">
        <v>526</v>
      </c>
      <c r="Y148">
        <f t="shared" si="12"/>
        <v>0</v>
      </c>
      <c r="Z148">
        <f t="shared" si="13"/>
        <v>0</v>
      </c>
      <c r="AA148">
        <f t="shared" si="14"/>
        <v>0</v>
      </c>
      <c r="AB148">
        <f t="shared" si="15"/>
        <v>0</v>
      </c>
      <c r="AC148">
        <f t="shared" si="16"/>
        <v>1</v>
      </c>
    </row>
    <row r="149" spans="1:29" x14ac:dyDescent="0.25">
      <c r="A149" t="s">
        <v>368</v>
      </c>
      <c r="B149">
        <f>'[4]Emission Projections'!G$183*'[4]Carbon Prices POLES'!A$8*VLOOKUP('Revenues X=1'!$A149,'[4]Population Shares'!$A$3:$Z$214,B$1,FALSE)</f>
        <v>46848.898947545866</v>
      </c>
      <c r="C149">
        <f>'[4]Emission Projections'!H$183*'[4]Carbon Prices POLES'!B$8*VLOOKUP('Revenues X=1'!$A149,'[4]Population Shares'!$A$3:$Z$214,C$1,FALSE)</f>
        <v>55484.725667492712</v>
      </c>
      <c r="D149">
        <f>'[4]Emission Projections'!I$183*'[4]Carbon Prices POLES'!C$8*VLOOKUP('Revenues X=1'!$A149,'[4]Population Shares'!$A$3:$Z$214,D$1,FALSE)</f>
        <v>65708.060351240973</v>
      </c>
      <c r="E149">
        <f>'[4]Emission Projections'!J$183*'[4]Carbon Prices POLES'!D$8*VLOOKUP('Revenues X=1'!$A149,'[4]Population Shares'!$A$3:$Z$214,E$1,FALSE)</f>
        <v>77810.336918898742</v>
      </c>
      <c r="F149">
        <f>'[4]Emission Projections'!K$183*'[4]Carbon Prices POLES'!E$8*VLOOKUP('Revenues X=1'!$A149,'[4]Population Shares'!$A$3:$Z$214,F$1,FALSE)</f>
        <v>92135.983310210882</v>
      </c>
      <c r="G149">
        <f>'[4]Emission Projections'!L$183*'[4]Carbon Prices POLES'!F$8*VLOOKUP('Revenues X=1'!$A149,'[4]Population Shares'!$A$3:$Z$214,G$1,FALSE)</f>
        <v>109092.32088435437</v>
      </c>
      <c r="H149">
        <f>'[4]Emission Projections'!M$183*'[4]Carbon Prices POLES'!G$8*VLOOKUP('Revenues X=1'!$A149,'[4]Population Shares'!$A$3:$Z$214,H$1,FALSE)</f>
        <v>129161.21216723918</v>
      </c>
      <c r="I149">
        <f>'[4]Emission Projections'!N$183*'[4]Carbon Prices POLES'!H$8*VLOOKUP('Revenues X=1'!$A149,'[4]Population Shares'!$A$3:$Z$214,I$1,FALSE)</f>
        <v>152912.36249087288</v>
      </c>
      <c r="J149">
        <f>'[4]Emission Projections'!O$183*'[4]Carbon Prices POLES'!I$8*VLOOKUP('Revenues X=1'!$A149,'[4]Population Shares'!$A$3:$Z$214,J$1,FALSE)</f>
        <v>181019.65074339221</v>
      </c>
      <c r="K149">
        <f>'[4]Emission Projections'!P$183*'[4]Carbon Prices POLES'!J$8*VLOOKUP('Revenues X=1'!$A149,'[4]Population Shares'!$A$3:$Z$214,K$1,FALSE)</f>
        <v>214279.6978277094</v>
      </c>
      <c r="L149">
        <f>'[4]Emission Projections'!Q$183*'[4]Carbon Prices POLES'!K$8*VLOOKUP('Revenues X=1'!$A149,'[4]Population Shares'!$A$3:$Z$214,L$1,FALSE)</f>
        <v>253634.64506438171</v>
      </c>
      <c r="M149">
        <f>'[4]Emission Projections'!R$183*'[4]Carbon Prices POLES'!L$8*VLOOKUP('Revenues X=1'!$A149,'[4]Population Shares'!$A$3:$Z$214,M$1,FALSE)</f>
        <v>300198.08809717547</v>
      </c>
      <c r="N149">
        <f>'[4]Emission Projections'!S$183*'[4]Carbon Prices POLES'!M$8*VLOOKUP('Revenues X=1'!$A149,'[4]Population Shares'!$A$3:$Z$214,N$1,FALSE)</f>
        <v>355286.83972852217</v>
      </c>
      <c r="O149">
        <f>'[4]Emission Projections'!T$183*'[4]Carbon Prices POLES'!N$8*VLOOKUP('Revenues X=1'!$A149,'[4]Population Shares'!$A$3:$Z$214,O$1,FALSE)</f>
        <v>420457.13809620193</v>
      </c>
      <c r="P149">
        <f>'[4]Emission Projections'!U$183*'[4]Carbon Prices POLES'!O$8*VLOOKUP('Revenues X=1'!$A149,'[4]Population Shares'!$A$3:$Z$214,P$1,FALSE)</f>
        <v>497548.92504017183</v>
      </c>
      <c r="Q149">
        <f>'[4]Emission Projections'!V$183*'[4]Carbon Prices POLES'!P$8*VLOOKUP('Revenues X=1'!$A149,'[4]Population Shares'!$A$3:$Z$214,Q$1,FALSE)</f>
        <v>588736.38096902624</v>
      </c>
      <c r="R149">
        <f>'[4]Emission Projections'!W$183*'[4]Carbon Prices POLES'!Q$8*VLOOKUP('Revenues X=1'!$A149,'[4]Population Shares'!$A$3:$Z$214,R$1,FALSE)</f>
        <v>696589.63233557565</v>
      </c>
      <c r="S149">
        <f>'[4]Emission Projections'!X$183*'[4]Carbon Prices POLES'!R$8*VLOOKUP('Revenues X=1'!$A149,'[4]Population Shares'!$A$3:$Z$214,S$1,FALSE)</f>
        <v>824145.25670939789</v>
      </c>
      <c r="T149">
        <f>'[4]Emission Projections'!Y$183*'[4]Carbon Prices POLES'!S$8*VLOOKUP('Revenues X=1'!$A149,'[4]Population Shares'!$A$3:$Z$214,T$1,FALSE)</f>
        <v>974992.25445263251</v>
      </c>
      <c r="U149">
        <f>'[4]Emission Projections'!Z$183*'[4]Carbon Prices POLES'!T$8*VLOOKUP('Revenues X=1'!$A149,'[4]Population Shares'!$A$3:$Z$214,U$1,FALSE)</f>
        <v>1153370.3803838606</v>
      </c>
      <c r="V149">
        <f>'[4]Emission Projections'!AA$183*'[4]Carbon Prices POLES'!U$8*VLOOKUP('Revenues X=1'!$A149,'[4]Population Shares'!$A$3:$Z$214,V$1,FALSE)</f>
        <v>1364289.7227724337</v>
      </c>
      <c r="W149" s="20">
        <f t="shared" si="17"/>
        <v>407319.16728373029</v>
      </c>
      <c r="X149" t="s">
        <v>387</v>
      </c>
      <c r="Y149">
        <f t="shared" si="12"/>
        <v>0</v>
      </c>
      <c r="Z149">
        <f t="shared" si="13"/>
        <v>0</v>
      </c>
      <c r="AA149">
        <f t="shared" si="14"/>
        <v>1</v>
      </c>
      <c r="AB149">
        <f t="shared" si="15"/>
        <v>0</v>
      </c>
      <c r="AC149">
        <f t="shared" si="16"/>
        <v>0</v>
      </c>
    </row>
    <row r="150" spans="1:29" x14ac:dyDescent="0.25">
      <c r="A150" t="s">
        <v>372</v>
      </c>
      <c r="B150">
        <f>'[4]Emission Projections'!G$183*'[4]Carbon Prices POLES'!A$8*VLOOKUP('Revenues X=1'!$A150,'[4]Population Shares'!$A$3:$Z$214,B$1,FALSE)</f>
        <v>220368.95508655004</v>
      </c>
      <c r="C150">
        <f>'[4]Emission Projections'!H$183*'[4]Carbon Prices POLES'!B$8*VLOOKUP('Revenues X=1'!$A150,'[4]Population Shares'!$A$3:$Z$214,C$1,FALSE)</f>
        <v>268166.36283099931</v>
      </c>
      <c r="D150">
        <f>'[4]Emission Projections'!I$183*'[4]Carbon Prices POLES'!C$8*VLOOKUP('Revenues X=1'!$A150,'[4]Population Shares'!$A$3:$Z$214,D$1,FALSE)</f>
        <v>326309.21655409876</v>
      </c>
      <c r="E150">
        <f>'[4]Emission Projections'!J$183*'[4]Carbon Prices POLES'!D$8*VLOOKUP('Revenues X=1'!$A150,'[4]Population Shares'!$A$3:$Z$214,E$1,FALSE)</f>
        <v>397034.11379285081</v>
      </c>
      <c r="F150">
        <f>'[4]Emission Projections'!K$183*'[4]Carbon Prices POLES'!E$8*VLOOKUP('Revenues X=1'!$A150,'[4]Population Shares'!$A$3:$Z$214,F$1,FALSE)</f>
        <v>483058.39894965594</v>
      </c>
      <c r="G150">
        <f>'[4]Emission Projections'!L$183*'[4]Carbon Prices POLES'!F$8*VLOOKUP('Revenues X=1'!$A150,'[4]Population Shares'!$A$3:$Z$214,G$1,FALSE)</f>
        <v>587684.69193529803</v>
      </c>
      <c r="H150">
        <f>'[4]Emission Projections'!M$183*'[4]Carbon Prices POLES'!G$8*VLOOKUP('Revenues X=1'!$A150,'[4]Population Shares'!$A$3:$Z$214,H$1,FALSE)</f>
        <v>714927.73238413478</v>
      </c>
      <c r="I150">
        <f>'[4]Emission Projections'!N$183*'[4]Carbon Prices POLES'!H$8*VLOOKUP('Revenues X=1'!$A150,'[4]Population Shares'!$A$3:$Z$214,I$1,FALSE)</f>
        <v>869665.94605870708</v>
      </c>
      <c r="J150">
        <f>'[4]Emission Projections'!O$183*'[4]Carbon Prices POLES'!I$8*VLOOKUP('Revenues X=1'!$A150,'[4]Population Shares'!$A$3:$Z$214,J$1,FALSE)</f>
        <v>1057828.8897139532</v>
      </c>
      <c r="K150">
        <f>'[4]Emission Projections'!P$183*'[4]Carbon Prices POLES'!J$8*VLOOKUP('Revenues X=1'!$A150,'[4]Population Shares'!$A$3:$Z$214,K$1,FALSE)</f>
        <v>1286620.7785614519</v>
      </c>
      <c r="L150">
        <f>'[4]Emission Projections'!Q$183*'[4]Carbon Prices POLES'!K$8*VLOOKUP('Revenues X=1'!$A150,'[4]Population Shares'!$A$3:$Z$214,L$1,FALSE)</f>
        <v>1564796.7868163667</v>
      </c>
      <c r="M150">
        <f>'[4]Emission Projections'!R$183*'[4]Carbon Prices POLES'!L$8*VLOOKUP('Revenues X=1'!$A150,'[4]Population Shares'!$A$3:$Z$214,M$1,FALSE)</f>
        <v>1902992.7197723649</v>
      </c>
      <c r="N150">
        <f>'[4]Emission Projections'!S$183*'[4]Carbon Prices POLES'!M$8*VLOOKUP('Revenues X=1'!$A150,'[4]Population Shares'!$A$3:$Z$214,N$1,FALSE)</f>
        <v>2314132.1737397732</v>
      </c>
      <c r="O150">
        <f>'[4]Emission Projections'!T$183*'[4]Carbon Prices POLES'!N$8*VLOOKUP('Revenues X=1'!$A150,'[4]Population Shares'!$A$3:$Z$214,O$1,FALSE)</f>
        <v>2813912.5990247922</v>
      </c>
      <c r="P150">
        <f>'[4]Emission Projections'!U$183*'[4]Carbon Prices POLES'!O$8*VLOOKUP('Revenues X=1'!$A150,'[4]Population Shares'!$A$3:$Z$214,P$1,FALSE)</f>
        <v>3421405.1204401646</v>
      </c>
      <c r="Q150">
        <f>'[4]Emission Projections'!V$183*'[4]Carbon Prices POLES'!P$8*VLOOKUP('Revenues X=1'!$A150,'[4]Population Shares'!$A$3:$Z$214,Q$1,FALSE)</f>
        <v>4159770.9457486114</v>
      </c>
      <c r="R150">
        <f>'[4]Emission Projections'!W$183*'[4]Carbon Prices POLES'!Q$8*VLOOKUP('Revenues X=1'!$A150,'[4]Population Shares'!$A$3:$Z$214,R$1,FALSE)</f>
        <v>5057144.7475003591</v>
      </c>
      <c r="S150">
        <f>'[4]Emission Projections'!X$183*'[4]Carbon Prices POLES'!R$8*VLOOKUP('Revenues X=1'!$A150,'[4]Population Shares'!$A$3:$Z$214,S$1,FALSE)</f>
        <v>6147690.2286956143</v>
      </c>
      <c r="T150">
        <f>'[4]Emission Projections'!Y$183*'[4]Carbon Prices POLES'!S$8*VLOOKUP('Revenues X=1'!$A150,'[4]Population Shares'!$A$3:$Z$214,T$1,FALSE)</f>
        <v>7472900.7248173179</v>
      </c>
      <c r="U150">
        <f>'[4]Emission Projections'!Z$183*'[4]Carbon Prices POLES'!T$8*VLOOKUP('Revenues X=1'!$A150,'[4]Population Shares'!$A$3:$Z$214,U$1,FALSE)</f>
        <v>9083153.9691552371</v>
      </c>
      <c r="V150">
        <f>'[4]Emission Projections'!AA$183*'[4]Carbon Prices POLES'!U$8*VLOOKUP('Revenues X=1'!$A150,'[4]Population Shares'!$A$3:$Z$214,V$1,FALSE)</f>
        <v>11039625.071197666</v>
      </c>
      <c r="W150" s="20">
        <f t="shared" si="17"/>
        <v>2913770.9606083799</v>
      </c>
      <c r="X150" t="s">
        <v>387</v>
      </c>
      <c r="Y150">
        <f t="shared" si="12"/>
        <v>0</v>
      </c>
      <c r="Z150">
        <f t="shared" si="13"/>
        <v>0</v>
      </c>
      <c r="AA150">
        <f t="shared" si="14"/>
        <v>1</v>
      </c>
      <c r="AB150">
        <f t="shared" si="15"/>
        <v>0</v>
      </c>
      <c r="AC150">
        <f t="shared" si="16"/>
        <v>0</v>
      </c>
    </row>
    <row r="151" spans="1:29" x14ac:dyDescent="0.25">
      <c r="A151" t="s">
        <v>374</v>
      </c>
      <c r="B151">
        <f>'[4]Emission Projections'!G$183*'[4]Carbon Prices POLES'!A$8*VLOOKUP('Revenues X=1'!$A151,'[4]Population Shares'!$A$3:$Z$214,B$1,FALSE)</f>
        <v>1163930.0982517244</v>
      </c>
      <c r="C151">
        <f>'[4]Emission Projections'!H$183*'[4]Carbon Prices POLES'!B$8*VLOOKUP('Revenues X=1'!$A151,'[4]Population Shares'!$A$3:$Z$214,C$1,FALSE)</f>
        <v>1386373.667129687</v>
      </c>
      <c r="D151">
        <f>'[4]Emission Projections'!I$183*'[4]Carbon Prices POLES'!C$8*VLOOKUP('Revenues X=1'!$A151,'[4]Population Shares'!$A$3:$Z$214,D$1,FALSE)</f>
        <v>1651219.6656882896</v>
      </c>
      <c r="E151">
        <f>'[4]Emission Projections'!J$183*'[4]Carbon Prices POLES'!D$8*VLOOKUP('Revenues X=1'!$A151,'[4]Population Shares'!$A$3:$Z$214,E$1,FALSE)</f>
        <v>1966540.287948308</v>
      </c>
      <c r="F151">
        <f>'[4]Emission Projections'!K$183*'[4]Carbon Prices POLES'!E$8*VLOOKUP('Revenues X=1'!$A151,'[4]Population Shares'!$A$3:$Z$214,F$1,FALSE)</f>
        <v>2341931.4281304516</v>
      </c>
      <c r="G151">
        <f>'[4]Emission Projections'!L$183*'[4]Carbon Prices POLES'!F$8*VLOOKUP('Revenues X=1'!$A151,'[4]Population Shares'!$A$3:$Z$214,G$1,FALSE)</f>
        <v>2788806.7964190198</v>
      </c>
      <c r="H151">
        <f>'[4]Emission Projections'!M$183*'[4]Carbon Prices POLES'!G$8*VLOOKUP('Revenues X=1'!$A151,'[4]Population Shares'!$A$3:$Z$214,H$1,FALSE)</f>
        <v>3320746.3686452797</v>
      </c>
      <c r="I151">
        <f>'[4]Emission Projections'!N$183*'[4]Carbon Prices POLES'!H$8*VLOOKUP('Revenues X=1'!$A151,'[4]Population Shares'!$A$3:$Z$214,I$1,FALSE)</f>
        <v>3953898.7123072348</v>
      </c>
      <c r="J151">
        <f>'[4]Emission Projections'!O$183*'[4]Carbon Prices POLES'!I$8*VLOOKUP('Revenues X=1'!$A151,'[4]Population Shares'!$A$3:$Z$214,J$1,FALSE)</f>
        <v>4707474.882847569</v>
      </c>
      <c r="K151">
        <f>'[4]Emission Projections'!P$183*'[4]Carbon Prices POLES'!J$8*VLOOKUP('Revenues X=1'!$A151,'[4]Population Shares'!$A$3:$Z$214,K$1,FALSE)</f>
        <v>5604316.598389647</v>
      </c>
      <c r="L151">
        <f>'[4]Emission Projections'!Q$183*'[4]Carbon Prices POLES'!K$8*VLOOKUP('Revenues X=1'!$A151,'[4]Population Shares'!$A$3:$Z$214,L$1,FALSE)</f>
        <v>6671593.223750093</v>
      </c>
      <c r="M151">
        <f>'[4]Emission Projections'!R$183*'[4]Carbon Prices POLES'!L$8*VLOOKUP('Revenues X=1'!$A151,'[4]Population Shares'!$A$3:$Z$214,M$1,FALSE)</f>
        <v>7941604.4596172487</v>
      </c>
      <c r="N151">
        <f>'[4]Emission Projections'!S$183*'[4]Carbon Prices POLES'!M$8*VLOOKUP('Revenues X=1'!$A151,'[4]Population Shares'!$A$3:$Z$214,N$1,FALSE)</f>
        <v>9452763.6457952075</v>
      </c>
      <c r="O151">
        <f>'[4]Emission Projections'!T$183*'[4]Carbon Prices POLES'!N$8*VLOOKUP('Revenues X=1'!$A151,'[4]Population Shares'!$A$3:$Z$214,O$1,FALSE)</f>
        <v>11250731.369450087</v>
      </c>
      <c r="P151">
        <f>'[4]Emission Projections'!U$183*'[4]Carbon Prices POLES'!O$8*VLOOKUP('Revenues X=1'!$A151,'[4]Population Shares'!$A$3:$Z$214,P$1,FALSE)</f>
        <v>13389802.308147805</v>
      </c>
      <c r="Q151">
        <f>'[4]Emission Projections'!V$183*'[4]Carbon Prices POLES'!P$8*VLOOKUP('Revenues X=1'!$A151,'[4]Population Shares'!$A$3:$Z$214,Q$1,FALSE)</f>
        <v>15934505.626505043</v>
      </c>
      <c r="R151">
        <f>'[4]Emission Projections'!W$183*'[4]Carbon Prices POLES'!Q$8*VLOOKUP('Revenues X=1'!$A151,'[4]Population Shares'!$A$3:$Z$214,R$1,FALSE)</f>
        <v>18961560.395779822</v>
      </c>
      <c r="S151">
        <f>'[4]Emission Projections'!X$183*'[4]Carbon Prices POLES'!R$8*VLOOKUP('Revenues X=1'!$A151,'[4]Population Shares'!$A$3:$Z$214,S$1,FALSE)</f>
        <v>22562134.198635895</v>
      </c>
      <c r="T151">
        <f>'[4]Emission Projections'!Y$183*'[4]Carbon Prices POLES'!S$8*VLOOKUP('Revenues X=1'!$A151,'[4]Population Shares'!$A$3:$Z$214,T$1,FALSE)</f>
        <v>26844599.407631718</v>
      </c>
      <c r="U151">
        <f>'[4]Emission Projections'!Z$183*'[4]Carbon Prices POLES'!T$8*VLOOKUP('Revenues X=1'!$A151,'[4]Population Shares'!$A$3:$Z$214,U$1,FALSE)</f>
        <v>31937719.580930844</v>
      </c>
      <c r="V151">
        <f>'[4]Emission Projections'!AA$183*'[4]Carbon Prices POLES'!U$8*VLOOKUP('Revenues X=1'!$A151,'[4]Population Shares'!$A$3:$Z$214,V$1,FALSE)</f>
        <v>37994528.91404973</v>
      </c>
      <c r="W151" s="20">
        <f t="shared" si="17"/>
        <v>11039370.554097656</v>
      </c>
      <c r="X151" t="s">
        <v>527</v>
      </c>
      <c r="Y151">
        <f t="shared" si="12"/>
        <v>0</v>
      </c>
      <c r="Z151">
        <f t="shared" si="13"/>
        <v>0</v>
      </c>
      <c r="AA151">
        <f t="shared" si="14"/>
        <v>0</v>
      </c>
      <c r="AB151">
        <f t="shared" si="15"/>
        <v>1</v>
      </c>
      <c r="AC151">
        <f t="shared" si="16"/>
        <v>0</v>
      </c>
    </row>
    <row r="152" spans="1:29" x14ac:dyDescent="0.25">
      <c r="A152" t="s">
        <v>378</v>
      </c>
      <c r="B152">
        <f>'[4]Emission Projections'!G$183*'[4]Carbon Prices POLES'!A$8*VLOOKUP('Revenues X=1'!$A152,'[4]Population Shares'!$A$3:$Z$214,B$1,FALSE)</f>
        <v>1065163.745302608</v>
      </c>
      <c r="C152">
        <f>'[4]Emission Projections'!H$183*'[4]Carbon Prices POLES'!B$8*VLOOKUP('Revenues X=1'!$A152,'[4]Population Shares'!$A$3:$Z$214,C$1,FALSE)</f>
        <v>1262573.049297102</v>
      </c>
      <c r="D152">
        <f>'[4]Emission Projections'!I$183*'[4]Carbon Prices POLES'!C$8*VLOOKUP('Revenues X=1'!$A152,'[4]Population Shares'!$A$3:$Z$214,D$1,FALSE)</f>
        <v>1496469.2698263337</v>
      </c>
      <c r="E152">
        <f>'[4]Emission Projections'!J$183*'[4]Carbon Prices POLES'!D$8*VLOOKUP('Revenues X=1'!$A152,'[4]Population Shares'!$A$3:$Z$214,E$1,FALSE)</f>
        <v>1773587.1577095562</v>
      </c>
      <c r="F152">
        <f>'[4]Emission Projections'!K$183*'[4]Carbon Prices POLES'!E$8*VLOOKUP('Revenues X=1'!$A152,'[4]Population Shares'!$A$3:$Z$214,F$1,FALSE)</f>
        <v>2101892.9756522891</v>
      </c>
      <c r="G152">
        <f>'[4]Emission Projections'!L$183*'[4]Carbon Prices POLES'!F$8*VLOOKUP('Revenues X=1'!$A152,'[4]Population Shares'!$A$3:$Z$214,G$1,FALSE)</f>
        <v>2490815.6681022523</v>
      </c>
      <c r="H152">
        <f>'[4]Emission Projections'!M$183*'[4]Carbon Prices POLES'!G$8*VLOOKUP('Revenues X=1'!$A152,'[4]Population Shares'!$A$3:$Z$214,H$1,FALSE)</f>
        <v>2951519.1399659649</v>
      </c>
      <c r="I152">
        <f>'[4]Emission Projections'!N$183*'[4]Carbon Prices POLES'!H$8*VLOOKUP('Revenues X=1'!$A152,'[4]Population Shares'!$A$3:$Z$214,I$1,FALSE)</f>
        <v>3497213.723165039</v>
      </c>
      <c r="J152">
        <f>'[4]Emission Projections'!O$183*'[4]Carbon Prices POLES'!I$8*VLOOKUP('Revenues X=1'!$A152,'[4]Population Shares'!$A$3:$Z$214,J$1,FALSE)</f>
        <v>4143538.5370690348</v>
      </c>
      <c r="K152">
        <f>'[4]Emission Projections'!P$183*'[4]Carbon Prices POLES'!J$8*VLOOKUP('Revenues X=1'!$A152,'[4]Population Shares'!$A$3:$Z$214,K$1,FALSE)</f>
        <v>4908997.026216967</v>
      </c>
      <c r="L152">
        <f>'[4]Emission Projections'!Q$183*'[4]Carbon Prices POLES'!K$8*VLOOKUP('Revenues X=1'!$A152,'[4]Population Shares'!$A$3:$Z$214,L$1,FALSE)</f>
        <v>5815491.2042005043</v>
      </c>
      <c r="M152">
        <f>'[4]Emission Projections'!R$183*'[4]Carbon Prices POLES'!L$8*VLOOKUP('Revenues X=1'!$A152,'[4]Population Shares'!$A$3:$Z$214,M$1,FALSE)</f>
        <v>6888930.9826517738</v>
      </c>
      <c r="N152">
        <f>'[4]Emission Projections'!S$183*'[4]Carbon Prices POLES'!M$8*VLOOKUP('Revenues X=1'!$A152,'[4]Population Shares'!$A$3:$Z$214,N$1,FALSE)</f>
        <v>8159980.4220612571</v>
      </c>
      <c r="O152">
        <f>'[4]Emission Projections'!T$183*'[4]Carbon Prices POLES'!N$8*VLOOKUP('Revenues X=1'!$A152,'[4]Population Shares'!$A$3:$Z$214,O$1,FALSE)</f>
        <v>9664909.8995581008</v>
      </c>
      <c r="P152">
        <f>'[4]Emission Projections'!U$183*'[4]Carbon Prices POLES'!O$8*VLOOKUP('Revenues X=1'!$A152,'[4]Population Shares'!$A$3:$Z$214,P$1,FALSE)</f>
        <v>11446638.201302176</v>
      </c>
      <c r="Q152">
        <f>'[4]Emission Projections'!V$183*'[4]Carbon Prices POLES'!P$8*VLOOKUP('Revenues X=1'!$A152,'[4]Population Shares'!$A$3:$Z$214,Q$1,FALSE)</f>
        <v>13555923.8869463</v>
      </c>
      <c r="R152">
        <f>'[4]Emission Projections'!W$183*'[4]Carbon Prices POLES'!Q$8*VLOOKUP('Revenues X=1'!$A152,'[4]Population Shares'!$A$3:$Z$214,R$1,FALSE)</f>
        <v>16052820.083007893</v>
      </c>
      <c r="S152">
        <f>'[4]Emission Projections'!X$183*'[4]Carbon Prices POLES'!R$8*VLOOKUP('Revenues X=1'!$A152,'[4]Population Shares'!$A$3:$Z$214,S$1,FALSE)</f>
        <v>19008339.464525007</v>
      </c>
      <c r="T152">
        <f>'[4]Emission Projections'!Y$183*'[4]Carbon Prices POLES'!S$8*VLOOKUP('Revenues X=1'!$A152,'[4]Population Shares'!$A$3:$Z$214,T$1,FALSE)</f>
        <v>22506484.589911856</v>
      </c>
      <c r="U152">
        <f>'[4]Emission Projections'!Z$183*'[4]Carbon Prices POLES'!T$8*VLOOKUP('Revenues X=1'!$A152,'[4]Population Shares'!$A$3:$Z$214,U$1,FALSE)</f>
        <v>26646573.948221732</v>
      </c>
      <c r="V152">
        <f>'[4]Emission Projections'!AA$183*'[4]Carbon Prices POLES'!U$8*VLOOKUP('Revenues X=1'!$A152,'[4]Population Shares'!$A$3:$Z$214,V$1,FALSE)</f>
        <v>31546070.933744207</v>
      </c>
      <c r="W152" s="20">
        <f t="shared" si="17"/>
        <v>9380187.3289732374</v>
      </c>
      <c r="X152" t="s">
        <v>524</v>
      </c>
      <c r="Y152">
        <f t="shared" si="12"/>
        <v>1</v>
      </c>
      <c r="Z152">
        <f t="shared" si="13"/>
        <v>0</v>
      </c>
      <c r="AA152">
        <f t="shared" si="14"/>
        <v>0</v>
      </c>
      <c r="AB152">
        <f t="shared" si="15"/>
        <v>0</v>
      </c>
      <c r="AC152">
        <f t="shared" si="16"/>
        <v>0</v>
      </c>
    </row>
    <row r="153" spans="1:29" x14ac:dyDescent="0.25">
      <c r="A153" t="s">
        <v>380</v>
      </c>
      <c r="B153">
        <f>'[4]Emission Projections'!G$183*'[4]Carbon Prices POLES'!A$8*VLOOKUP('Revenues X=1'!$A153,'[4]Population Shares'!$A$3:$Z$214,B$1,FALSE)</f>
        <v>472311.98831761506</v>
      </c>
      <c r="C153">
        <f>'[4]Emission Projections'!H$183*'[4]Carbon Prices POLES'!B$8*VLOOKUP('Revenues X=1'!$A153,'[4]Population Shares'!$A$3:$Z$214,C$1,FALSE)</f>
        <v>562213.23555890413</v>
      </c>
      <c r="D153">
        <f>'[4]Emission Projections'!I$183*'[4]Carbon Prices POLES'!C$8*VLOOKUP('Revenues X=1'!$A153,'[4]Population Shares'!$A$3:$Z$214,D$1,FALSE)</f>
        <v>669182.09397873608</v>
      </c>
      <c r="E153">
        <f>'[4]Emission Projections'!J$183*'[4]Carbon Prices POLES'!D$8*VLOOKUP('Revenues X=1'!$A153,'[4]Population Shares'!$A$3:$Z$214,E$1,FALSE)</f>
        <v>796454.55764507479</v>
      </c>
      <c r="F153">
        <f>'[4]Emission Projections'!K$183*'[4]Carbon Prices POLES'!E$8*VLOOKUP('Revenues X=1'!$A153,'[4]Population Shares'!$A$3:$Z$214,F$1,FALSE)</f>
        <v>947874.89954854641</v>
      </c>
      <c r="G153">
        <f>'[4]Emission Projections'!L$183*'[4]Carbon Prices POLES'!F$8*VLOOKUP('Revenues X=1'!$A153,'[4]Population Shares'!$A$3:$Z$214,G$1,FALSE)</f>
        <v>1128012.6521543947</v>
      </c>
      <c r="H153">
        <f>'[4]Emission Projections'!M$183*'[4]Carbon Prices POLES'!G$8*VLOOKUP('Revenues X=1'!$A153,'[4]Population Shares'!$A$3:$Z$214,H$1,FALSE)</f>
        <v>1342301.0923045974</v>
      </c>
      <c r="I153">
        <f>'[4]Emission Projections'!N$183*'[4]Carbon Prices POLES'!H$8*VLOOKUP('Revenues X=1'!$A153,'[4]Population Shares'!$A$3:$Z$214,I$1,FALSE)</f>
        <v>1597196.9471197987</v>
      </c>
      <c r="J153">
        <f>'[4]Emission Projections'!O$183*'[4]Carbon Prices POLES'!I$8*VLOOKUP('Revenues X=1'!$A153,'[4]Population Shares'!$A$3:$Z$214,J$1,FALSE)</f>
        <v>1900376.4402742509</v>
      </c>
      <c r="K153">
        <f>'[4]Emission Projections'!P$183*'[4]Carbon Prices POLES'!J$8*VLOOKUP('Revenues X=1'!$A153,'[4]Population Shares'!$A$3:$Z$214,K$1,FALSE)</f>
        <v>2260960.5364463311</v>
      </c>
      <c r="L153">
        <f>'[4]Emission Projections'!Q$183*'[4]Carbon Prices POLES'!K$8*VLOOKUP('Revenues X=1'!$A153,'[4]Population Shares'!$A$3:$Z$214,L$1,FALSE)</f>
        <v>2689791.2350947773</v>
      </c>
      <c r="M153">
        <f>'[4]Emission Projections'!R$183*'[4]Carbon Prices POLES'!L$8*VLOOKUP('Revenues X=1'!$A153,'[4]Population Shares'!$A$3:$Z$214,M$1,FALSE)</f>
        <v>3199749.371307476</v>
      </c>
      <c r="N153">
        <f>'[4]Emission Projections'!S$183*'[4]Carbon Prices POLES'!M$8*VLOOKUP('Revenues X=1'!$A153,'[4]Population Shares'!$A$3:$Z$214,N$1,FALSE)</f>
        <v>3806143.8951178426</v>
      </c>
      <c r="O153">
        <f>'[4]Emission Projections'!T$183*'[4]Carbon Prices POLES'!N$8*VLOOKUP('Revenues X=1'!$A153,'[4]Population Shares'!$A$3:$Z$214,O$1,FALSE)</f>
        <v>4527160.1064823801</v>
      </c>
      <c r="P153">
        <f>'[4]Emission Projections'!U$183*'[4]Carbon Prices POLES'!O$8*VLOOKUP('Revenues X=1'!$A153,'[4]Population Shares'!$A$3:$Z$214,P$1,FALSE)</f>
        <v>5384407.9661482107</v>
      </c>
      <c r="Q153">
        <f>'[4]Emission Projections'!V$183*'[4]Carbon Prices POLES'!P$8*VLOOKUP('Revenues X=1'!$A153,'[4]Population Shares'!$A$3:$Z$214,Q$1,FALSE)</f>
        <v>6403554.0782713499</v>
      </c>
      <c r="R153">
        <f>'[4]Emission Projections'!W$183*'[4]Carbon Prices POLES'!Q$8*VLOOKUP('Revenues X=1'!$A153,'[4]Population Shares'!$A$3:$Z$214,R$1,FALSE)</f>
        <v>7615093.7757362239</v>
      </c>
      <c r="S153">
        <f>'[4]Emission Projections'!X$183*'[4]Carbon Prices POLES'!R$8*VLOOKUP('Revenues X=1'!$A153,'[4]Population Shares'!$A$3:$Z$214,S$1,FALSE)</f>
        <v>9055241.8626190908</v>
      </c>
      <c r="T153">
        <f>'[4]Emission Projections'!Y$183*'[4]Carbon Prices POLES'!S$8*VLOOKUP('Revenues X=1'!$A153,'[4]Population Shares'!$A$3:$Z$214,T$1,FALSE)</f>
        <v>10767019.475955009</v>
      </c>
      <c r="U153">
        <f>'[4]Emission Projections'!Z$183*'[4]Carbon Prices POLES'!T$8*VLOOKUP('Revenues X=1'!$A153,'[4]Population Shares'!$A$3:$Z$214,U$1,FALSE)</f>
        <v>12801509.091491954</v>
      </c>
      <c r="V153">
        <f>'[4]Emission Projections'!AA$183*'[4]Carbon Prices POLES'!U$8*VLOOKUP('Revenues X=1'!$A153,'[4]Population Shares'!$A$3:$Z$214,V$1,FALSE)</f>
        <v>15219382.226476351</v>
      </c>
      <c r="W153" s="20">
        <f t="shared" si="17"/>
        <v>4435520.8346689958</v>
      </c>
      <c r="X153" t="s">
        <v>387</v>
      </c>
      <c r="Y153">
        <f t="shared" si="12"/>
        <v>0</v>
      </c>
      <c r="Z153">
        <f t="shared" si="13"/>
        <v>0</v>
      </c>
      <c r="AA153">
        <f t="shared" si="14"/>
        <v>1</v>
      </c>
      <c r="AB153">
        <f t="shared" si="15"/>
        <v>0</v>
      </c>
      <c r="AC153">
        <f t="shared" si="16"/>
        <v>0</v>
      </c>
    </row>
    <row r="154" spans="1:29" x14ac:dyDescent="0.25">
      <c r="A154" t="s">
        <v>390</v>
      </c>
      <c r="B154">
        <f>'[4]Emission Projections'!G$183*'[4]Carbon Prices POLES'!A$8*VLOOKUP('Revenues X=1'!$A154,'[4]Population Shares'!$A$3:$Z$214,B$1,FALSE)</f>
        <v>815323.09844204667</v>
      </c>
      <c r="C154">
        <f>'[4]Emission Projections'!H$183*'[4]Carbon Prices POLES'!B$8*VLOOKUP('Revenues X=1'!$A154,'[4]Population Shares'!$A$3:$Z$214,C$1,FALSE)</f>
        <v>985949.61961516249</v>
      </c>
      <c r="D154">
        <f>'[4]Emission Projections'!I$183*'[4]Carbon Prices POLES'!C$8*VLOOKUP('Revenues X=1'!$A154,'[4]Population Shares'!$A$3:$Z$214,D$1,FALSE)</f>
        <v>1192204.758593533</v>
      </c>
      <c r="E154">
        <f>'[4]Emission Projections'!J$183*'[4]Carbon Prices POLES'!D$8*VLOOKUP('Revenues X=1'!$A154,'[4]Population Shares'!$A$3:$Z$214,E$1,FALSE)</f>
        <v>1441519.1703322064</v>
      </c>
      <c r="F154">
        <f>'[4]Emission Projections'!K$183*'[4]Carbon Prices POLES'!E$8*VLOOKUP('Revenues X=1'!$A154,'[4]Population Shares'!$A$3:$Z$214,F$1,FALSE)</f>
        <v>1742863.2985540903</v>
      </c>
      <c r="G154">
        <f>'[4]Emission Projections'!L$183*'[4]Carbon Prices POLES'!F$8*VLOOKUP('Revenues X=1'!$A154,'[4]Population Shares'!$A$3:$Z$214,G$1,FALSE)</f>
        <v>2107070.9208938368</v>
      </c>
      <c r="H154">
        <f>'[4]Emission Projections'!M$183*'[4]Carbon Prices POLES'!G$8*VLOOKUP('Revenues X=1'!$A154,'[4]Population Shares'!$A$3:$Z$214,H$1,FALSE)</f>
        <v>2547229.0991900754</v>
      </c>
      <c r="I154">
        <f>'[4]Emission Projections'!N$183*'[4]Carbon Prices POLES'!H$8*VLOOKUP('Revenues X=1'!$A154,'[4]Population Shares'!$A$3:$Z$214,I$1,FALSE)</f>
        <v>3079139.8638942968</v>
      </c>
      <c r="J154">
        <f>'[4]Emission Projections'!O$183*'[4]Carbon Prices POLES'!I$8*VLOOKUP('Revenues X=1'!$A154,'[4]Population Shares'!$A$3:$Z$214,J$1,FALSE)</f>
        <v>3721889.4019293785</v>
      </c>
      <c r="K154">
        <f>'[4]Emission Projections'!P$183*'[4]Carbon Prices POLES'!J$8*VLOOKUP('Revenues X=1'!$A154,'[4]Population Shares'!$A$3:$Z$214,K$1,FALSE)</f>
        <v>4498520.3476689691</v>
      </c>
      <c r="L154">
        <f>'[4]Emission Projections'!Q$183*'[4]Carbon Prices POLES'!K$8*VLOOKUP('Revenues X=1'!$A154,'[4]Population Shares'!$A$3:$Z$214,L$1,FALSE)</f>
        <v>5436860.1540256338</v>
      </c>
      <c r="M154">
        <f>'[4]Emission Projections'!R$183*'[4]Carbon Prices POLES'!L$8*VLOOKUP('Revenues X=1'!$A154,'[4]Population Shares'!$A$3:$Z$214,M$1,FALSE)</f>
        <v>6570500.1832207963</v>
      </c>
      <c r="N154">
        <f>'[4]Emission Projections'!S$183*'[4]Carbon Prices POLES'!M$8*VLOOKUP('Revenues X=1'!$A154,'[4]Population Shares'!$A$3:$Z$214,N$1,FALSE)</f>
        <v>7940000.9363891548</v>
      </c>
      <c r="O154">
        <f>'[4]Emission Projections'!T$183*'[4]Carbon Prices POLES'!N$8*VLOOKUP('Revenues X=1'!$A154,'[4]Population Shares'!$A$3:$Z$214,O$1,FALSE)</f>
        <v>9594317.4825615138</v>
      </c>
      <c r="P154">
        <f>'[4]Emission Projections'!U$183*'[4]Carbon Prices POLES'!O$8*VLOOKUP('Revenues X=1'!$A154,'[4]Population Shares'!$A$3:$Z$214,P$1,FALSE)</f>
        <v>11592552.483282503</v>
      </c>
      <c r="Q154">
        <f>'[4]Emission Projections'!V$183*'[4]Carbon Prices POLES'!P$8*VLOOKUP('Revenues X=1'!$A154,'[4]Population Shares'!$A$3:$Z$214,Q$1,FALSE)</f>
        <v>14006030.742531754</v>
      </c>
      <c r="R154">
        <f>'[4]Emission Projections'!W$183*'[4]Carbon Prices POLES'!Q$8*VLOOKUP('Revenues X=1'!$A154,'[4]Population Shares'!$A$3:$Z$214,R$1,FALSE)</f>
        <v>16920848.251384474</v>
      </c>
      <c r="S154">
        <f>'[4]Emission Projections'!X$183*'[4]Carbon Prices POLES'!R$8*VLOOKUP('Revenues X=1'!$A154,'[4]Population Shares'!$A$3:$Z$214,S$1,FALSE)</f>
        <v>20440890.447486207</v>
      </c>
      <c r="T154">
        <f>'[4]Emission Projections'!Y$183*'[4]Carbon Prices POLES'!S$8*VLOOKUP('Revenues X=1'!$A154,'[4]Population Shares'!$A$3:$Z$214,T$1,FALSE)</f>
        <v>24691537.622307938</v>
      </c>
      <c r="U154">
        <f>'[4]Emission Projections'!Z$183*'[4]Carbon Prices POLES'!T$8*VLOOKUP('Revenues X=1'!$A154,'[4]Population Shares'!$A$3:$Z$214,U$1,FALSE)</f>
        <v>29824054.696727626</v>
      </c>
      <c r="V154">
        <f>'[4]Emission Projections'!AA$183*'[4]Carbon Prices POLES'!U$8*VLOOKUP('Revenues X=1'!$A154,'[4]Population Shares'!$A$3:$Z$214,V$1,FALSE)</f>
        <v>36020971.648574889</v>
      </c>
      <c r="W154" s="20">
        <f t="shared" si="17"/>
        <v>9770013.0584574323</v>
      </c>
      <c r="X154" t="s">
        <v>525</v>
      </c>
      <c r="Y154">
        <f t="shared" si="12"/>
        <v>0</v>
      </c>
      <c r="Z154">
        <f t="shared" si="13"/>
        <v>1</v>
      </c>
      <c r="AA154">
        <f t="shared" si="14"/>
        <v>0</v>
      </c>
      <c r="AB154">
        <f t="shared" si="15"/>
        <v>0</v>
      </c>
      <c r="AC154">
        <f t="shared" si="16"/>
        <v>0</v>
      </c>
    </row>
    <row r="155" spans="1:29" x14ac:dyDescent="0.25">
      <c r="A155" t="s">
        <v>392</v>
      </c>
      <c r="B155">
        <f>'[4]Emission Projections'!G$183*'[4]Carbon Prices POLES'!A$8*VLOOKUP('Revenues X=1'!$A155,'[4]Population Shares'!$A$3:$Z$214,B$1,FALSE)</f>
        <v>12005.272908885645</v>
      </c>
      <c r="C155">
        <f>'[4]Emission Projections'!H$183*'[4]Carbon Prices POLES'!B$8*VLOOKUP('Revenues X=1'!$A155,'[4]Population Shares'!$A$3:$Z$214,C$1,FALSE)</f>
        <v>14305.099808725667</v>
      </c>
      <c r="D155">
        <f>'[4]Emission Projections'!I$183*'[4]Carbon Prices POLES'!C$8*VLOOKUP('Revenues X=1'!$A155,'[4]Population Shares'!$A$3:$Z$214,D$1,FALSE)</f>
        <v>17044.367794893562</v>
      </c>
      <c r="E155">
        <f>'[4]Emission Projections'!J$183*'[4]Carbon Prices POLES'!D$8*VLOOKUP('Revenues X=1'!$A155,'[4]Population Shares'!$A$3:$Z$214,E$1,FALSE)</f>
        <v>20306.933479164516</v>
      </c>
      <c r="F155">
        <f>'[4]Emission Projections'!K$183*'[4]Carbon Prices POLES'!E$8*VLOOKUP('Revenues X=1'!$A155,'[4]Population Shares'!$A$3:$Z$214,F$1,FALSE)</f>
        <v>24192.520966184366</v>
      </c>
      <c r="G155">
        <f>'[4]Emission Projections'!L$183*'[4]Carbon Prices POLES'!F$8*VLOOKUP('Revenues X=1'!$A155,'[4]Population Shares'!$A$3:$Z$214,G$1,FALSE)</f>
        <v>28819.791382856693</v>
      </c>
      <c r="H155">
        <f>'[4]Emission Projections'!M$183*'[4]Carbon Prices POLES'!G$8*VLOOKUP('Revenues X=1'!$A155,'[4]Population Shares'!$A$3:$Z$214,H$1,FALSE)</f>
        <v>34329.981096779789</v>
      </c>
      <c r="I155">
        <f>'[4]Emission Projections'!N$183*'[4]Carbon Prices POLES'!H$8*VLOOKUP('Revenues X=1'!$A155,'[4]Population Shares'!$A$3:$Z$214,I$1,FALSE)</f>
        <v>40891.105398955668</v>
      </c>
      <c r="J155">
        <f>'[4]Emission Projections'!O$183*'[4]Carbon Prices POLES'!I$8*VLOOKUP('Revenues X=1'!$A155,'[4]Population Shares'!$A$3:$Z$214,J$1,FALSE)</f>
        <v>48703.11912596086</v>
      </c>
      <c r="K155">
        <f>'[4]Emission Projections'!P$183*'[4]Carbon Prices POLES'!J$8*VLOOKUP('Revenues X=1'!$A155,'[4]Population Shares'!$A$3:$Z$214,K$1,FALSE)</f>
        <v>58003.857793645613</v>
      </c>
      <c r="L155">
        <f>'[4]Emission Projections'!Q$183*'[4]Carbon Prices POLES'!K$8*VLOOKUP('Revenues X=1'!$A155,'[4]Population Shares'!$A$3:$Z$214,L$1,FALSE)</f>
        <v>69076.325909594103</v>
      </c>
      <c r="M155">
        <f>'[4]Emission Projections'!R$183*'[4]Carbon Prices POLES'!L$8*VLOOKUP('Revenues X=1'!$A155,'[4]Population Shares'!$A$3:$Z$214,M$1,FALSE)</f>
        <v>82257.096733184881</v>
      </c>
      <c r="N155">
        <f>'[4]Emission Projections'!S$183*'[4]Carbon Prices POLES'!M$8*VLOOKUP('Revenues X=1'!$A155,'[4]Population Shares'!$A$3:$Z$214,N$1,FALSE)</f>
        <v>97946.602608432091</v>
      </c>
      <c r="O155">
        <f>'[4]Emission Projections'!T$183*'[4]Carbon Prices POLES'!N$8*VLOOKUP('Revenues X=1'!$A155,'[4]Population Shares'!$A$3:$Z$214,O$1,FALSE)</f>
        <v>116621.00671403371</v>
      </c>
      <c r="P155">
        <f>'[4]Emission Projections'!U$183*'[4]Carbon Prices POLES'!O$8*VLOOKUP('Revenues X=1'!$A155,'[4]Population Shares'!$A$3:$Z$214,P$1,FALSE)</f>
        <v>138846.72775693293</v>
      </c>
      <c r="Q155">
        <f>'[4]Emission Projections'!V$183*'[4]Carbon Prices POLES'!P$8*VLOOKUP('Revenues X=1'!$A155,'[4]Population Shares'!$A$3:$Z$214,Q$1,FALSE)</f>
        <v>165297.2130152696</v>
      </c>
      <c r="R155">
        <f>'[4]Emission Projections'!W$183*'[4]Carbon Prices POLES'!Q$8*VLOOKUP('Revenues X=1'!$A155,'[4]Population Shares'!$A$3:$Z$214,R$1,FALSE)</f>
        <v>196773.43378034988</v>
      </c>
      <c r="S155">
        <f>'[4]Emission Projections'!X$183*'[4]Carbon Prices POLES'!R$8*VLOOKUP('Revenues X=1'!$A155,'[4]Population Shares'!$A$3:$Z$214,S$1,FALSE)</f>
        <v>234227.57492446035</v>
      </c>
      <c r="T155">
        <f>'[4]Emission Projections'!Y$183*'[4]Carbon Prices POLES'!S$8*VLOOKUP('Revenues X=1'!$A155,'[4]Population Shares'!$A$3:$Z$214,T$1,FALSE)</f>
        <v>278791.94689364883</v>
      </c>
      <c r="U155">
        <f>'[4]Emission Projections'!Z$183*'[4]Carbon Prices POLES'!T$8*VLOOKUP('Revenues X=1'!$A155,'[4]Population Shares'!$A$3:$Z$214,U$1,FALSE)</f>
        <v>331812.43211449939</v>
      </c>
      <c r="V155">
        <f>'[4]Emission Projections'!AA$183*'[4]Carbon Prices POLES'!U$8*VLOOKUP('Revenues X=1'!$A155,'[4]Population Shares'!$A$3:$Z$214,V$1,FALSE)</f>
        <v>394889.21062833694</v>
      </c>
      <c r="W155" s="20">
        <f t="shared" si="17"/>
        <v>114530.55337308549</v>
      </c>
      <c r="X155" t="s">
        <v>387</v>
      </c>
      <c r="Y155">
        <f t="shared" si="12"/>
        <v>0</v>
      </c>
      <c r="Z155">
        <f t="shared" si="13"/>
        <v>0</v>
      </c>
      <c r="AA155">
        <f t="shared" si="14"/>
        <v>1</v>
      </c>
      <c r="AB155">
        <f t="shared" si="15"/>
        <v>0</v>
      </c>
      <c r="AC155">
        <f t="shared" si="16"/>
        <v>0</v>
      </c>
    </row>
    <row r="156" spans="1:29" x14ac:dyDescent="0.25">
      <c r="A156" t="s">
        <v>394</v>
      </c>
      <c r="B156">
        <f>'[4]Emission Projections'!G$183*'[4]Carbon Prices POLES'!A$8*VLOOKUP('Revenues X=1'!$A156,'[4]Population Shares'!$A$3:$Z$214,B$1,FALSE)</f>
        <v>27286.016764498421</v>
      </c>
      <c r="C156">
        <f>'[4]Emission Projections'!H$183*'[4]Carbon Prices POLES'!B$8*VLOOKUP('Revenues X=1'!$A156,'[4]Population Shares'!$A$3:$Z$214,C$1,FALSE)</f>
        <v>32674.87540867073</v>
      </c>
      <c r="D156">
        <f>'[4]Emission Projections'!I$183*'[4]Carbon Prices POLES'!C$8*VLOOKUP('Revenues X=1'!$A156,'[4]Population Shares'!$A$3:$Z$214,D$1,FALSE)</f>
        <v>39125.408821951372</v>
      </c>
      <c r="E156">
        <f>'[4]Emission Projections'!J$183*'[4]Carbon Prices POLES'!D$8*VLOOKUP('Revenues X=1'!$A156,'[4]Population Shares'!$A$3:$Z$214,E$1,FALSE)</f>
        <v>46846.514195681237</v>
      </c>
      <c r="F156">
        <f>'[4]Emission Projections'!K$183*'[4]Carbon Prices POLES'!E$8*VLOOKUP('Revenues X=1'!$A156,'[4]Population Shares'!$A$3:$Z$214,F$1,FALSE)</f>
        <v>56087.877340317151</v>
      </c>
      <c r="G156">
        <f>'[4]Emission Projections'!L$183*'[4]Carbon Prices POLES'!F$8*VLOOKUP('Revenues X=1'!$A156,'[4]Population Shares'!$A$3:$Z$214,G$1,FALSE)</f>
        <v>67148.088543576465</v>
      </c>
      <c r="H156">
        <f>'[4]Emission Projections'!M$183*'[4]Carbon Prices POLES'!G$8*VLOOKUP('Revenues X=1'!$A156,'[4]Population Shares'!$A$3:$Z$214,H$1,FALSE)</f>
        <v>80384.317613774125</v>
      </c>
      <c r="I156">
        <f>'[4]Emission Projections'!N$183*'[4]Carbon Prices POLES'!H$8*VLOOKUP('Revenues X=1'!$A156,'[4]Population Shares'!$A$3:$Z$214,I$1,FALSE)</f>
        <v>96223.5907647969</v>
      </c>
      <c r="J156">
        <f>'[4]Emission Projections'!O$183*'[4]Carbon Prices POLES'!I$8*VLOOKUP('Revenues X=1'!$A156,'[4]Population Shares'!$A$3:$Z$214,J$1,FALSE)</f>
        <v>115176.64608556572</v>
      </c>
      <c r="K156">
        <f>'[4]Emission Projections'!P$183*'[4]Carbon Prices POLES'!J$8*VLOOKUP('Revenues X=1'!$A156,'[4]Population Shares'!$A$3:$Z$214,K$1,FALSE)</f>
        <v>137854.03246158993</v>
      </c>
      <c r="L156">
        <f>'[4]Emission Projections'!Q$183*'[4]Carbon Prices POLES'!K$8*VLOOKUP('Revenues X=1'!$A156,'[4]Population Shares'!$A$3:$Z$214,L$1,FALSE)</f>
        <v>164985.87661999479</v>
      </c>
      <c r="M156">
        <f>'[4]Emission Projections'!R$183*'[4]Carbon Prices POLES'!L$8*VLOOKUP('Revenues X=1'!$A156,'[4]Population Shares'!$A$3:$Z$214,M$1,FALSE)</f>
        <v>197444.87217357274</v>
      </c>
      <c r="N156">
        <f>'[4]Emission Projections'!S$183*'[4]Carbon Prices POLES'!M$8*VLOOKUP('Revenues X=1'!$A156,'[4]Population Shares'!$A$3:$Z$214,N$1,FALSE)</f>
        <v>236274.47246838815</v>
      </c>
      <c r="O156">
        <f>'[4]Emission Projections'!T$183*'[4]Carbon Prices POLES'!N$8*VLOOKUP('Revenues X=1'!$A156,'[4]Population Shares'!$A$3:$Z$214,O$1,FALSE)</f>
        <v>282721.70750876394</v>
      </c>
      <c r="P156">
        <f>'[4]Emission Projections'!U$183*'[4]Carbon Prices POLES'!O$8*VLOOKUP('Revenues X=1'!$A156,'[4]Population Shares'!$A$3:$Z$214,P$1,FALSE)</f>
        <v>338277.3825178867</v>
      </c>
      <c r="Q156">
        <f>'[4]Emission Projections'!V$183*'[4]Carbon Prices POLES'!P$8*VLOOKUP('Revenues X=1'!$A156,'[4]Population Shares'!$A$3:$Z$214,Q$1,FALSE)</f>
        <v>404722.90819619584</v>
      </c>
      <c r="R156">
        <f>'[4]Emission Projections'!W$183*'[4]Carbon Prices POLES'!Q$8*VLOOKUP('Revenues X=1'!$A156,'[4]Population Shares'!$A$3:$Z$214,R$1,FALSE)</f>
        <v>484187.60065807245</v>
      </c>
      <c r="S156">
        <f>'[4]Emission Projections'!X$183*'[4]Carbon Prices POLES'!R$8*VLOOKUP('Revenues X=1'!$A156,'[4]Population Shares'!$A$3:$Z$214,S$1,FALSE)</f>
        <v>579215.48593682575</v>
      </c>
      <c r="T156">
        <f>'[4]Emission Projections'!Y$183*'[4]Carbon Prices POLES'!S$8*VLOOKUP('Revenues X=1'!$A156,'[4]Population Shares'!$A$3:$Z$214,T$1,FALSE)</f>
        <v>692846.95213237673</v>
      </c>
      <c r="U156">
        <f>'[4]Emission Projections'!Z$183*'[4]Carbon Prices POLES'!T$8*VLOOKUP('Revenues X=1'!$A156,'[4]Population Shares'!$A$3:$Z$214,U$1,FALSE)</f>
        <v>828714.01461059297</v>
      </c>
      <c r="V156">
        <f>'[4]Emission Projections'!AA$183*'[4]Carbon Prices POLES'!U$8*VLOOKUP('Revenues X=1'!$A156,'[4]Population Shares'!$A$3:$Z$214,V$1,FALSE)</f>
        <v>991156.51694824034</v>
      </c>
      <c r="W156" s="20">
        <f t="shared" si="17"/>
        <v>280921.67417958722</v>
      </c>
      <c r="X156" t="s">
        <v>527</v>
      </c>
      <c r="Y156">
        <f t="shared" si="12"/>
        <v>0</v>
      </c>
      <c r="Z156">
        <f t="shared" si="13"/>
        <v>0</v>
      </c>
      <c r="AA156">
        <f t="shared" si="14"/>
        <v>0</v>
      </c>
      <c r="AB156">
        <f t="shared" si="15"/>
        <v>1</v>
      </c>
      <c r="AC156">
        <f t="shared" si="16"/>
        <v>0</v>
      </c>
    </row>
    <row r="157" spans="1:29" x14ac:dyDescent="0.25">
      <c r="A157" t="s">
        <v>396</v>
      </c>
      <c r="B157">
        <f>'[4]Emission Projections'!G$183*'[4]Carbon Prices POLES'!A$8*VLOOKUP('Revenues X=1'!$A157,'[4]Population Shares'!$A$3:$Z$214,B$1,FALSE)</f>
        <v>214467.69659386639</v>
      </c>
      <c r="C157">
        <f>'[4]Emission Projections'!H$183*'[4]Carbon Prices POLES'!B$8*VLOOKUP('Revenues X=1'!$A157,'[4]Population Shares'!$A$3:$Z$214,C$1,FALSE)</f>
        <v>255439.05739651303</v>
      </c>
      <c r="D157">
        <f>'[4]Emission Projections'!I$183*'[4]Carbon Prices POLES'!C$8*VLOOKUP('Revenues X=1'!$A157,'[4]Population Shares'!$A$3:$Z$214,D$1,FALSE)</f>
        <v>304217.27232789033</v>
      </c>
      <c r="E157">
        <f>'[4]Emission Projections'!J$183*'[4]Carbon Prices POLES'!D$8*VLOOKUP('Revenues X=1'!$A157,'[4]Population Shares'!$A$3:$Z$214,E$1,FALSE)</f>
        <v>362287.94005809462</v>
      </c>
      <c r="F157">
        <f>'[4]Emission Projections'!K$183*'[4]Carbon Prices POLES'!E$8*VLOOKUP('Revenues X=1'!$A157,'[4]Population Shares'!$A$3:$Z$214,F$1,FALSE)</f>
        <v>431416.96331358521</v>
      </c>
      <c r="G157">
        <f>'[4]Emission Projections'!L$183*'[4]Carbon Prices POLES'!F$8*VLOOKUP('Revenues X=1'!$A157,'[4]Population Shares'!$A$3:$Z$214,G$1,FALSE)</f>
        <v>513704.63530384516</v>
      </c>
      <c r="H157">
        <f>'[4]Emission Projections'!M$183*'[4]Carbon Prices POLES'!G$8*VLOOKUP('Revenues X=1'!$A157,'[4]Population Shares'!$A$3:$Z$214,H$1,FALSE)</f>
        <v>611649.71300710854</v>
      </c>
      <c r="I157">
        <f>'[4]Emission Projections'!N$183*'[4]Carbon Prices POLES'!H$8*VLOOKUP('Revenues X=1'!$A157,'[4]Population Shares'!$A$3:$Z$214,I$1,FALSE)</f>
        <v>728223.38852858671</v>
      </c>
      <c r="J157">
        <f>'[4]Emission Projections'!O$183*'[4]Carbon Prices POLES'!I$8*VLOOKUP('Revenues X=1'!$A157,'[4]Population Shares'!$A$3:$Z$214,J$1,FALSE)</f>
        <v>866960.09602587728</v>
      </c>
      <c r="K157">
        <f>'[4]Emission Projections'!P$183*'[4]Carbon Prices POLES'!J$8*VLOOKUP('Revenues X=1'!$A157,'[4]Population Shares'!$A$3:$Z$214,K$1,FALSE)</f>
        <v>1032061.9622325343</v>
      </c>
      <c r="L157">
        <f>'[4]Emission Projections'!Q$183*'[4]Carbon Prices POLES'!K$8*VLOOKUP('Revenues X=1'!$A157,'[4]Population Shares'!$A$3:$Z$214,L$1,FALSE)</f>
        <v>1228526.9358840324</v>
      </c>
      <c r="M157">
        <f>'[4]Emission Projections'!R$183*'[4]Carbon Prices POLES'!L$8*VLOOKUP('Revenues X=1'!$A157,'[4]Population Shares'!$A$3:$Z$214,M$1,FALSE)</f>
        <v>1462296.3311708667</v>
      </c>
      <c r="N157">
        <f>'[4]Emission Projections'!S$183*'[4]Carbon Prices POLES'!M$8*VLOOKUP('Revenues X=1'!$A157,'[4]Population Shares'!$A$3:$Z$214,N$1,FALSE)</f>
        <v>1740435.568619411</v>
      </c>
      <c r="O157">
        <f>'[4]Emission Projections'!T$183*'[4]Carbon Prices POLES'!N$8*VLOOKUP('Revenues X=1'!$A157,'[4]Population Shares'!$A$3:$Z$214,O$1,FALSE)</f>
        <v>2071342.5182913658</v>
      </c>
      <c r="P157">
        <f>'[4]Emission Projections'!U$183*'[4]Carbon Prices POLES'!O$8*VLOOKUP('Revenues X=1'!$A157,'[4]Population Shares'!$A$3:$Z$214,P$1,FALSE)</f>
        <v>2465002.3817465832</v>
      </c>
      <c r="Q157">
        <f>'[4]Emission Projections'!V$183*'[4]Carbon Prices POLES'!P$8*VLOOKUP('Revenues X=1'!$A157,'[4]Population Shares'!$A$3:$Z$214,Q$1,FALSE)</f>
        <v>2933281.7871029694</v>
      </c>
      <c r="R157">
        <f>'[4]Emission Projections'!W$183*'[4]Carbon Prices POLES'!Q$8*VLOOKUP('Revenues X=1'!$A157,'[4]Population Shares'!$A$3:$Z$214,R$1,FALSE)</f>
        <v>3490288.1199935586</v>
      </c>
      <c r="S157">
        <f>'[4]Emission Projections'!X$183*'[4]Carbon Prices POLES'!R$8*VLOOKUP('Revenues X=1'!$A157,'[4]Population Shares'!$A$3:$Z$214,S$1,FALSE)</f>
        <v>4152784.519714064</v>
      </c>
      <c r="T157">
        <f>'[4]Emission Projections'!Y$183*'[4]Carbon Prices POLES'!S$8*VLOOKUP('Revenues X=1'!$A157,'[4]Population Shares'!$A$3:$Z$214,T$1,FALSE)</f>
        <v>4940696.310659986</v>
      </c>
      <c r="U157">
        <f>'[4]Emission Projections'!Z$183*'[4]Carbon Prices POLES'!T$8*VLOOKUP('Revenues X=1'!$A157,'[4]Population Shares'!$A$3:$Z$214,U$1,FALSE)</f>
        <v>5877696.3949311608</v>
      </c>
      <c r="V157">
        <f>'[4]Emission Projections'!AA$183*'[4]Carbon Prices POLES'!U$8*VLOOKUP('Revenues X=1'!$A157,'[4]Population Shares'!$A$3:$Z$214,V$1,FALSE)</f>
        <v>6991917.957583339</v>
      </c>
      <c r="W157" s="20">
        <f t="shared" si="17"/>
        <v>2032128.4547850112</v>
      </c>
      <c r="X157" t="s">
        <v>527</v>
      </c>
      <c r="Y157">
        <f t="shared" si="12"/>
        <v>0</v>
      </c>
      <c r="Z157">
        <f t="shared" si="13"/>
        <v>0</v>
      </c>
      <c r="AA157">
        <f t="shared" si="14"/>
        <v>0</v>
      </c>
      <c r="AB157">
        <f t="shared" si="15"/>
        <v>1</v>
      </c>
      <c r="AC157">
        <f t="shared" si="16"/>
        <v>0</v>
      </c>
    </row>
    <row r="158" spans="1:29" x14ac:dyDescent="0.25">
      <c r="A158" t="s">
        <v>398</v>
      </c>
      <c r="B158">
        <f>'[4]Emission Projections'!G$183*'[4]Carbon Prices POLES'!A$8*VLOOKUP('Revenues X=1'!$A158,'[4]Population Shares'!$A$3:$Z$214,B$1,FALSE)</f>
        <v>178947.28747370365</v>
      </c>
      <c r="C158">
        <f>'[4]Emission Projections'!H$183*'[4]Carbon Prices POLES'!B$8*VLOOKUP('Revenues X=1'!$A158,'[4]Population Shares'!$A$3:$Z$214,C$1,FALSE)</f>
        <v>213779.50402092337</v>
      </c>
      <c r="D158">
        <f>'[4]Emission Projections'!I$183*'[4]Carbon Prices POLES'!C$8*VLOOKUP('Revenues X=1'!$A158,'[4]Population Shares'!$A$3:$Z$214,D$1,FALSE)</f>
        <v>255374.87101850746</v>
      </c>
      <c r="E158">
        <f>'[4]Emission Projections'!J$183*'[4]Carbon Prices POLES'!D$8*VLOOKUP('Revenues X=1'!$A158,'[4]Population Shares'!$A$3:$Z$214,E$1,FALSE)</f>
        <v>305044.85163861187</v>
      </c>
      <c r="F158">
        <f>'[4]Emission Projections'!K$183*'[4]Carbon Prices POLES'!E$8*VLOOKUP('Revenues X=1'!$A158,'[4]Population Shares'!$A$3:$Z$214,F$1,FALSE)</f>
        <v>364353.18465482938</v>
      </c>
      <c r="G158">
        <f>'[4]Emission Projections'!L$183*'[4]Carbon Prices POLES'!F$8*VLOOKUP('Revenues X=1'!$A158,'[4]Population Shares'!$A$3:$Z$214,G$1,FALSE)</f>
        <v>435165.40954053495</v>
      </c>
      <c r="H158">
        <f>'[4]Emission Projections'!M$183*'[4]Carbon Prices POLES'!G$8*VLOOKUP('Revenues X=1'!$A158,'[4]Population Shares'!$A$3:$Z$214,H$1,FALSE)</f>
        <v>519707.74458774697</v>
      </c>
      <c r="I158">
        <f>'[4]Emission Projections'!N$183*'[4]Carbon Prices POLES'!H$8*VLOOKUP('Revenues X=1'!$A158,'[4]Population Shares'!$A$3:$Z$214,I$1,FALSE)</f>
        <v>620635.43166878377</v>
      </c>
      <c r="J158">
        <f>'[4]Emission Projections'!O$183*'[4]Carbon Prices POLES'!I$8*VLOOKUP('Revenues X=1'!$A158,'[4]Population Shares'!$A$3:$Z$214,J$1,FALSE)</f>
        <v>741116.6680690319</v>
      </c>
      <c r="K158">
        <f>'[4]Emission Projections'!P$183*'[4]Carbon Prices POLES'!J$8*VLOOKUP('Revenues X=1'!$A158,'[4]Population Shares'!$A$3:$Z$214,K$1,FALSE)</f>
        <v>884929.70661825466</v>
      </c>
      <c r="L158">
        <f>'[4]Emission Projections'!Q$183*'[4]Carbon Prices POLES'!K$8*VLOOKUP('Revenues X=1'!$A158,'[4]Population Shares'!$A$3:$Z$214,L$1,FALSE)</f>
        <v>1056582.0187140184</v>
      </c>
      <c r="M158">
        <f>'[4]Emission Projections'!R$183*'[4]Carbon Prices POLES'!L$8*VLOOKUP('Revenues X=1'!$A158,'[4]Population Shares'!$A$3:$Z$214,M$1,FALSE)</f>
        <v>1261448.2914014086</v>
      </c>
      <c r="N158">
        <f>'[4]Emission Projections'!S$183*'[4]Carbon Prices POLES'!M$8*VLOOKUP('Revenues X=1'!$A158,'[4]Population Shares'!$A$3:$Z$214,N$1,FALSE)</f>
        <v>1505939.5623314616</v>
      </c>
      <c r="O158">
        <f>'[4]Emission Projections'!T$183*'[4]Carbon Prices POLES'!N$8*VLOOKUP('Revenues X=1'!$A158,'[4]Population Shares'!$A$3:$Z$214,O$1,FALSE)</f>
        <v>1797699.2719282561</v>
      </c>
      <c r="P158">
        <f>'[4]Emission Projections'!U$183*'[4]Carbon Prices POLES'!O$8*VLOOKUP('Revenues X=1'!$A158,'[4]Population Shares'!$A$3:$Z$214,P$1,FALSE)</f>
        <v>2145843.2571493653</v>
      </c>
      <c r="Q158">
        <f>'[4]Emission Projections'!V$183*'[4]Carbon Prices POLES'!P$8*VLOOKUP('Revenues X=1'!$A158,'[4]Population Shares'!$A$3:$Z$214,Q$1,FALSE)</f>
        <v>2561238.1865749471</v>
      </c>
      <c r="R158">
        <f>'[4]Emission Projections'!W$183*'[4]Carbon Prices POLES'!Q$8*VLOOKUP('Revenues X=1'!$A158,'[4]Population Shares'!$A$3:$Z$214,R$1,FALSE)</f>
        <v>3056841.99909019</v>
      </c>
      <c r="S158">
        <f>'[4]Emission Projections'!X$183*'[4]Carbon Prices POLES'!R$8*VLOOKUP('Revenues X=1'!$A158,'[4]Population Shares'!$A$3:$Z$214,S$1,FALSE)</f>
        <v>3648099.2028866787</v>
      </c>
      <c r="T158">
        <f>'[4]Emission Projections'!Y$183*'[4]Carbon Prices POLES'!S$8*VLOOKUP('Revenues X=1'!$A158,'[4]Population Shares'!$A$3:$Z$214,T$1,FALSE)</f>
        <v>4353423.6539921574</v>
      </c>
      <c r="U158">
        <f>'[4]Emission Projections'!Z$183*'[4]Carbon Prices POLES'!T$8*VLOOKUP('Revenues X=1'!$A158,'[4]Population Shares'!$A$3:$Z$214,U$1,FALSE)</f>
        <v>5194759.5729159443</v>
      </c>
      <c r="V158">
        <f>'[4]Emission Projections'!AA$183*'[4]Carbon Prices POLES'!U$8*VLOOKUP('Revenues X=1'!$A158,'[4]Population Shares'!$A$3:$Z$214,V$1,FALSE)</f>
        <v>6198265.233060264</v>
      </c>
      <c r="W158" s="20">
        <f t="shared" si="17"/>
        <v>1776152.1385397916</v>
      </c>
      <c r="X158" t="s">
        <v>387</v>
      </c>
      <c r="Y158">
        <f t="shared" si="12"/>
        <v>0</v>
      </c>
      <c r="Z158">
        <f t="shared" si="13"/>
        <v>0</v>
      </c>
      <c r="AA158">
        <f t="shared" si="14"/>
        <v>1</v>
      </c>
      <c r="AB158">
        <f t="shared" si="15"/>
        <v>0</v>
      </c>
      <c r="AC158">
        <f t="shared" si="16"/>
        <v>0</v>
      </c>
    </row>
    <row r="159" spans="1:29" x14ac:dyDescent="0.25">
      <c r="A159" t="s">
        <v>400</v>
      </c>
      <c r="B159">
        <f>'[4]Emission Projections'!G$183*'[4]Carbon Prices POLES'!A$8*VLOOKUP('Revenues X=1'!$A159,'[4]Population Shares'!$A$3:$Z$214,B$1,FALSE)</f>
        <v>492428.57300689153</v>
      </c>
      <c r="C159">
        <f>'[4]Emission Projections'!H$183*'[4]Carbon Prices POLES'!B$8*VLOOKUP('Revenues X=1'!$A159,'[4]Population Shares'!$A$3:$Z$214,C$1,FALSE)</f>
        <v>592347.88775538665</v>
      </c>
      <c r="D159">
        <f>'[4]Emission Projections'!I$183*'[4]Carbon Prices POLES'!C$8*VLOOKUP('Revenues X=1'!$A159,'[4]Population Shares'!$A$3:$Z$214,D$1,FALSE)</f>
        <v>712494.6261971416</v>
      </c>
      <c r="E159">
        <f>'[4]Emission Projections'!J$183*'[4]Carbon Prices POLES'!D$8*VLOOKUP('Revenues X=1'!$A159,'[4]Population Shares'!$A$3:$Z$214,E$1,FALSE)</f>
        <v>856958.49114459183</v>
      </c>
      <c r="F159">
        <f>'[4]Emission Projections'!K$183*'[4]Carbon Prices POLES'!E$8*VLOOKUP('Revenues X=1'!$A159,'[4]Population Shares'!$A$3:$Z$214,F$1,FALSE)</f>
        <v>1030650.243982581</v>
      </c>
      <c r="G159">
        <f>'[4]Emission Projections'!L$183*'[4]Carbon Prices POLES'!F$8*VLOOKUP('Revenues X=1'!$A159,'[4]Population Shares'!$A$3:$Z$214,G$1,FALSE)</f>
        <v>1239469.2625676051</v>
      </c>
      <c r="H159">
        <f>'[4]Emission Projections'!M$183*'[4]Carbon Prices POLES'!G$8*VLOOKUP('Revenues X=1'!$A159,'[4]Population Shares'!$A$3:$Z$214,H$1,FALSE)</f>
        <v>1490504.3123948968</v>
      </c>
      <c r="I159">
        <f>'[4]Emission Projections'!N$183*'[4]Carbon Prices POLES'!H$8*VLOOKUP('Revenues X=1'!$A159,'[4]Population Shares'!$A$3:$Z$214,I$1,FALSE)</f>
        <v>1792269.3076976596</v>
      </c>
      <c r="J159">
        <f>'[4]Emission Projections'!O$183*'[4]Carbon Prices POLES'!I$8*VLOOKUP('Revenues X=1'!$A159,'[4]Population Shares'!$A$3:$Z$214,J$1,FALSE)</f>
        <v>2154993.3623154038</v>
      </c>
      <c r="K159">
        <f>'[4]Emission Projections'!P$183*'[4]Carbon Prices POLES'!J$8*VLOOKUP('Revenues X=1'!$A159,'[4]Population Shares'!$A$3:$Z$214,K$1,FALSE)</f>
        <v>2590960.4528170936</v>
      </c>
      <c r="L159">
        <f>'[4]Emission Projections'!Q$183*'[4]Carbon Prices POLES'!K$8*VLOOKUP('Revenues X=1'!$A159,'[4]Population Shares'!$A$3:$Z$214,L$1,FALSE)</f>
        <v>3114927.042241096</v>
      </c>
      <c r="M159">
        <f>'[4]Emission Projections'!R$183*'[4]Carbon Prices POLES'!L$8*VLOOKUP('Revenues X=1'!$A159,'[4]Population Shares'!$A$3:$Z$214,M$1,FALSE)</f>
        <v>3744611.531270897</v>
      </c>
      <c r="N159">
        <f>'[4]Emission Projections'!S$183*'[4]Carbon Prices POLES'!M$8*VLOOKUP('Revenues X=1'!$A159,'[4]Population Shares'!$A$3:$Z$214,N$1,FALSE)</f>
        <v>4501295.3935972517</v>
      </c>
      <c r="O159">
        <f>'[4]Emission Projections'!T$183*'[4]Carbon Prices POLES'!N$8*VLOOKUP('Revenues X=1'!$A159,'[4]Population Shares'!$A$3:$Z$214,O$1,FALSE)</f>
        <v>5410528.2345322575</v>
      </c>
      <c r="P159">
        <f>'[4]Emission Projections'!U$183*'[4]Carbon Prices POLES'!O$8*VLOOKUP('Revenues X=1'!$A159,'[4]Population Shares'!$A$3:$Z$214,P$1,FALSE)</f>
        <v>6502992.8250742108</v>
      </c>
      <c r="Q159">
        <f>'[4]Emission Projections'!V$183*'[4]Carbon Prices POLES'!P$8*VLOOKUP('Revenues X=1'!$A159,'[4]Population Shares'!$A$3:$Z$214,Q$1,FALSE)</f>
        <v>7815520.4027021062</v>
      </c>
      <c r="R159">
        <f>'[4]Emission Projections'!W$183*'[4]Carbon Prices POLES'!Q$8*VLOOKUP('Revenues X=1'!$A159,'[4]Population Shares'!$A$3:$Z$214,R$1,FALSE)</f>
        <v>9392335.0878626276</v>
      </c>
      <c r="S159">
        <f>'[4]Emission Projections'!X$183*'[4]Carbon Prices POLES'!R$8*VLOOKUP('Revenues X=1'!$A159,'[4]Population Shares'!$A$3:$Z$214,S$1,FALSE)</f>
        <v>11286515.443973364</v>
      </c>
      <c r="T159">
        <f>'[4]Emission Projections'!Y$183*'[4]Carbon Prices POLES'!S$8*VLOOKUP('Revenues X=1'!$A159,'[4]Population Shares'!$A$3:$Z$214,T$1,FALSE)</f>
        <v>13561784.125849601</v>
      </c>
      <c r="U159">
        <f>'[4]Emission Projections'!Z$183*'[4]Carbon Prices POLES'!T$8*VLOOKUP('Revenues X=1'!$A159,'[4]Population Shares'!$A$3:$Z$214,U$1,FALSE)</f>
        <v>16294611.124098476</v>
      </c>
      <c r="V159">
        <f>'[4]Emission Projections'!AA$183*'[4]Carbon Prices POLES'!U$8*VLOOKUP('Revenues X=1'!$A159,'[4]Population Shares'!$A$3:$Z$214,V$1,FALSE)</f>
        <v>19576784.426934522</v>
      </c>
      <c r="W159" s="20">
        <f t="shared" si="17"/>
        <v>5435951.5313340798</v>
      </c>
      <c r="X159" t="s">
        <v>526</v>
      </c>
      <c r="Y159">
        <f t="shared" si="12"/>
        <v>0</v>
      </c>
      <c r="Z159">
        <f t="shared" si="13"/>
        <v>0</v>
      </c>
      <c r="AA159">
        <f t="shared" si="14"/>
        <v>0</v>
      </c>
      <c r="AB159">
        <f t="shared" si="15"/>
        <v>0</v>
      </c>
      <c r="AC159">
        <f t="shared" si="16"/>
        <v>1</v>
      </c>
    </row>
    <row r="160" spans="1:29" x14ac:dyDescent="0.25">
      <c r="A160" t="s">
        <v>402</v>
      </c>
      <c r="B160">
        <f>'[4]Emission Projections'!G$183*'[4]Carbon Prices POLES'!A$8*VLOOKUP('Revenues X=1'!$A160,'[4]Population Shares'!$A$3:$Z$214,B$1,FALSE)</f>
        <v>174428.7758972857</v>
      </c>
      <c r="C160">
        <f>'[4]Emission Projections'!H$183*'[4]Carbon Prices POLES'!B$8*VLOOKUP('Revenues X=1'!$A160,'[4]Population Shares'!$A$3:$Z$214,C$1,FALSE)</f>
        <v>210590.35348257763</v>
      </c>
      <c r="D160">
        <f>'[4]Emission Projections'!I$183*'[4]Carbon Prices POLES'!C$8*VLOOKUP('Revenues X=1'!$A160,'[4]Population Shares'!$A$3:$Z$214,D$1,FALSE)</f>
        <v>254231.85350397712</v>
      </c>
      <c r="E160">
        <f>'[4]Emission Projections'!J$183*'[4]Carbon Prices POLES'!D$8*VLOOKUP('Revenues X=1'!$A160,'[4]Population Shares'!$A$3:$Z$214,E$1,FALSE)</f>
        <v>306898.5935175863</v>
      </c>
      <c r="F160">
        <f>'[4]Emission Projections'!K$183*'[4]Carbon Prices POLES'!E$8*VLOOKUP('Revenues X=1'!$A160,'[4]Population Shares'!$A$3:$Z$214,F$1,FALSE)</f>
        <v>370453.04029422376</v>
      </c>
      <c r="G160">
        <f>'[4]Emission Projections'!L$183*'[4]Carbon Prices POLES'!F$8*VLOOKUP('Revenues X=1'!$A160,'[4]Population Shares'!$A$3:$Z$214,G$1,FALSE)</f>
        <v>447140.85753300984</v>
      </c>
      <c r="H160">
        <f>'[4]Emission Projections'!M$183*'[4]Carbon Prices POLES'!G$8*VLOOKUP('Revenues X=1'!$A160,'[4]Population Shares'!$A$3:$Z$214,H$1,FALSE)</f>
        <v>539670.36746206717</v>
      </c>
      <c r="I160">
        <f>'[4]Emission Projections'!N$183*'[4]Carbon Prices POLES'!H$8*VLOOKUP('Revenues X=1'!$A160,'[4]Population Shares'!$A$3:$Z$214,I$1,FALSE)</f>
        <v>651306.39760493941</v>
      </c>
      <c r="J160">
        <f>'[4]Emission Projections'!O$183*'[4]Carbon Prices POLES'!I$8*VLOOKUP('Revenues X=1'!$A160,'[4]Population Shares'!$A$3:$Z$214,J$1,FALSE)</f>
        <v>785985.89876551111</v>
      </c>
      <c r="K160">
        <f>'[4]Emission Projections'!P$183*'[4]Carbon Prices POLES'!J$8*VLOOKUP('Revenues X=1'!$A160,'[4]Population Shares'!$A$3:$Z$214,K$1,FALSE)</f>
        <v>948454.1541664484</v>
      </c>
      <c r="L160">
        <f>'[4]Emission Projections'!Q$183*'[4]Carbon Prices POLES'!K$8*VLOOKUP('Revenues X=1'!$A160,'[4]Population Shares'!$A$3:$Z$214,L$1,FALSE)</f>
        <v>1144432.4910008688</v>
      </c>
      <c r="M160">
        <f>'[4]Emission Projections'!R$183*'[4]Carbon Prices POLES'!L$8*VLOOKUP('Revenues X=1'!$A160,'[4]Population Shares'!$A$3:$Z$214,M$1,FALSE)</f>
        <v>1380816.0027684867</v>
      </c>
      <c r="N160">
        <f>'[4]Emission Projections'!S$183*'[4]Carbon Prices POLES'!M$8*VLOOKUP('Revenues X=1'!$A160,'[4]Population Shares'!$A$3:$Z$214,N$1,FALSE)</f>
        <v>1665916.7563814728</v>
      </c>
      <c r="O160">
        <f>'[4]Emission Projections'!T$183*'[4]Carbon Prices POLES'!N$8*VLOOKUP('Revenues X=1'!$A160,'[4]Population Shares'!$A$3:$Z$214,O$1,FALSE)</f>
        <v>2009750.7126546048</v>
      </c>
      <c r="P160">
        <f>'[4]Emission Projections'!U$183*'[4]Carbon Prices POLES'!O$8*VLOOKUP('Revenues X=1'!$A160,'[4]Population Shares'!$A$3:$Z$214,P$1,FALSE)</f>
        <v>2424390.3106599683</v>
      </c>
      <c r="Q160">
        <f>'[4]Emission Projections'!V$183*'[4]Carbon Prices POLES'!P$8*VLOOKUP('Revenues X=1'!$A160,'[4]Population Shares'!$A$3:$Z$214,Q$1,FALSE)</f>
        <v>2924380.6872797771</v>
      </c>
      <c r="R160">
        <f>'[4]Emission Projections'!W$183*'[4]Carbon Prices POLES'!Q$8*VLOOKUP('Revenues X=1'!$A160,'[4]Population Shares'!$A$3:$Z$214,R$1,FALSE)</f>
        <v>3527250.6774781886</v>
      </c>
      <c r="S160">
        <f>'[4]Emission Projections'!X$183*'[4]Carbon Prices POLES'!R$8*VLOOKUP('Revenues X=1'!$A160,'[4]Population Shares'!$A$3:$Z$214,S$1,FALSE)</f>
        <v>4254116.3975733686</v>
      </c>
      <c r="T160">
        <f>'[4]Emission Projections'!Y$183*'[4]Carbon Prices POLES'!S$8*VLOOKUP('Revenues X=1'!$A160,'[4]Population Shares'!$A$3:$Z$214,T$1,FALSE)</f>
        <v>5130421.61451938</v>
      </c>
      <c r="U160">
        <f>'[4]Emission Projections'!Z$183*'[4]Carbon Prices POLES'!T$8*VLOOKUP('Revenues X=1'!$A160,'[4]Population Shares'!$A$3:$Z$214,U$1,FALSE)</f>
        <v>6186812.7385814106</v>
      </c>
      <c r="V160">
        <f>'[4]Emission Projections'!AA$183*'[4]Carbon Prices POLES'!U$8*VLOOKUP('Revenues X=1'!$A160,'[4]Population Shares'!$A$3:$Z$214,V$1,FALSE)</f>
        <v>7460210.303881797</v>
      </c>
      <c r="W160" s="20">
        <f t="shared" si="17"/>
        <v>2037983.7611908072</v>
      </c>
      <c r="X160" t="s">
        <v>387</v>
      </c>
      <c r="Y160">
        <f t="shared" si="12"/>
        <v>0</v>
      </c>
      <c r="Z160">
        <f t="shared" si="13"/>
        <v>0</v>
      </c>
      <c r="AA160">
        <f t="shared" si="14"/>
        <v>1</v>
      </c>
      <c r="AB160">
        <f t="shared" si="15"/>
        <v>0</v>
      </c>
      <c r="AC160">
        <f t="shared" si="16"/>
        <v>0</v>
      </c>
    </row>
    <row r="161" spans="1:29" x14ac:dyDescent="0.25">
      <c r="A161" t="s">
        <v>404</v>
      </c>
      <c r="B161">
        <f>'[4]Emission Projections'!G$183*'[4]Carbon Prices POLES'!A$8*VLOOKUP('Revenues X=1'!$A161,'[4]Population Shares'!$A$3:$Z$214,B$1,FALSE)</f>
        <v>1028491.8856129496</v>
      </c>
      <c r="C161">
        <f>'[4]Emission Projections'!H$183*'[4]Carbon Prices POLES'!B$8*VLOOKUP('Revenues X=1'!$A161,'[4]Population Shares'!$A$3:$Z$214,C$1,FALSE)</f>
        <v>1252022.0523490026</v>
      </c>
      <c r="D161">
        <f>'[4]Emission Projections'!I$183*'[4]Carbon Prices POLES'!C$8*VLOOKUP('Revenues X=1'!$A161,'[4]Population Shares'!$A$3:$Z$214,D$1,FALSE)</f>
        <v>1524032.5288914656</v>
      </c>
      <c r="E161">
        <f>'[4]Emission Projections'!J$183*'[4]Carbon Prices POLES'!D$8*VLOOKUP('Revenues X=1'!$A161,'[4]Population Shares'!$A$3:$Z$214,E$1,FALSE)</f>
        <v>1855025.7357697804</v>
      </c>
      <c r="F161">
        <f>'[4]Emission Projections'!K$183*'[4]Carbon Prices POLES'!E$8*VLOOKUP('Revenues X=1'!$A161,'[4]Population Shares'!$A$3:$Z$214,F$1,FALSE)</f>
        <v>2257766.2285012077</v>
      </c>
      <c r="G161">
        <f>'[4]Emission Projections'!L$183*'[4]Carbon Prices POLES'!F$8*VLOOKUP('Revenues X=1'!$A161,'[4]Population Shares'!$A$3:$Z$214,G$1,FALSE)</f>
        <v>2747773.512404683</v>
      </c>
      <c r="H161">
        <f>'[4]Emission Projections'!M$183*'[4]Carbon Prices POLES'!G$8*VLOOKUP('Revenues X=1'!$A161,'[4]Population Shares'!$A$3:$Z$214,H$1,FALSE)</f>
        <v>3343920.2998734638</v>
      </c>
      <c r="I161">
        <f>'[4]Emission Projections'!N$183*'[4]Carbon Prices POLES'!H$8*VLOOKUP('Revenues X=1'!$A161,'[4]Population Shares'!$A$3:$Z$214,I$1,FALSE)</f>
        <v>4069147.7365100975</v>
      </c>
      <c r="J161">
        <f>'[4]Emission Projections'!O$183*'[4]Carbon Prices POLES'!I$8*VLOOKUP('Revenues X=1'!$A161,'[4]Population Shares'!$A$3:$Z$214,J$1,FALSE)</f>
        <v>4951350.1097850399</v>
      </c>
      <c r="K161">
        <f>'[4]Emission Projections'!P$183*'[4]Carbon Prices POLES'!J$8*VLOOKUP('Revenues X=1'!$A161,'[4]Population Shares'!$A$3:$Z$214,K$1,FALSE)</f>
        <v>6024430.4236754542</v>
      </c>
      <c r="L161">
        <f>'[4]Emission Projections'!Q$183*'[4]Carbon Prices POLES'!K$8*VLOOKUP('Revenues X=1'!$A161,'[4]Population Shares'!$A$3:$Z$214,L$1,FALSE)</f>
        <v>7329605.449179979</v>
      </c>
      <c r="M161">
        <f>'[4]Emission Projections'!R$183*'[4]Carbon Prices POLES'!L$8*VLOOKUP('Revenues X=1'!$A161,'[4]Population Shares'!$A$3:$Z$214,M$1,FALSE)</f>
        <v>8916963.6842872407</v>
      </c>
      <c r="N161">
        <f>'[4]Emission Projections'!S$183*'[4]Carbon Prices POLES'!M$8*VLOOKUP('Revenues X=1'!$A161,'[4]Population Shares'!$A$3:$Z$214,N$1,FALSE)</f>
        <v>10847389.90505424</v>
      </c>
      <c r="O161">
        <f>'[4]Emission Projections'!T$183*'[4]Carbon Prices POLES'!N$8*VLOOKUP('Revenues X=1'!$A161,'[4]Population Shares'!$A$3:$Z$214,O$1,FALSE)</f>
        <v>13194863.868640123</v>
      </c>
      <c r="P161">
        <f>'[4]Emission Projections'!U$183*'[4]Carbon Prices POLES'!O$8*VLOOKUP('Revenues X=1'!$A161,'[4]Population Shares'!$A$3:$Z$214,P$1,FALSE)</f>
        <v>16049297.608493606</v>
      </c>
      <c r="Q161">
        <f>'[4]Emission Projections'!V$183*'[4]Carbon Prices POLES'!P$8*VLOOKUP('Revenues X=1'!$A161,'[4]Population Shares'!$A$3:$Z$214,Q$1,FALSE)</f>
        <v>19519925.962259792</v>
      </c>
      <c r="R161">
        <f>'[4]Emission Projections'!W$183*'[4]Carbon Prices POLES'!Q$8*VLOOKUP('Revenues X=1'!$A161,'[4]Population Shares'!$A$3:$Z$214,R$1,FALSE)</f>
        <v>23739488.248622853</v>
      </c>
      <c r="S161">
        <f>'[4]Emission Projections'!X$183*'[4]Carbon Prices POLES'!R$8*VLOOKUP('Revenues X=1'!$A161,'[4]Population Shares'!$A$3:$Z$214,S$1,FALSE)</f>
        <v>28869227.556880012</v>
      </c>
      <c r="T161">
        <f>'[4]Emission Projections'!Y$183*'[4]Carbon Prices POLES'!S$8*VLOOKUP('Revenues X=1'!$A161,'[4]Population Shares'!$A$3:$Z$214,T$1,FALSE)</f>
        <v>35105051.945598722</v>
      </c>
      <c r="U161">
        <f>'[4]Emission Projections'!Z$183*'[4]Carbon Prices POLES'!T$8*VLOOKUP('Revenues X=1'!$A161,'[4]Population Shares'!$A$3:$Z$214,U$1,FALSE)</f>
        <v>42684903.372114234</v>
      </c>
      <c r="V161">
        <f>'[4]Emission Projections'!AA$183*'[4]Carbon Prices POLES'!U$8*VLOOKUP('Revenues X=1'!$A161,'[4]Population Shares'!$A$3:$Z$214,V$1,FALSE)</f>
        <v>51897826.540163845</v>
      </c>
      <c r="W161" s="20">
        <f t="shared" si="17"/>
        <v>13676595.459746085</v>
      </c>
      <c r="X161" t="s">
        <v>524</v>
      </c>
      <c r="Y161">
        <f t="shared" si="12"/>
        <v>1</v>
      </c>
      <c r="Z161">
        <f t="shared" si="13"/>
        <v>0</v>
      </c>
      <c r="AA161">
        <f t="shared" si="14"/>
        <v>0</v>
      </c>
      <c r="AB161">
        <f t="shared" si="15"/>
        <v>0</v>
      </c>
      <c r="AC161">
        <f t="shared" si="16"/>
        <v>0</v>
      </c>
    </row>
    <row r="162" spans="1:29" x14ac:dyDescent="0.25">
      <c r="A162" t="s">
        <v>406</v>
      </c>
      <c r="B162">
        <f>'[4]Emission Projections'!G$183*'[4]Carbon Prices POLES'!A$8*VLOOKUP('Revenues X=1'!$A162,'[4]Population Shares'!$A$3:$Z$214,B$1,FALSE)</f>
        <v>1518549.8425824135</v>
      </c>
      <c r="C162">
        <f>'[4]Emission Projections'!H$183*'[4]Carbon Prices POLES'!B$8*VLOOKUP('Revenues X=1'!$A162,'[4]Population Shares'!$A$3:$Z$214,C$1,FALSE)</f>
        <v>1798385.540835245</v>
      </c>
      <c r="D162">
        <f>'[4]Emission Projections'!I$183*'[4]Carbon Prices POLES'!C$8*VLOOKUP('Revenues X=1'!$A162,'[4]Population Shares'!$A$3:$Z$214,D$1,FALSE)</f>
        <v>2129647.3920234237</v>
      </c>
      <c r="E162">
        <f>'[4]Emission Projections'!J$183*'[4]Carbon Prices POLES'!D$8*VLOOKUP('Revenues X=1'!$A162,'[4]Population Shares'!$A$3:$Z$214,E$1,FALSE)</f>
        <v>2521773.331635383</v>
      </c>
      <c r="F162">
        <f>'[4]Emission Projections'!K$183*'[4]Carbon Prices POLES'!E$8*VLOOKUP('Revenues X=1'!$A162,'[4]Population Shares'!$A$3:$Z$214,F$1,FALSE)</f>
        <v>2985916.9448355176</v>
      </c>
      <c r="G162">
        <f>'[4]Emission Projections'!L$183*'[4]Carbon Prices POLES'!F$8*VLOOKUP('Revenues X=1'!$A162,'[4]Population Shares'!$A$3:$Z$214,G$1,FALSE)</f>
        <v>3535267.8671841137</v>
      </c>
      <c r="H162">
        <f>'[4]Emission Projections'!M$183*'[4]Carbon Prices POLES'!G$8*VLOOKUP('Revenues X=1'!$A162,'[4]Population Shares'!$A$3:$Z$214,H$1,FALSE)</f>
        <v>4185428.7500842344</v>
      </c>
      <c r="I162">
        <f>'[4]Emission Projections'!N$183*'[4]Carbon Prices POLES'!H$8*VLOOKUP('Revenues X=1'!$A162,'[4]Population Shares'!$A$3:$Z$214,I$1,FALSE)</f>
        <v>4954845.7117741201</v>
      </c>
      <c r="J162">
        <f>'[4]Emission Projections'!O$183*'[4]Carbon Prices POLES'!I$8*VLOOKUP('Revenues X=1'!$A162,'[4]Population Shares'!$A$3:$Z$214,J$1,FALSE)</f>
        <v>5865336.8157076584</v>
      </c>
      <c r="K162">
        <f>'[4]Emission Projections'!P$183*'[4]Carbon Prices POLES'!J$8*VLOOKUP('Revenues X=1'!$A162,'[4]Population Shares'!$A$3:$Z$214,K$1,FALSE)</f>
        <v>6942692.9026840497</v>
      </c>
      <c r="L162">
        <f>'[4]Emission Projections'!Q$183*'[4]Carbon Prices POLES'!K$8*VLOOKUP('Revenues X=1'!$A162,'[4]Population Shares'!$A$3:$Z$214,L$1,FALSE)</f>
        <v>8217414.6507536666</v>
      </c>
      <c r="M162">
        <f>'[4]Emission Projections'!R$183*'[4]Carbon Prices POLES'!L$8*VLOOKUP('Revenues X=1'!$A162,'[4]Population Shares'!$A$3:$Z$214,M$1,FALSE)</f>
        <v>9725551.6574299708</v>
      </c>
      <c r="N162">
        <f>'[4]Emission Projections'!S$183*'[4]Carbon Prices POLES'!M$8*VLOOKUP('Revenues X=1'!$A162,'[4]Population Shares'!$A$3:$Z$214,N$1,FALSE)</f>
        <v>11509730.118063459</v>
      </c>
      <c r="O162">
        <f>'[4]Emission Projections'!T$183*'[4]Carbon Prices POLES'!N$8*VLOOKUP('Revenues X=1'!$A162,'[4]Population Shares'!$A$3:$Z$214,O$1,FALSE)</f>
        <v>13620324.218532786</v>
      </c>
      <c r="P162">
        <f>'[4]Emission Projections'!U$183*'[4]Carbon Prices POLES'!O$8*VLOOKUP('Revenues X=1'!$A162,'[4]Population Shares'!$A$3:$Z$214,P$1,FALSE)</f>
        <v>16116888.61334973</v>
      </c>
      <c r="Q162">
        <f>'[4]Emission Projections'!V$183*'[4]Carbon Prices POLES'!P$8*VLOOKUP('Revenues X=1'!$A162,'[4]Population Shares'!$A$3:$Z$214,Q$1,FALSE)</f>
        <v>19069793.15633323</v>
      </c>
      <c r="R162">
        <f>'[4]Emission Projections'!W$183*'[4]Carbon Prices POLES'!Q$8*VLOOKUP('Revenues X=1'!$A162,'[4]Population Shares'!$A$3:$Z$214,R$1,FALSE)</f>
        <v>22562219.048134204</v>
      </c>
      <c r="S162">
        <f>'[4]Emission Projections'!X$183*'[4]Carbon Prices POLES'!R$8*VLOOKUP('Revenues X=1'!$A162,'[4]Population Shares'!$A$3:$Z$214,S$1,FALSE)</f>
        <v>26692439.36030389</v>
      </c>
      <c r="T162">
        <f>'[4]Emission Projections'!Y$183*'[4]Carbon Prices POLES'!S$8*VLOOKUP('Revenues X=1'!$A162,'[4]Population Shares'!$A$3:$Z$214,T$1,FALSE)</f>
        <v>31576599.828614388</v>
      </c>
      <c r="U162">
        <f>'[4]Emission Projections'!Z$183*'[4]Carbon Prices POLES'!T$8*VLOOKUP('Revenues X=1'!$A162,'[4]Population Shares'!$A$3:$Z$214,U$1,FALSE)</f>
        <v>37351899.144084401</v>
      </c>
      <c r="V162">
        <f>'[4]Emission Projections'!AA$183*'[4]Carbon Prices POLES'!U$8*VLOOKUP('Revenues X=1'!$A162,'[4]Population Shares'!$A$3:$Z$214,V$1,FALSE)</f>
        <v>44180456.413970031</v>
      </c>
      <c r="W162" s="20">
        <f t="shared" si="17"/>
        <v>13193388.6337579</v>
      </c>
      <c r="X162" t="s">
        <v>524</v>
      </c>
      <c r="Y162">
        <f t="shared" si="12"/>
        <v>1</v>
      </c>
      <c r="Z162">
        <f t="shared" si="13"/>
        <v>0</v>
      </c>
      <c r="AA162">
        <f t="shared" si="14"/>
        <v>0</v>
      </c>
      <c r="AB162">
        <f t="shared" si="15"/>
        <v>0</v>
      </c>
      <c r="AC162">
        <f t="shared" si="16"/>
        <v>0</v>
      </c>
    </row>
    <row r="163" spans="1:29" x14ac:dyDescent="0.25">
      <c r="A163" t="s">
        <v>408</v>
      </c>
      <c r="B163">
        <f>'[4]Emission Projections'!G$183*'[4]Carbon Prices POLES'!A$8*VLOOKUP('Revenues X=1'!$A163,'[4]Population Shares'!$A$3:$Z$214,B$1,FALSE)</f>
        <v>26127.796992052095</v>
      </c>
      <c r="C163">
        <f>'[4]Emission Projections'!H$183*'[4]Carbon Prices POLES'!B$8*VLOOKUP('Revenues X=1'!$A163,'[4]Population Shares'!$A$3:$Z$214,C$1,FALSE)</f>
        <v>31396.64017096753</v>
      </c>
      <c r="D163">
        <f>'[4]Emission Projections'!I$183*'[4]Carbon Prices POLES'!C$8*VLOOKUP('Revenues X=1'!$A163,'[4]Population Shares'!$A$3:$Z$214,D$1,FALSE)</f>
        <v>37725.474243285993</v>
      </c>
      <c r="E163">
        <f>'[4]Emission Projections'!J$183*'[4]Carbon Prices POLES'!D$8*VLOOKUP('Revenues X=1'!$A163,'[4]Population Shares'!$A$3:$Z$214,E$1,FALSE)</f>
        <v>45327.282686714701</v>
      </c>
      <c r="F163">
        <f>'[4]Emission Projections'!K$183*'[4]Carbon Prices POLES'!E$8*VLOOKUP('Revenues X=1'!$A163,'[4]Population Shares'!$A$3:$Z$214,F$1,FALSE)</f>
        <v>54457.536570941993</v>
      </c>
      <c r="G163">
        <f>'[4]Emission Projections'!L$183*'[4]Carbon Prices POLES'!F$8*VLOOKUP('Revenues X=1'!$A163,'[4]Population Shares'!$A$3:$Z$214,G$1,FALSE)</f>
        <v>65422.814846532783</v>
      </c>
      <c r="H163">
        <f>'[4]Emission Projections'!M$183*'[4]Carbon Prices POLES'!G$8*VLOOKUP('Revenues X=1'!$A163,'[4]Population Shares'!$A$3:$Z$214,H$1,FALSE)</f>
        <v>78591.121253488207</v>
      </c>
      <c r="I163">
        <f>'[4]Emission Projections'!N$183*'[4]Carbon Prices POLES'!H$8*VLOOKUP('Revenues X=1'!$A163,'[4]Population Shares'!$A$3:$Z$214,I$1,FALSE)</f>
        <v>94403.978845528065</v>
      </c>
      <c r="J163">
        <f>'[4]Emission Projections'!O$183*'[4]Carbon Prices POLES'!I$8*VLOOKUP('Revenues X=1'!$A163,'[4]Population Shares'!$A$3:$Z$214,J$1,FALSE)</f>
        <v>113391.30443126343</v>
      </c>
      <c r="K163">
        <f>'[4]Emission Projections'!P$183*'[4]Carbon Prices POLES'!J$8*VLOOKUP('Revenues X=1'!$A163,'[4]Population Shares'!$A$3:$Z$214,K$1,FALSE)</f>
        <v>136188.79649238245</v>
      </c>
      <c r="L163">
        <f>'[4]Emission Projections'!Q$183*'[4]Carbon Prices POLES'!K$8*VLOOKUP('Revenues X=1'!$A163,'[4]Population Shares'!$A$3:$Z$214,L$1,FALSE)</f>
        <v>163559.3064070644</v>
      </c>
      <c r="M163">
        <f>'[4]Emission Projections'!R$183*'[4]Carbon Prices POLES'!L$8*VLOOKUP('Revenues X=1'!$A163,'[4]Population Shares'!$A$3:$Z$214,M$1,FALSE)</f>
        <v>196417.84178843815</v>
      </c>
      <c r="N163">
        <f>'[4]Emission Projections'!S$183*'[4]Carbon Prices POLES'!M$8*VLOOKUP('Revenues X=1'!$A163,'[4]Population Shares'!$A$3:$Z$214,N$1,FALSE)</f>
        <v>235862.26337090379</v>
      </c>
      <c r="O163">
        <f>'[4]Emission Projections'!T$183*'[4]Carbon Prices POLES'!N$8*VLOOKUP('Revenues X=1'!$A163,'[4]Population Shares'!$A$3:$Z$214,O$1,FALSE)</f>
        <v>283209.22705927311</v>
      </c>
      <c r="P163">
        <f>'[4]Emission Projections'!U$183*'[4]Carbon Prices POLES'!O$8*VLOOKUP('Revenues X=1'!$A163,'[4]Population Shares'!$A$3:$Z$214,P$1,FALSE)</f>
        <v>340038.26307909866</v>
      </c>
      <c r="Q163">
        <f>'[4]Emission Projections'!V$183*'[4]Carbon Prices POLES'!P$8*VLOOKUP('Revenues X=1'!$A163,'[4]Population Shares'!$A$3:$Z$214,Q$1,FALSE)</f>
        <v>408243.42485462368</v>
      </c>
      <c r="R163">
        <f>'[4]Emission Projections'!W$183*'[4]Carbon Prices POLES'!Q$8*VLOOKUP('Revenues X=1'!$A163,'[4]Population Shares'!$A$3:$Z$214,R$1,FALSE)</f>
        <v>490096.56570747856</v>
      </c>
      <c r="S163">
        <f>'[4]Emission Projections'!X$183*'[4]Carbon Prices POLES'!R$8*VLOOKUP('Revenues X=1'!$A163,'[4]Population Shares'!$A$3:$Z$214,S$1,FALSE)</f>
        <v>588321.53322652075</v>
      </c>
      <c r="T163">
        <f>'[4]Emission Projections'!Y$183*'[4]Carbon Prices POLES'!S$8*VLOOKUP('Revenues X=1'!$A163,'[4]Population Shares'!$A$3:$Z$214,T$1,FALSE)</f>
        <v>706184.97722724464</v>
      </c>
      <c r="U163">
        <f>'[4]Emission Projections'!Z$183*'[4]Carbon Prices POLES'!T$8*VLOOKUP('Revenues X=1'!$A163,'[4]Population Shares'!$A$3:$Z$214,U$1,FALSE)</f>
        <v>847602.89443230501</v>
      </c>
      <c r="V163">
        <f>'[4]Emission Projections'!AA$183*'[4]Carbon Prices POLES'!U$8*VLOOKUP('Revenues X=1'!$A163,'[4]Population Shares'!$A$3:$Z$214,V$1,FALSE)</f>
        <v>1017270.785926452</v>
      </c>
      <c r="W163" s="20">
        <f t="shared" si="17"/>
        <v>283801.89664821717</v>
      </c>
      <c r="X163" t="s">
        <v>387</v>
      </c>
      <c r="Y163">
        <f t="shared" si="12"/>
        <v>0</v>
      </c>
      <c r="Z163">
        <f t="shared" si="13"/>
        <v>0</v>
      </c>
      <c r="AA163">
        <f t="shared" si="14"/>
        <v>1</v>
      </c>
      <c r="AB163">
        <f t="shared" si="15"/>
        <v>0</v>
      </c>
      <c r="AC163">
        <f t="shared" si="16"/>
        <v>0</v>
      </c>
    </row>
    <row r="164" spans="1:29" x14ac:dyDescent="0.25">
      <c r="A164" t="s">
        <v>410</v>
      </c>
      <c r="B164">
        <f>'[4]Emission Projections'!G$183*'[4]Carbon Prices POLES'!A$8*VLOOKUP('Revenues X=1'!$A164,'[4]Population Shares'!$A$3:$Z$214,B$1,FALSE)</f>
        <v>144211.78573082446</v>
      </c>
      <c r="C164">
        <f>'[4]Emission Projections'!H$183*'[4]Carbon Prices POLES'!B$8*VLOOKUP('Revenues X=1'!$A164,'[4]Population Shares'!$A$3:$Z$214,C$1,FALSE)</f>
        <v>174632.79723277857</v>
      </c>
      <c r="D164">
        <f>'[4]Emission Projections'!I$183*'[4]Carbon Prices POLES'!C$8*VLOOKUP('Revenues X=1'!$A164,'[4]Population Shares'!$A$3:$Z$214,D$1,FALSE)</f>
        <v>211456.97543758806</v>
      </c>
      <c r="E164">
        <f>'[4]Emission Projections'!J$183*'[4]Carbon Prices POLES'!D$8*VLOOKUP('Revenues X=1'!$A164,'[4]Population Shares'!$A$3:$Z$214,E$1,FALSE)</f>
        <v>256030.47722656725</v>
      </c>
      <c r="F164">
        <f>'[4]Emission Projections'!K$183*'[4]Carbon Prices POLES'!E$8*VLOOKUP('Revenues X=1'!$A164,'[4]Population Shares'!$A$3:$Z$214,F$1,FALSE)</f>
        <v>309980.69404089643</v>
      </c>
      <c r="G164">
        <f>'[4]Emission Projections'!L$183*'[4]Carbon Prices POLES'!F$8*VLOOKUP('Revenues X=1'!$A164,'[4]Population Shares'!$A$3:$Z$214,G$1,FALSE)</f>
        <v>375275.79499300313</v>
      </c>
      <c r="H164">
        <f>'[4]Emission Projections'!M$183*'[4]Carbon Prices POLES'!G$8*VLOOKUP('Revenues X=1'!$A164,'[4]Population Shares'!$A$3:$Z$214,H$1,FALSE)</f>
        <v>454296.59927404963</v>
      </c>
      <c r="I164">
        <f>'[4]Emission Projections'!N$183*'[4]Carbon Prices POLES'!H$8*VLOOKUP('Revenues X=1'!$A164,'[4]Population Shares'!$A$3:$Z$214,I$1,FALSE)</f>
        <v>549921.8465577286</v>
      </c>
      <c r="J164">
        <f>'[4]Emission Projections'!O$183*'[4]Carbon Prices POLES'!I$8*VLOOKUP('Revenues X=1'!$A164,'[4]Population Shares'!$A$3:$Z$214,J$1,FALSE)</f>
        <v>665633.38931296917</v>
      </c>
      <c r="K164">
        <f>'[4]Emission Projections'!P$183*'[4]Carbon Prices POLES'!J$8*VLOOKUP('Revenues X=1'!$A164,'[4]Population Shares'!$A$3:$Z$214,K$1,FALSE)</f>
        <v>805640.70840473636</v>
      </c>
      <c r="L164">
        <f>'[4]Emission Projections'!Q$183*'[4]Carbon Prices POLES'!K$8*VLOOKUP('Revenues X=1'!$A164,'[4]Population Shares'!$A$3:$Z$214,L$1,FALSE)</f>
        <v>975034.43560719804</v>
      </c>
      <c r="M164">
        <f>'[4]Emission Projections'!R$183*'[4]Carbon Prices POLES'!L$8*VLOOKUP('Revenues X=1'!$A164,'[4]Population Shares'!$A$3:$Z$214,M$1,FALSE)</f>
        <v>1179968.196181572</v>
      </c>
      <c r="N164">
        <f>'[4]Emission Projections'!S$183*'[4]Carbon Prices POLES'!M$8*VLOOKUP('Revenues X=1'!$A164,'[4]Population Shares'!$A$3:$Z$214,N$1,FALSE)</f>
        <v>1427882.6024586733</v>
      </c>
      <c r="O164">
        <f>'[4]Emission Projections'!T$183*'[4]Carbon Prices POLES'!N$8*VLOOKUP('Revenues X=1'!$A164,'[4]Population Shares'!$A$3:$Z$214,O$1,FALSE)</f>
        <v>1727770.7295844811</v>
      </c>
      <c r="P164">
        <f>'[4]Emission Projections'!U$183*'[4]Carbon Prices POLES'!O$8*VLOOKUP('Revenues X=1'!$A164,'[4]Population Shares'!$A$3:$Z$214,P$1,FALSE)</f>
        <v>2090504.8329820302</v>
      </c>
      <c r="Q164">
        <f>'[4]Emission Projections'!V$183*'[4]Carbon Prices POLES'!P$8*VLOOKUP('Revenues X=1'!$A164,'[4]Population Shares'!$A$3:$Z$214,Q$1,FALSE)</f>
        <v>2529223.7935493141</v>
      </c>
      <c r="R164">
        <f>'[4]Emission Projections'!W$183*'[4]Carbon Prices POLES'!Q$8*VLOOKUP('Revenues X=1'!$A164,'[4]Population Shares'!$A$3:$Z$214,R$1,FALSE)</f>
        <v>3059809.5269671492</v>
      </c>
      <c r="S164">
        <f>'[4]Emission Projections'!X$183*'[4]Carbon Prices POLES'!R$8*VLOOKUP('Revenues X=1'!$A164,'[4]Population Shares'!$A$3:$Z$214,S$1,FALSE)</f>
        <v>3701452.2467078017</v>
      </c>
      <c r="T164">
        <f>'[4]Emission Projections'!Y$183*'[4]Carbon Prices POLES'!S$8*VLOOKUP('Revenues X=1'!$A164,'[4]Population Shares'!$A$3:$Z$214,T$1,FALSE)</f>
        <v>4477344.9398590177</v>
      </c>
      <c r="U164">
        <f>'[4]Emission Projections'!Z$183*'[4]Carbon Prices POLES'!T$8*VLOOKUP('Revenues X=1'!$A164,'[4]Population Shares'!$A$3:$Z$214,U$1,FALSE)</f>
        <v>5415507.7792484481</v>
      </c>
      <c r="V164">
        <f>'[4]Emission Projections'!AA$183*'[4]Carbon Prices POLES'!U$8*VLOOKUP('Revenues X=1'!$A164,'[4]Population Shares'!$A$3:$Z$214,V$1,FALSE)</f>
        <v>6549799.3943747003</v>
      </c>
      <c r="W164" s="20">
        <f t="shared" si="17"/>
        <v>1765779.9783681678</v>
      </c>
      <c r="X164" t="s">
        <v>524</v>
      </c>
      <c r="Y164">
        <f t="shared" si="12"/>
        <v>1</v>
      </c>
      <c r="Z164">
        <f t="shared" si="13"/>
        <v>0</v>
      </c>
      <c r="AA164">
        <f t="shared" si="14"/>
        <v>0</v>
      </c>
      <c r="AB164">
        <f t="shared" si="15"/>
        <v>0</v>
      </c>
      <c r="AC164">
        <f t="shared" si="16"/>
        <v>0</v>
      </c>
    </row>
    <row r="165" spans="1:29" x14ac:dyDescent="0.25">
      <c r="A165" t="s">
        <v>412</v>
      </c>
      <c r="B165">
        <f>'[4]Emission Projections'!G$183*'[4]Carbon Prices POLES'!A$8*VLOOKUP('Revenues X=1'!$A165,'[4]Population Shares'!$A$3:$Z$214,B$1,FALSE)</f>
        <v>2380.6097593515274</v>
      </c>
      <c r="C165">
        <f>'[4]Emission Projections'!H$183*'[4]Carbon Prices POLES'!B$8*VLOOKUP('Revenues X=1'!$A165,'[4]Population Shares'!$A$3:$Z$214,C$1,FALSE)</f>
        <v>2838.1463888879171</v>
      </c>
      <c r="D165">
        <f>'[4]Emission Projections'!I$183*'[4]Carbon Prices POLES'!C$8*VLOOKUP('Revenues X=1'!$A165,'[4]Population Shares'!$A$3:$Z$214,D$1,FALSE)</f>
        <v>3383.3936069121605</v>
      </c>
      <c r="E165">
        <f>'[4]Emission Projections'!J$183*'[4]Carbon Prices POLES'!D$8*VLOOKUP('Revenues X=1'!$A165,'[4]Population Shares'!$A$3:$Z$214,E$1,FALSE)</f>
        <v>4033.1437428075847</v>
      </c>
      <c r="F165">
        <f>'[4]Emission Projections'!K$183*'[4]Carbon Prices POLES'!E$8*VLOOKUP('Revenues X=1'!$A165,'[4]Population Shares'!$A$3:$Z$214,F$1,FALSE)</f>
        <v>4807.3772946203126</v>
      </c>
      <c r="G165">
        <f>'[4]Emission Projections'!L$183*'[4]Carbon Prices POLES'!F$8*VLOOKUP('Revenues X=1'!$A165,'[4]Population Shares'!$A$3:$Z$214,G$1,FALSE)</f>
        <v>5729.8815203876247</v>
      </c>
      <c r="H165">
        <f>'[4]Emission Projections'!M$183*'[4]Carbon Prices POLES'!G$8*VLOOKUP('Revenues X=1'!$A165,'[4]Population Shares'!$A$3:$Z$214,H$1,FALSE)</f>
        <v>6828.984087752131</v>
      </c>
      <c r="I165">
        <f>'[4]Emission Projections'!N$183*'[4]Carbon Prices POLES'!H$8*VLOOKUP('Revenues X=1'!$A165,'[4]Population Shares'!$A$3:$Z$214,I$1,FALSE)</f>
        <v>8138.4015589245146</v>
      </c>
      <c r="J165">
        <f>'[4]Emission Projections'!O$183*'[4]Carbon Prices POLES'!I$8*VLOOKUP('Revenues X=1'!$A165,'[4]Population Shares'!$A$3:$Z$214,J$1,FALSE)</f>
        <v>9698.2810830803355</v>
      </c>
      <c r="K165">
        <f>'[4]Emission Projections'!P$183*'[4]Carbon Prices POLES'!J$8*VLOOKUP('Revenues X=1'!$A165,'[4]Population Shares'!$A$3:$Z$214,K$1,FALSE)</f>
        <v>11556.400850045533</v>
      </c>
      <c r="L165">
        <f>'[4]Emission Projections'!Q$183*'[4]Carbon Prices POLES'!K$8*VLOOKUP('Revenues X=1'!$A165,'[4]Population Shares'!$A$3:$Z$214,L$1,FALSE)</f>
        <v>13769.642841354822</v>
      </c>
      <c r="M165">
        <f>'[4]Emission Projections'!R$183*'[4]Carbon Prices POLES'!L$8*VLOOKUP('Revenues X=1'!$A165,'[4]Population Shares'!$A$3:$Z$214,M$1,FALSE)</f>
        <v>16405.691856331159</v>
      </c>
      <c r="N165">
        <f>'[4]Emission Projections'!S$183*'[4]Carbon Prices POLES'!M$8*VLOOKUP('Revenues X=1'!$A165,'[4]Population Shares'!$A$3:$Z$214,N$1,FALSE)</f>
        <v>19545.117108899663</v>
      </c>
      <c r="O165">
        <f>'[4]Emission Projections'!T$183*'[4]Carbon Prices POLES'!N$8*VLOOKUP('Revenues X=1'!$A165,'[4]Population Shares'!$A$3:$Z$214,O$1,FALSE)</f>
        <v>23283.77606602266</v>
      </c>
      <c r="P165">
        <f>'[4]Emission Projections'!U$183*'[4]Carbon Prices POLES'!O$8*VLOOKUP('Revenues X=1'!$A165,'[4]Population Shares'!$A$3:$Z$214,P$1,FALSE)</f>
        <v>27735.755744930135</v>
      </c>
      <c r="Q165">
        <f>'[4]Emission Projections'!V$183*'[4]Carbon Prices POLES'!P$8*VLOOKUP('Revenues X=1'!$A165,'[4]Population Shares'!$A$3:$Z$214,Q$1,FALSE)</f>
        <v>33036.772565263775</v>
      </c>
      <c r="R165">
        <f>'[4]Emission Projections'!W$183*'[4]Carbon Prices POLES'!Q$8*VLOOKUP('Revenues X=1'!$A165,'[4]Population Shares'!$A$3:$Z$214,R$1,FALSE)</f>
        <v>39348.32718508636</v>
      </c>
      <c r="S165">
        <f>'[4]Emission Projections'!X$183*'[4]Carbon Prices POLES'!R$8*VLOOKUP('Revenues X=1'!$A165,'[4]Population Shares'!$A$3:$Z$214,S$1,FALSE)</f>
        <v>46862.51138015672</v>
      </c>
      <c r="T165">
        <f>'[4]Emission Projections'!Y$183*'[4]Carbon Prices POLES'!S$8*VLOOKUP('Revenues X=1'!$A165,'[4]Population Shares'!$A$3:$Z$214,T$1,FALSE)</f>
        <v>55807.875356399512</v>
      </c>
      <c r="U165">
        <f>'[4]Emission Projections'!Z$183*'[4]Carbon Prices POLES'!T$8*VLOOKUP('Revenues X=1'!$A165,'[4]Population Shares'!$A$3:$Z$214,U$1,FALSE)</f>
        <v>66456.221564749212</v>
      </c>
      <c r="V165">
        <f>'[4]Emission Projections'!AA$183*'[4]Carbon Prices POLES'!U$8*VLOOKUP('Revenues X=1'!$A165,'[4]Population Shares'!$A$3:$Z$214,V$1,FALSE)</f>
        <v>79130.878412692211</v>
      </c>
      <c r="W165" s="20">
        <f t="shared" si="17"/>
        <v>22894.151903555041</v>
      </c>
      <c r="X165" t="s">
        <v>525</v>
      </c>
      <c r="Y165">
        <f t="shared" si="12"/>
        <v>0</v>
      </c>
      <c r="Z165">
        <f t="shared" si="13"/>
        <v>1</v>
      </c>
      <c r="AA165">
        <f t="shared" si="14"/>
        <v>0</v>
      </c>
      <c r="AB165">
        <f t="shared" si="15"/>
        <v>0</v>
      </c>
      <c r="AC165">
        <f t="shared" si="16"/>
        <v>0</v>
      </c>
    </row>
    <row r="166" spans="1:29" x14ac:dyDescent="0.25">
      <c r="A166" t="s">
        <v>414</v>
      </c>
      <c r="B166">
        <f>'[4]Emission Projections'!G$183*'[4]Carbon Prices POLES'!A$8*VLOOKUP('Revenues X=1'!$A166,'[4]Population Shares'!$A$3:$Z$214,B$1,FALSE)</f>
        <v>30372.110111106525</v>
      </c>
      <c r="C166">
        <f>'[4]Emission Projections'!H$183*'[4]Carbon Prices POLES'!B$8*VLOOKUP('Revenues X=1'!$A166,'[4]Population Shares'!$A$3:$Z$214,C$1,FALSE)</f>
        <v>35910.49053382047</v>
      </c>
      <c r="D166">
        <f>'[4]Emission Projections'!I$183*'[4]Carbon Prices POLES'!C$8*VLOOKUP('Revenues X=1'!$A166,'[4]Population Shares'!$A$3:$Z$214,D$1,FALSE)</f>
        <v>42455.978930859368</v>
      </c>
      <c r="E166">
        <f>'[4]Emission Projections'!J$183*'[4]Carbon Prices POLES'!D$8*VLOOKUP('Revenues X=1'!$A166,'[4]Population Shares'!$A$3:$Z$214,E$1,FALSE)</f>
        <v>50191.459528327861</v>
      </c>
      <c r="F166">
        <f>'[4]Emission Projections'!K$183*'[4]Carbon Prices POLES'!E$8*VLOOKUP('Revenues X=1'!$A166,'[4]Population Shares'!$A$3:$Z$214,F$1,FALSE)</f>
        <v>59332.701307348936</v>
      </c>
      <c r="G166">
        <f>'[4]Emission Projections'!L$183*'[4]Carbon Prices POLES'!F$8*VLOOKUP('Revenues X=1'!$A166,'[4]Population Shares'!$A$3:$Z$214,G$1,FALSE)</f>
        <v>70134.441793303791</v>
      </c>
      <c r="H166">
        <f>'[4]Emission Projections'!M$183*'[4]Carbon Prices POLES'!G$8*VLOOKUP('Revenues X=1'!$A166,'[4]Population Shares'!$A$3:$Z$214,H$1,FALSE)</f>
        <v>82897.530448929771</v>
      </c>
      <c r="I166">
        <f>'[4]Emission Projections'!N$183*'[4]Carbon Prices POLES'!H$8*VLOOKUP('Revenues X=1'!$A166,'[4]Population Shares'!$A$3:$Z$214,I$1,FALSE)</f>
        <v>97977.058368829967</v>
      </c>
      <c r="J166">
        <f>'[4]Emission Projections'!O$183*'[4]Carbon Prices POLES'!I$8*VLOOKUP('Revenues X=1'!$A166,'[4]Population Shares'!$A$3:$Z$214,J$1,FALSE)</f>
        <v>115792.34197228299</v>
      </c>
      <c r="K166">
        <f>'[4]Emission Projections'!P$183*'[4]Carbon Prices POLES'!J$8*VLOOKUP('Revenues X=1'!$A166,'[4]Population Shares'!$A$3:$Z$214,K$1,FALSE)</f>
        <v>136838.23309466825</v>
      </c>
      <c r="L166">
        <f>'[4]Emission Projections'!Q$183*'[4]Carbon Prices POLES'!K$8*VLOOKUP('Revenues X=1'!$A166,'[4]Population Shares'!$A$3:$Z$214,L$1,FALSE)</f>
        <v>161698.99669071057</v>
      </c>
      <c r="M166">
        <f>'[4]Emission Projections'!R$183*'[4]Carbon Prices POLES'!L$8*VLOOKUP('Revenues X=1'!$A166,'[4]Population Shares'!$A$3:$Z$214,M$1,FALSE)</f>
        <v>191064.0542734802</v>
      </c>
      <c r="N166">
        <f>'[4]Emission Projections'!S$183*'[4]Carbon Prices POLES'!M$8*VLOOKUP('Revenues X=1'!$A166,'[4]Population Shares'!$A$3:$Z$214,N$1,FALSE)</f>
        <v>225747.26907585433</v>
      </c>
      <c r="O166">
        <f>'[4]Emission Projections'!T$183*'[4]Carbon Prices POLES'!N$8*VLOOKUP('Revenues X=1'!$A166,'[4]Population Shares'!$A$3:$Z$214,O$1,FALSE)</f>
        <v>266708.85283469572</v>
      </c>
      <c r="P166">
        <f>'[4]Emission Projections'!U$183*'[4]Carbon Prices POLES'!O$8*VLOOKUP('Revenues X=1'!$A166,'[4]Population Shares'!$A$3:$Z$214,P$1,FALSE)</f>
        <v>315082.15782566561</v>
      </c>
      <c r="Q166">
        <f>'[4]Emission Projections'!V$183*'[4]Carbon Prices POLES'!P$8*VLOOKUP('Revenues X=1'!$A166,'[4]Population Shares'!$A$3:$Z$214,Q$1,FALSE)</f>
        <v>372204.14895762975</v>
      </c>
      <c r="R166">
        <f>'[4]Emission Projections'!W$183*'[4]Carbon Prices POLES'!Q$8*VLOOKUP('Revenues X=1'!$A166,'[4]Population Shares'!$A$3:$Z$214,R$1,FALSE)</f>
        <v>439652.61400168418</v>
      </c>
      <c r="S166">
        <f>'[4]Emission Projections'!X$183*'[4]Carbon Prices POLES'!R$8*VLOOKUP('Revenues X=1'!$A166,'[4]Population Shares'!$A$3:$Z$214,S$1,FALSE)</f>
        <v>519288.53468848055</v>
      </c>
      <c r="T166">
        <f>'[4]Emission Projections'!Y$183*'[4]Carbon Prices POLES'!S$8*VLOOKUP('Revenues X=1'!$A166,'[4]Population Shares'!$A$3:$Z$214,T$1,FALSE)</f>
        <v>613307.75103184499</v>
      </c>
      <c r="U166">
        <f>'[4]Emission Projections'!Z$183*'[4]Carbon Prices POLES'!T$8*VLOOKUP('Revenues X=1'!$A166,'[4]Population Shares'!$A$3:$Z$214,U$1,FALSE)</f>
        <v>724299.85652796784</v>
      </c>
      <c r="V166">
        <f>'[4]Emission Projections'!AA$183*'[4]Carbon Prices POLES'!U$8*VLOOKUP('Revenues X=1'!$A166,'[4]Population Shares'!$A$3:$Z$214,V$1,FALSE)</f>
        <v>855319.80818180635</v>
      </c>
      <c r="W166" s="20">
        <f t="shared" si="17"/>
        <v>257441.73286568085</v>
      </c>
      <c r="X166" t="s">
        <v>387</v>
      </c>
      <c r="Y166">
        <f t="shared" si="12"/>
        <v>0</v>
      </c>
      <c r="Z166">
        <f t="shared" si="13"/>
        <v>0</v>
      </c>
      <c r="AA166">
        <f t="shared" si="14"/>
        <v>1</v>
      </c>
      <c r="AB166">
        <f t="shared" si="15"/>
        <v>0</v>
      </c>
      <c r="AC166">
        <f t="shared" si="16"/>
        <v>0</v>
      </c>
    </row>
    <row r="167" spans="1:29" x14ac:dyDescent="0.25">
      <c r="A167" t="s">
        <v>416</v>
      </c>
      <c r="B167">
        <f>'[4]Emission Projections'!G$183*'[4]Carbon Prices POLES'!A$8*VLOOKUP('Revenues X=1'!$A167,'[4]Population Shares'!$A$3:$Z$214,B$1,FALSE)</f>
        <v>241246.61772920899</v>
      </c>
      <c r="C167">
        <f>'[4]Emission Projections'!H$183*'[4]Carbon Prices POLES'!B$8*VLOOKUP('Revenues X=1'!$A167,'[4]Population Shares'!$A$3:$Z$214,C$1,FALSE)</f>
        <v>287960.15135567734</v>
      </c>
      <c r="D167">
        <f>'[4]Emission Projections'!I$183*'[4]Carbon Prices POLES'!C$8*VLOOKUP('Revenues X=1'!$A167,'[4]Population Shares'!$A$3:$Z$214,D$1,FALSE)</f>
        <v>343696.17800358433</v>
      </c>
      <c r="E167">
        <f>'[4]Emission Projections'!J$183*'[4]Carbon Prices POLES'!D$8*VLOOKUP('Revenues X=1'!$A167,'[4]Population Shares'!$A$3:$Z$214,E$1,FALSE)</f>
        <v>410195.08888381626</v>
      </c>
      <c r="F167">
        <f>'[4]Emission Projections'!K$183*'[4]Carbon Prices POLES'!E$8*VLOOKUP('Revenues X=1'!$A167,'[4]Population Shares'!$A$3:$Z$214,F$1,FALSE)</f>
        <v>489530.25822038332</v>
      </c>
      <c r="G167">
        <f>'[4]Emission Projections'!L$183*'[4]Carbon Prices POLES'!F$8*VLOOKUP('Revenues X=1'!$A167,'[4]Population Shares'!$A$3:$Z$214,G$1,FALSE)</f>
        <v>584173.09687228524</v>
      </c>
      <c r="H167">
        <f>'[4]Emission Projections'!M$183*'[4]Carbon Prices POLES'!G$8*VLOOKUP('Revenues X=1'!$A167,'[4]Population Shares'!$A$3:$Z$214,H$1,FALSE)</f>
        <v>697070.31507296674</v>
      </c>
      <c r="I167">
        <f>'[4]Emission Projections'!N$183*'[4]Carbon Prices POLES'!H$8*VLOOKUP('Revenues X=1'!$A167,'[4]Population Shares'!$A$3:$Z$214,I$1,FALSE)</f>
        <v>831733.47282112495</v>
      </c>
      <c r="J167">
        <f>'[4]Emission Projections'!O$183*'[4]Carbon Prices POLES'!I$8*VLOOKUP('Revenues X=1'!$A167,'[4]Population Shares'!$A$3:$Z$214,J$1,FALSE)</f>
        <v>992348.93873441196</v>
      </c>
      <c r="K167">
        <f>'[4]Emission Projections'!P$183*'[4]Carbon Prices POLES'!J$8*VLOOKUP('Revenues X=1'!$A167,'[4]Population Shares'!$A$3:$Z$214,K$1,FALSE)</f>
        <v>1183904.8984464398</v>
      </c>
      <c r="L167">
        <f>'[4]Emission Projections'!Q$183*'[4]Carbon Prices POLES'!K$8*VLOOKUP('Revenues X=1'!$A167,'[4]Population Shares'!$A$3:$Z$214,L$1,FALSE)</f>
        <v>1412347.1988072651</v>
      </c>
      <c r="M167">
        <f>'[4]Emission Projections'!R$183*'[4]Carbon Prices POLES'!L$8*VLOOKUP('Revenues X=1'!$A167,'[4]Population Shares'!$A$3:$Z$214,M$1,FALSE)</f>
        <v>1684759.5417912323</v>
      </c>
      <c r="N167">
        <f>'[4]Emission Projections'!S$183*'[4]Carbon Prices POLES'!M$8*VLOOKUP('Revenues X=1'!$A167,'[4]Population Shares'!$A$3:$Z$214,N$1,FALSE)</f>
        <v>2009584.2993547933</v>
      </c>
      <c r="O167">
        <f>'[4]Emission Projections'!T$183*'[4]Carbon Prices POLES'!N$8*VLOOKUP('Revenues X=1'!$A167,'[4]Population Shares'!$A$3:$Z$214,O$1,FALSE)</f>
        <v>2396878.077042277</v>
      </c>
      <c r="P167">
        <f>'[4]Emission Projections'!U$183*'[4]Carbon Prices POLES'!O$8*VLOOKUP('Revenues X=1'!$A167,'[4]Population Shares'!$A$3:$Z$214,P$1,FALSE)</f>
        <v>2858624.4952798989</v>
      </c>
      <c r="Q167">
        <f>'[4]Emission Projections'!V$183*'[4]Carbon Prices POLES'!P$8*VLOOKUP('Revenues X=1'!$A167,'[4]Population Shares'!$A$3:$Z$214,Q$1,FALSE)</f>
        <v>3409096.5225125891</v>
      </c>
      <c r="R167">
        <f>'[4]Emission Projections'!W$183*'[4]Carbon Prices POLES'!Q$8*VLOOKUP('Revenues X=1'!$A167,'[4]Population Shares'!$A$3:$Z$214,R$1,FALSE)</f>
        <v>4065299.3956715884</v>
      </c>
      <c r="S167">
        <f>'[4]Emission Projections'!X$183*'[4]Carbon Prices POLES'!R$8*VLOOKUP('Revenues X=1'!$A167,'[4]Population Shares'!$A$3:$Z$214,S$1,FALSE)</f>
        <v>4847484.1505363761</v>
      </c>
      <c r="T167">
        <f>'[4]Emission Projections'!Y$183*'[4]Carbon Prices POLES'!S$8*VLOOKUP('Revenues X=1'!$A167,'[4]Population Shares'!$A$3:$Z$214,T$1,FALSE)</f>
        <v>5779774.6410626518</v>
      </c>
      <c r="U167">
        <f>'[4]Emission Projections'!Z$183*'[4]Carbon Prices POLES'!T$8*VLOOKUP('Revenues X=1'!$A167,'[4]Population Shares'!$A$3:$Z$214,U$1,FALSE)</f>
        <v>6890895.1048550587</v>
      </c>
      <c r="V167">
        <f>'[4]Emission Projections'!AA$183*'[4]Carbon Prices POLES'!U$8*VLOOKUP('Revenues X=1'!$A167,'[4]Population Shares'!$A$3:$Z$214,V$1,FALSE)</f>
        <v>8215056.557621981</v>
      </c>
      <c r="W167" s="20">
        <f t="shared" si="17"/>
        <v>2363412.3333655051</v>
      </c>
      <c r="X167" t="s">
        <v>527</v>
      </c>
      <c r="Y167">
        <f t="shared" si="12"/>
        <v>0</v>
      </c>
      <c r="Z167">
        <f t="shared" si="13"/>
        <v>0</v>
      </c>
      <c r="AA167">
        <f t="shared" si="14"/>
        <v>0</v>
      </c>
      <c r="AB167">
        <f t="shared" si="15"/>
        <v>1</v>
      </c>
      <c r="AC167">
        <f t="shared" si="16"/>
        <v>0</v>
      </c>
    </row>
    <row r="168" spans="1:29" x14ac:dyDescent="0.25">
      <c r="A168" t="s">
        <v>418</v>
      </c>
      <c r="B168">
        <f>'[4]Emission Projections'!G$183*'[4]Carbon Prices POLES'!A$8*VLOOKUP('Revenues X=1'!$A168,'[4]Population Shares'!$A$3:$Z$214,B$1,FALSE)</f>
        <v>1649708.4096070025</v>
      </c>
      <c r="C168">
        <f>'[4]Emission Projections'!H$183*'[4]Carbon Prices POLES'!B$8*VLOOKUP('Revenues X=1'!$A168,'[4]Population Shares'!$A$3:$Z$214,C$1,FALSE)</f>
        <v>1970206.6317055903</v>
      </c>
      <c r="D168">
        <f>'[4]Emission Projections'!I$183*'[4]Carbon Prices POLES'!C$8*VLOOKUP('Revenues X=1'!$A168,'[4]Population Shares'!$A$3:$Z$214,D$1,FALSE)</f>
        <v>2352813.5600144132</v>
      </c>
      <c r="E168">
        <f>'[4]Emission Projections'!J$183*'[4]Carbon Prices POLES'!D$8*VLOOKUP('Revenues X=1'!$A168,'[4]Population Shares'!$A$3:$Z$214,E$1,FALSE)</f>
        <v>2809549.5549094947</v>
      </c>
      <c r="F168">
        <f>'[4]Emission Projections'!K$183*'[4]Carbon Prices POLES'!E$8*VLOOKUP('Revenues X=1'!$A168,'[4]Population Shares'!$A$3:$Z$214,F$1,FALSE)</f>
        <v>3354742.6464324985</v>
      </c>
      <c r="G168">
        <f>'[4]Emission Projections'!L$183*'[4]Carbon Prices POLES'!F$8*VLOOKUP('Revenues X=1'!$A168,'[4]Population Shares'!$A$3:$Z$214,G$1,FALSE)</f>
        <v>4005480.7541036499</v>
      </c>
      <c r="H168">
        <f>'[4]Emission Projections'!M$183*'[4]Carbon Prices POLES'!G$8*VLOOKUP('Revenues X=1'!$A168,'[4]Population Shares'!$A$3:$Z$214,H$1,FALSE)</f>
        <v>4782149.1144052986</v>
      </c>
      <c r="I168">
        <f>'[4]Emission Projections'!N$183*'[4]Carbon Prices POLES'!H$8*VLOOKUP('Revenues X=1'!$A168,'[4]Population Shares'!$A$3:$Z$214,I$1,FALSE)</f>
        <v>5709053.7729360415</v>
      </c>
      <c r="J168">
        <f>'[4]Emission Projections'!O$183*'[4]Carbon Prices POLES'!I$8*VLOOKUP('Revenues X=1'!$A168,'[4]Population Shares'!$A$3:$Z$214,J$1,FALSE)</f>
        <v>6815187.2334495354</v>
      </c>
      <c r="K168">
        <f>'[4]Emission Projections'!P$183*'[4]Carbon Prices POLES'!J$8*VLOOKUP('Revenues X=1'!$A168,'[4]Population Shares'!$A$3:$Z$214,K$1,FALSE)</f>
        <v>8135113.7144450024</v>
      </c>
      <c r="L168">
        <f>'[4]Emission Projections'!Q$183*'[4]Carbon Prices POLES'!K$8*VLOOKUP('Revenues X=1'!$A168,'[4]Population Shares'!$A$3:$Z$214,L$1,FALSE)</f>
        <v>9710055.4907630216</v>
      </c>
      <c r="M168">
        <f>'[4]Emission Projections'!R$183*'[4]Carbon Prices POLES'!L$8*VLOOKUP('Revenues X=1'!$A168,'[4]Population Shares'!$A$3:$Z$214,M$1,FALSE)</f>
        <v>11589150.212580299</v>
      </c>
      <c r="N168">
        <f>'[4]Emission Projections'!S$183*'[4]Carbon Prices POLES'!M$8*VLOOKUP('Revenues X=1'!$A168,'[4]Population Shares'!$A$3:$Z$214,N$1,FALSE)</f>
        <v>13830991.825754542</v>
      </c>
      <c r="O168">
        <f>'[4]Emission Projections'!T$183*'[4]Carbon Prices POLES'!N$8*VLOOKUP('Revenues X=1'!$A168,'[4]Population Shares'!$A$3:$Z$214,O$1,FALSE)</f>
        <v>16505415.715997338</v>
      </c>
      <c r="P168">
        <f>'[4]Emission Projections'!U$183*'[4]Carbon Prices POLES'!O$8*VLOOKUP('Revenues X=1'!$A168,'[4]Population Shares'!$A$3:$Z$214,P$1,FALSE)</f>
        <v>19695683.795804743</v>
      </c>
      <c r="Q168">
        <f>'[4]Emission Projections'!V$183*'[4]Carbon Prices POLES'!P$8*VLOOKUP('Revenues X=1'!$A168,'[4]Population Shares'!$A$3:$Z$214,Q$1,FALSE)</f>
        <v>23501018.18308806</v>
      </c>
      <c r="R168">
        <f>'[4]Emission Projections'!W$183*'[4]Carbon Prices POLES'!Q$8*VLOOKUP('Revenues X=1'!$A168,'[4]Population Shares'!$A$3:$Z$214,R$1,FALSE)</f>
        <v>28039698.832109217</v>
      </c>
      <c r="S168">
        <f>'[4]Emission Projections'!X$183*'[4]Carbon Prices POLES'!R$8*VLOOKUP('Revenues X=1'!$A168,'[4]Population Shares'!$A$3:$Z$214,S$1,FALSE)</f>
        <v>33452658.369171027</v>
      </c>
      <c r="T168">
        <f>'[4]Emission Projections'!Y$183*'[4]Carbon Prices POLES'!S$8*VLOOKUP('Revenues X=1'!$A168,'[4]Population Shares'!$A$3:$Z$214,T$1,FALSE)</f>
        <v>39907872.05461359</v>
      </c>
      <c r="U168">
        <f>'[4]Emission Projections'!Z$183*'[4]Carbon Prices POLES'!T$8*VLOOKUP('Revenues X=1'!$A168,'[4]Population Shares'!$A$3:$Z$214,U$1,FALSE)</f>
        <v>47605456.426871739</v>
      </c>
      <c r="V168">
        <f>'[4]Emission Projections'!AA$183*'[4]Carbon Prices POLES'!U$8*VLOOKUP('Revenues X=1'!$A168,'[4]Population Shares'!$A$3:$Z$214,V$1,FALSE)</f>
        <v>56783882.13012968</v>
      </c>
      <c r="W168" s="20">
        <f t="shared" si="17"/>
        <v>16295518.496613894</v>
      </c>
      <c r="X168" t="s">
        <v>526</v>
      </c>
      <c r="Y168">
        <f t="shared" si="12"/>
        <v>0</v>
      </c>
      <c r="Z168">
        <f t="shared" si="13"/>
        <v>0</v>
      </c>
      <c r="AA168">
        <f t="shared" si="14"/>
        <v>0</v>
      </c>
      <c r="AB168">
        <f t="shared" si="15"/>
        <v>0</v>
      </c>
      <c r="AC168">
        <f t="shared" si="16"/>
        <v>1</v>
      </c>
    </row>
    <row r="169" spans="1:29" x14ac:dyDescent="0.25">
      <c r="A169" t="s">
        <v>420</v>
      </c>
      <c r="B169">
        <f>'[4]Emission Projections'!G$183*'[4]Carbon Prices POLES'!A$8*VLOOKUP('Revenues X=1'!$A169,'[4]Population Shares'!$A$3:$Z$214,B$1,FALSE)</f>
        <v>115305.02510712601</v>
      </c>
      <c r="C169">
        <f>'[4]Emission Projections'!H$183*'[4]Carbon Prices POLES'!B$8*VLOOKUP('Revenues X=1'!$A169,'[4]Population Shares'!$A$3:$Z$214,C$1,FALSE)</f>
        <v>137808.8281518463</v>
      </c>
      <c r="D169">
        <f>'[4]Emission Projections'!I$183*'[4]Carbon Prices POLES'!C$8*VLOOKUP('Revenues X=1'!$A169,'[4]Population Shares'!$A$3:$Z$214,D$1,FALSE)</f>
        <v>164693.70300363933</v>
      </c>
      <c r="E169">
        <f>'[4]Emission Projections'!J$183*'[4]Carbon Prices POLES'!D$8*VLOOKUP('Revenues X=1'!$A169,'[4]Population Shares'!$A$3:$Z$214,E$1,FALSE)</f>
        <v>196811.46463163217</v>
      </c>
      <c r="F169">
        <f>'[4]Emission Projections'!K$183*'[4]Carbon Prices POLES'!E$8*VLOOKUP('Revenues X=1'!$A169,'[4]Population Shares'!$A$3:$Z$214,F$1,FALSE)</f>
        <v>235178.23303024637</v>
      </c>
      <c r="G169">
        <f>'[4]Emission Projections'!L$183*'[4]Carbon Prices POLES'!F$8*VLOOKUP('Revenues X=1'!$A169,'[4]Population Shares'!$A$3:$Z$214,G$1,FALSE)</f>
        <v>281006.76775092335</v>
      </c>
      <c r="H169">
        <f>'[4]Emission Projections'!M$183*'[4]Carbon Prices POLES'!G$8*VLOOKUP('Revenues X=1'!$A169,'[4]Population Shares'!$A$3:$Z$214,H$1,FALSE)</f>
        <v>335744.92821054382</v>
      </c>
      <c r="I169">
        <f>'[4]Emission Projections'!N$183*'[4]Carbon Prices POLES'!H$8*VLOOKUP('Revenues X=1'!$A169,'[4]Population Shares'!$A$3:$Z$214,I$1,FALSE)</f>
        <v>401120.3516371295</v>
      </c>
      <c r="J169">
        <f>'[4]Emission Projections'!O$183*'[4]Carbon Prices POLES'!I$8*VLOOKUP('Revenues X=1'!$A169,'[4]Population Shares'!$A$3:$Z$214,J$1,FALSE)</f>
        <v>479195.32471337024</v>
      </c>
      <c r="K169">
        <f>'[4]Emission Projections'!P$183*'[4]Carbon Prices POLES'!J$8*VLOOKUP('Revenues X=1'!$A169,'[4]Population Shares'!$A$3:$Z$214,K$1,FALSE)</f>
        <v>572430.3149955374</v>
      </c>
      <c r="L169">
        <f>'[4]Emission Projections'!Q$183*'[4]Carbon Prices POLES'!K$8*VLOOKUP('Revenues X=1'!$A169,'[4]Population Shares'!$A$3:$Z$214,L$1,FALSE)</f>
        <v>683761.94421303528</v>
      </c>
      <c r="M169">
        <f>'[4]Emission Projections'!R$183*'[4]Carbon Prices POLES'!L$8*VLOOKUP('Revenues X=1'!$A169,'[4]Population Shares'!$A$3:$Z$214,M$1,FALSE)</f>
        <v>816693.35650882719</v>
      </c>
      <c r="N169">
        <f>'[4]Emission Projections'!S$183*'[4]Carbon Prices POLES'!M$8*VLOOKUP('Revenues X=1'!$A169,'[4]Population Shares'!$A$3:$Z$214,N$1,FALSE)</f>
        <v>975404.98810518894</v>
      </c>
      <c r="O169">
        <f>'[4]Emission Projections'!T$183*'[4]Carbon Prices POLES'!N$8*VLOOKUP('Revenues X=1'!$A169,'[4]Population Shares'!$A$3:$Z$214,O$1,FALSE)</f>
        <v>1164883.0648954974</v>
      </c>
      <c r="P169">
        <f>'[4]Emission Projections'!U$183*'[4]Carbon Prices POLES'!O$8*VLOOKUP('Revenues X=1'!$A169,'[4]Population Shares'!$A$3:$Z$214,P$1,FALSE)</f>
        <v>1391076.9175462301</v>
      </c>
      <c r="Q169">
        <f>'[4]Emission Projections'!V$183*'[4]Carbon Prices POLES'!P$8*VLOOKUP('Revenues X=1'!$A169,'[4]Population Shares'!$A$3:$Z$214,Q$1,FALSE)</f>
        <v>1661081.6337059517</v>
      </c>
      <c r="R169">
        <f>'[4]Emission Projections'!W$183*'[4]Carbon Prices POLES'!Q$8*VLOOKUP('Revenues X=1'!$A169,'[4]Population Shares'!$A$3:$Z$214,R$1,FALSE)</f>
        <v>1983361.4112728392</v>
      </c>
      <c r="S169">
        <f>'[4]Emission Projections'!X$183*'[4]Carbon Prices POLES'!R$8*VLOOKUP('Revenues X=1'!$A169,'[4]Population Shares'!$A$3:$Z$214,S$1,FALSE)</f>
        <v>2368009.0985183101</v>
      </c>
      <c r="T169">
        <f>'[4]Emission Projections'!Y$183*'[4]Carbon Prices POLES'!S$8*VLOOKUP('Revenues X=1'!$A169,'[4]Population Shares'!$A$3:$Z$214,T$1,FALSE)</f>
        <v>2827063.2123264363</v>
      </c>
      <c r="U169">
        <f>'[4]Emission Projections'!Z$183*'[4]Carbon Prices POLES'!T$8*VLOOKUP('Revenues X=1'!$A169,'[4]Population Shares'!$A$3:$Z$214,U$1,FALSE)</f>
        <v>3374876.6037470079</v>
      </c>
      <c r="V169">
        <f>'[4]Emission Projections'!AA$183*'[4]Carbon Prices POLES'!U$8*VLOOKUP('Revenues X=1'!$A169,'[4]Population Shares'!$A$3:$Z$214,V$1,FALSE)</f>
        <v>4028565.805714142</v>
      </c>
      <c r="W169" s="20">
        <f t="shared" si="17"/>
        <v>1152098.7132278788</v>
      </c>
      <c r="X169" t="s">
        <v>387</v>
      </c>
      <c r="Y169">
        <f t="shared" si="12"/>
        <v>0</v>
      </c>
      <c r="Z169">
        <f t="shared" si="13"/>
        <v>0</v>
      </c>
      <c r="AA169">
        <f t="shared" si="14"/>
        <v>1</v>
      </c>
      <c r="AB169">
        <f t="shared" si="15"/>
        <v>0</v>
      </c>
      <c r="AC169">
        <f t="shared" si="16"/>
        <v>0</v>
      </c>
    </row>
    <row r="170" spans="1:29" x14ac:dyDescent="0.25">
      <c r="A170" t="s">
        <v>426</v>
      </c>
      <c r="B170">
        <f>'[4]Emission Projections'!G$183*'[4]Carbon Prices POLES'!A$8*VLOOKUP('Revenues X=1'!$A170,'[4]Population Shares'!$A$3:$Z$214,B$1,FALSE)</f>
        <v>777251.15718802577</v>
      </c>
      <c r="C170">
        <f>'[4]Emission Projections'!H$183*'[4]Carbon Prices POLES'!B$8*VLOOKUP('Revenues X=1'!$A170,'[4]Population Shares'!$A$3:$Z$214,C$1,FALSE)</f>
        <v>948803.29535830207</v>
      </c>
      <c r="D170">
        <f>'[4]Emission Projections'!I$183*'[4]Carbon Prices POLES'!C$8*VLOOKUP('Revenues X=1'!$A170,'[4]Population Shares'!$A$3:$Z$214,D$1,FALSE)</f>
        <v>1158142.878811707</v>
      </c>
      <c r="E170">
        <f>'[4]Emission Projections'!J$183*'[4]Carbon Prices POLES'!D$8*VLOOKUP('Revenues X=1'!$A170,'[4]Population Shares'!$A$3:$Z$214,E$1,FALSE)</f>
        <v>1413583.7434994862</v>
      </c>
      <c r="F170">
        <f>'[4]Emission Projections'!K$183*'[4]Carbon Prices POLES'!E$8*VLOOKUP('Revenues X=1'!$A170,'[4]Population Shares'!$A$3:$Z$214,F$1,FALSE)</f>
        <v>1725258.8897044964</v>
      </c>
      <c r="G170">
        <f>'[4]Emission Projections'!L$183*'[4]Carbon Prices POLES'!F$8*VLOOKUP('Revenues X=1'!$A170,'[4]Population Shares'!$A$3:$Z$214,G$1,FALSE)</f>
        <v>2105522.7215027553</v>
      </c>
      <c r="H170">
        <f>'[4]Emission Projections'!M$183*'[4]Carbon Prices POLES'!G$8*VLOOKUP('Revenues X=1'!$A170,'[4]Population Shares'!$A$3:$Z$214,H$1,FALSE)</f>
        <v>2569440.7990654283</v>
      </c>
      <c r="I170">
        <f>'[4]Emission Projections'!N$183*'[4]Carbon Prices POLES'!H$8*VLOOKUP('Revenues X=1'!$A170,'[4]Population Shares'!$A$3:$Z$214,I$1,FALSE)</f>
        <v>3135377.6216717064</v>
      </c>
      <c r="J170">
        <f>'[4]Emission Projections'!O$183*'[4]Carbon Prices POLES'!I$8*VLOOKUP('Revenues X=1'!$A170,'[4]Population Shares'!$A$3:$Z$214,J$1,FALSE)</f>
        <v>3825724.8437732239</v>
      </c>
      <c r="K170">
        <f>'[4]Emission Projections'!P$183*'[4]Carbon Prices POLES'!J$8*VLOOKUP('Revenues X=1'!$A170,'[4]Population Shares'!$A$3:$Z$214,K$1,FALSE)</f>
        <v>4667773.6313084867</v>
      </c>
      <c r="L170">
        <f>'[4]Emission Projections'!Q$183*'[4]Carbon Prices POLES'!K$8*VLOOKUP('Revenues X=1'!$A170,'[4]Population Shares'!$A$3:$Z$214,L$1,FALSE)</f>
        <v>5694794.9198746895</v>
      </c>
      <c r="M170">
        <f>'[4]Emission Projections'!R$183*'[4]Carbon Prices POLES'!L$8*VLOOKUP('Revenues X=1'!$A170,'[4]Population Shares'!$A$3:$Z$214,M$1,FALSE)</f>
        <v>6947334.1509303264</v>
      </c>
      <c r="N170">
        <f>'[4]Emission Projections'!S$183*'[4]Carbon Prices POLES'!M$8*VLOOKUP('Revenues X=1'!$A170,'[4]Population Shares'!$A$3:$Z$214,N$1,FALSE)</f>
        <v>8474813.2986610886</v>
      </c>
      <c r="O170">
        <f>'[4]Emission Projections'!T$183*'[4]Carbon Prices POLES'!N$8*VLOOKUP('Revenues X=1'!$A170,'[4]Population Shares'!$A$3:$Z$214,O$1,FALSE)</f>
        <v>10337451.87610531</v>
      </c>
      <c r="P170">
        <f>'[4]Emission Projections'!U$183*'[4]Carbon Prices POLES'!O$8*VLOOKUP('Revenues X=1'!$A170,'[4]Population Shares'!$A$3:$Z$214,P$1,FALSE)</f>
        <v>12608642.051398959</v>
      </c>
      <c r="Q170">
        <f>'[4]Emission Projections'!V$183*'[4]Carbon Prices POLES'!P$8*VLOOKUP('Revenues X=1'!$A170,'[4]Population Shares'!$A$3:$Z$214,Q$1,FALSE)</f>
        <v>15377797.926340491</v>
      </c>
      <c r="R170">
        <f>'[4]Emission Projections'!W$183*'[4]Carbon Prices POLES'!Q$8*VLOOKUP('Revenues X=1'!$A170,'[4]Population Shares'!$A$3:$Z$214,R$1,FALSE)</f>
        <v>18753875.76378049</v>
      </c>
      <c r="S170">
        <f>'[4]Emission Projections'!X$183*'[4]Carbon Prices POLES'!R$8*VLOOKUP('Revenues X=1'!$A170,'[4]Population Shares'!$A$3:$Z$214,S$1,FALSE)</f>
        <v>22869598.712068219</v>
      </c>
      <c r="T170">
        <f>'[4]Emission Projections'!Y$183*'[4]Carbon Prices POLES'!S$8*VLOOKUP('Revenues X=1'!$A170,'[4]Population Shares'!$A$3:$Z$214,T$1,FALSE)</f>
        <v>27886672.657438561</v>
      </c>
      <c r="U170">
        <f>'[4]Emission Projections'!Z$183*'[4]Carbon Prices POLES'!T$8*VLOOKUP('Revenues X=1'!$A170,'[4]Population Shares'!$A$3:$Z$214,U$1,FALSE)</f>
        <v>34002048.292037018</v>
      </c>
      <c r="V170">
        <f>'[4]Emission Projections'!AA$183*'[4]Carbon Prices POLES'!U$8*VLOOKUP('Revenues X=1'!$A170,'[4]Population Shares'!$A$3:$Z$214,V$1,FALSE)</f>
        <v>41455642.053486668</v>
      </c>
      <c r="W170" s="20">
        <f t="shared" si="17"/>
        <v>10796931.013524069</v>
      </c>
      <c r="X170" t="s">
        <v>526</v>
      </c>
      <c r="Y170">
        <f t="shared" si="12"/>
        <v>0</v>
      </c>
      <c r="Z170">
        <f t="shared" si="13"/>
        <v>0</v>
      </c>
      <c r="AA170">
        <f t="shared" si="14"/>
        <v>0</v>
      </c>
      <c r="AB170">
        <f t="shared" si="15"/>
        <v>0</v>
      </c>
      <c r="AC170">
        <f t="shared" si="16"/>
        <v>1</v>
      </c>
    </row>
    <row r="171" spans="1:29" x14ac:dyDescent="0.25">
      <c r="A171" t="s">
        <v>428</v>
      </c>
      <c r="B171">
        <f>'[4]Emission Projections'!G$183*'[4]Carbon Prices POLES'!A$8*VLOOKUP('Revenues X=1'!$A171,'[4]Population Shares'!$A$3:$Z$214,B$1,FALSE)</f>
        <v>1049013.7763289027</v>
      </c>
      <c r="C171">
        <f>'[4]Emission Projections'!H$183*'[4]Carbon Prices POLES'!B$8*VLOOKUP('Revenues X=1'!$A171,'[4]Population Shares'!$A$3:$Z$214,C$1,FALSE)</f>
        <v>1232542.0816629266</v>
      </c>
      <c r="D171">
        <f>'[4]Emission Projections'!I$183*'[4]Carbon Prices POLES'!C$8*VLOOKUP('Revenues X=1'!$A171,'[4]Population Shares'!$A$3:$Z$214,D$1,FALSE)</f>
        <v>1448083.0492701118</v>
      </c>
      <c r="E171">
        <f>'[4]Emission Projections'!J$183*'[4]Carbon Prices POLES'!D$8*VLOOKUP('Revenues X=1'!$A171,'[4]Population Shares'!$A$3:$Z$214,E$1,FALSE)</f>
        <v>1701212.7462790813</v>
      </c>
      <c r="F171">
        <f>'[4]Emission Projections'!K$183*'[4]Carbon Prices POLES'!E$8*VLOOKUP('Revenues X=1'!$A171,'[4]Population Shares'!$A$3:$Z$214,F$1,FALSE)</f>
        <v>1998467.6244131036</v>
      </c>
      <c r="G171">
        <f>'[4]Emission Projections'!L$183*'[4]Carbon Prices POLES'!F$8*VLOOKUP('Revenues X=1'!$A171,'[4]Population Shares'!$A$3:$Z$214,G$1,FALSE)</f>
        <v>2347515.8473780062</v>
      </c>
      <c r="H171">
        <f>'[4]Emission Projections'!M$183*'[4]Carbon Prices POLES'!G$8*VLOOKUP('Revenues X=1'!$A171,'[4]Population Shares'!$A$3:$Z$214,H$1,FALSE)</f>
        <v>2757356.8393216832</v>
      </c>
      <c r="I171">
        <f>'[4]Emission Projections'!N$183*'[4]Carbon Prices POLES'!H$8*VLOOKUP('Revenues X=1'!$A171,'[4]Population Shares'!$A$3:$Z$214,I$1,FALSE)</f>
        <v>3238545.2460281719</v>
      </c>
      <c r="J171">
        <f>'[4]Emission Projections'!O$183*'[4]Carbon Prices POLES'!I$8*VLOOKUP('Revenues X=1'!$A171,'[4]Population Shares'!$A$3:$Z$214,J$1,FALSE)</f>
        <v>3803466.5670359326</v>
      </c>
      <c r="K171">
        <f>'[4]Emission Projections'!P$183*'[4]Carbon Prices POLES'!J$8*VLOOKUP('Revenues X=1'!$A171,'[4]Population Shares'!$A$3:$Z$214,K$1,FALSE)</f>
        <v>4466644.7778909309</v>
      </c>
      <c r="L171">
        <f>'[4]Emission Projections'!Q$183*'[4]Carbon Prices POLES'!K$8*VLOOKUP('Revenues X=1'!$A171,'[4]Population Shares'!$A$3:$Z$214,L$1,FALSE)</f>
        <v>5245120.5629614675</v>
      </c>
      <c r="M171">
        <f>'[4]Emission Projections'!R$183*'[4]Carbon Prices POLES'!L$8*VLOOKUP('Revenues X=1'!$A171,'[4]Population Shares'!$A$3:$Z$214,M$1,FALSE)</f>
        <v>6158874.1724045873</v>
      </c>
      <c r="N171">
        <f>'[4]Emission Projections'!S$183*'[4]Carbon Prices POLES'!M$8*VLOOKUP('Revenues X=1'!$A171,'[4]Population Shares'!$A$3:$Z$214,N$1,FALSE)</f>
        <v>7231344.3056675056</v>
      </c>
      <c r="O171">
        <f>'[4]Emission Projections'!T$183*'[4]Carbon Prices POLES'!N$8*VLOOKUP('Revenues X=1'!$A171,'[4]Population Shares'!$A$3:$Z$214,O$1,FALSE)</f>
        <v>8490009.1567579415</v>
      </c>
      <c r="P171">
        <f>'[4]Emission Projections'!U$183*'[4]Carbon Prices POLES'!O$8*VLOOKUP('Revenues X=1'!$A171,'[4]Population Shares'!$A$3:$Z$214,P$1,FALSE)</f>
        <v>9967098.052159559</v>
      </c>
      <c r="Q171">
        <f>'[4]Emission Projections'!V$183*'[4]Carbon Prices POLES'!P$8*VLOOKUP('Revenues X=1'!$A171,'[4]Population Shares'!$A$3:$Z$214,Q$1,FALSE)</f>
        <v>11700389.567710383</v>
      </c>
      <c r="R171">
        <f>'[4]Emission Projections'!W$183*'[4]Carbon Prices POLES'!Q$8*VLOOKUP('Revenues X=1'!$A171,'[4]Population Shares'!$A$3:$Z$214,R$1,FALSE)</f>
        <v>13734187.24632954</v>
      </c>
      <c r="S171">
        <f>'[4]Emission Projections'!X$183*'[4]Carbon Prices POLES'!R$8*VLOOKUP('Revenues X=1'!$A171,'[4]Population Shares'!$A$3:$Z$214,S$1,FALSE)</f>
        <v>16120415.476301605</v>
      </c>
      <c r="T171">
        <f>'[4]Emission Projections'!Y$183*'[4]Carbon Prices POLES'!S$8*VLOOKUP('Revenues X=1'!$A171,'[4]Population Shares'!$A$3:$Z$214,T$1,FALSE)</f>
        <v>18919956.895244181</v>
      </c>
      <c r="U171">
        <f>'[4]Emission Projections'!Z$183*'[4]Carbon Prices POLES'!T$8*VLOOKUP('Revenues X=1'!$A171,'[4]Population Shares'!$A$3:$Z$214,U$1,FALSE)</f>
        <v>22204156.559207566</v>
      </c>
      <c r="V171">
        <f>'[4]Emission Projections'!AA$183*'[4]Carbon Prices POLES'!U$8*VLOOKUP('Revenues X=1'!$A171,'[4]Population Shares'!$A$3:$Z$214,V$1,FALSE)</f>
        <v>26056651.470148697</v>
      </c>
      <c r="W171" s="20">
        <f t="shared" si="17"/>
        <v>8089097.7152619958</v>
      </c>
      <c r="X171" t="s">
        <v>387</v>
      </c>
      <c r="Y171">
        <f t="shared" si="12"/>
        <v>0</v>
      </c>
      <c r="Z171">
        <f t="shared" si="13"/>
        <v>0</v>
      </c>
      <c r="AA171">
        <f t="shared" si="14"/>
        <v>1</v>
      </c>
      <c r="AB171">
        <f t="shared" si="15"/>
        <v>0</v>
      </c>
      <c r="AC171">
        <f t="shared" si="16"/>
        <v>0</v>
      </c>
    </row>
    <row r="172" spans="1:29" x14ac:dyDescent="0.25">
      <c r="A172" t="s">
        <v>430</v>
      </c>
      <c r="B172">
        <f>'[4]Emission Projections'!G$183*'[4]Carbon Prices POLES'!A$8*VLOOKUP('Revenues X=1'!$A172,'[4]Population Shares'!$A$3:$Z$214,B$1,FALSE)</f>
        <v>193048.90935586672</v>
      </c>
      <c r="C172">
        <f>'[4]Emission Projections'!H$183*'[4]Carbon Prices POLES'!B$8*VLOOKUP('Revenues X=1'!$A172,'[4]Population Shares'!$A$3:$Z$214,C$1,FALSE)</f>
        <v>232795.94260922307</v>
      </c>
      <c r="D172">
        <f>'[4]Emission Projections'!I$183*'[4]Carbon Prices POLES'!C$8*VLOOKUP('Revenues X=1'!$A172,'[4]Population Shares'!$A$3:$Z$214,D$1,FALSE)</f>
        <v>280707.88417086552</v>
      </c>
      <c r="E172">
        <f>'[4]Emission Projections'!J$183*'[4]Carbon Prices POLES'!D$8*VLOOKUP('Revenues X=1'!$A172,'[4]Population Shares'!$A$3:$Z$214,E$1,FALSE)</f>
        <v>338459.92892028845</v>
      </c>
      <c r="F172">
        <f>'[4]Emission Projections'!K$183*'[4]Carbon Prices POLES'!E$8*VLOOKUP('Revenues X=1'!$A172,'[4]Population Shares'!$A$3:$Z$214,F$1,FALSE)</f>
        <v>408068.65631618589</v>
      </c>
      <c r="G172">
        <f>'[4]Emission Projections'!L$183*'[4]Carbon Prices POLES'!F$8*VLOOKUP('Revenues X=1'!$A172,'[4]Population Shares'!$A$3:$Z$214,G$1,FALSE)</f>
        <v>491962.66310781316</v>
      </c>
      <c r="H172">
        <f>'[4]Emission Projections'!M$183*'[4]Carbon Prices POLES'!G$8*VLOOKUP('Revenues X=1'!$A172,'[4]Population Shares'!$A$3:$Z$214,H$1,FALSE)</f>
        <v>593067.43037527089</v>
      </c>
      <c r="I172">
        <f>'[4]Emission Projections'!N$183*'[4]Carbon Prices POLES'!H$8*VLOOKUP('Revenues X=1'!$A172,'[4]Population Shares'!$A$3:$Z$214,I$1,FALSE)</f>
        <v>714905.37147523614</v>
      </c>
      <c r="J172">
        <f>'[4]Emission Projections'!O$183*'[4]Carbon Prices POLES'!I$8*VLOOKUP('Revenues X=1'!$A172,'[4]Population Shares'!$A$3:$Z$214,J$1,FALSE)</f>
        <v>861719.03084633313</v>
      </c>
      <c r="K172">
        <f>'[4]Emission Projections'!P$183*'[4]Carbon Prices POLES'!J$8*VLOOKUP('Revenues X=1'!$A172,'[4]Population Shares'!$A$3:$Z$214,K$1,FALSE)</f>
        <v>1038615.9474356741</v>
      </c>
      <c r="L172">
        <f>'[4]Emission Projections'!Q$183*'[4]Carbon Prices POLES'!K$8*VLOOKUP('Revenues X=1'!$A172,'[4]Population Shares'!$A$3:$Z$214,L$1,FALSE)</f>
        <v>1251746.934753712</v>
      </c>
      <c r="M172">
        <f>'[4]Emission Projections'!R$183*'[4]Carbon Prices POLES'!L$8*VLOOKUP('Revenues X=1'!$A172,'[4]Population Shares'!$A$3:$Z$214,M$1,FALSE)</f>
        <v>1508515.8679502178</v>
      </c>
      <c r="N172">
        <f>'[4]Emission Projections'!S$183*'[4]Carbon Prices POLES'!M$8*VLOOKUP('Revenues X=1'!$A172,'[4]Population Shares'!$A$3:$Z$214,N$1,FALSE)</f>
        <v>1817837.5977684741</v>
      </c>
      <c r="O172">
        <f>'[4]Emission Projections'!T$183*'[4]Carbon Prices POLES'!N$8*VLOOKUP('Revenues X=1'!$A172,'[4]Population Shares'!$A$3:$Z$214,O$1,FALSE)</f>
        <v>2190441.6573961051</v>
      </c>
      <c r="P172">
        <f>'[4]Emission Projections'!U$183*'[4]Carbon Prices POLES'!O$8*VLOOKUP('Revenues X=1'!$A172,'[4]Population Shares'!$A$3:$Z$214,P$1,FALSE)</f>
        <v>2639245.2725019334</v>
      </c>
      <c r="Q172">
        <f>'[4]Emission Projections'!V$183*'[4]Carbon Prices POLES'!P$8*VLOOKUP('Revenues X=1'!$A172,'[4]Population Shares'!$A$3:$Z$214,Q$1,FALSE)</f>
        <v>3179792.8877555821</v>
      </c>
      <c r="R172">
        <f>'[4]Emission Projections'!W$183*'[4]Carbon Prices POLES'!Q$8*VLOOKUP('Revenues X=1'!$A172,'[4]Population Shares'!$A$3:$Z$214,R$1,FALSE)</f>
        <v>3830795.4757434228</v>
      </c>
      <c r="S172">
        <f>'[4]Emission Projections'!X$183*'[4]Carbon Prices POLES'!R$8*VLOOKUP('Revenues X=1'!$A172,'[4]Population Shares'!$A$3:$Z$214,S$1,FALSE)</f>
        <v>4614766.4078675695</v>
      </c>
      <c r="T172">
        <f>'[4]Emission Projections'!Y$183*'[4]Carbon Prices POLES'!S$8*VLOOKUP('Revenues X=1'!$A172,'[4]Population Shares'!$A$3:$Z$214,T$1,FALSE)</f>
        <v>5558800.9683541618</v>
      </c>
      <c r="U172">
        <f>'[4]Emission Projections'!Z$183*'[4]Carbon Prices POLES'!T$8*VLOOKUP('Revenues X=1'!$A172,'[4]Population Shares'!$A$3:$Z$214,U$1,FALSE)</f>
        <v>6695495.9668291528</v>
      </c>
      <c r="V172">
        <f>'[4]Emission Projections'!AA$183*'[4]Carbon Prices POLES'!U$8*VLOOKUP('Revenues X=1'!$A172,'[4]Population Shares'!$A$3:$Z$214,V$1,FALSE)</f>
        <v>8064075.1424511066</v>
      </c>
      <c r="W172" s="20">
        <f t="shared" si="17"/>
        <v>2214517.4259040095</v>
      </c>
      <c r="X172" t="s">
        <v>527</v>
      </c>
      <c r="Y172">
        <f t="shared" si="12"/>
        <v>0</v>
      </c>
      <c r="Z172">
        <f t="shared" si="13"/>
        <v>0</v>
      </c>
      <c r="AA172">
        <f t="shared" si="14"/>
        <v>0</v>
      </c>
      <c r="AB172">
        <f t="shared" si="15"/>
        <v>1</v>
      </c>
      <c r="AC172">
        <f t="shared" si="16"/>
        <v>0</v>
      </c>
    </row>
    <row r="173" spans="1:29" x14ac:dyDescent="0.25">
      <c r="A173" t="s">
        <v>432</v>
      </c>
      <c r="B173">
        <f>'[4]Emission Projections'!G$183*'[4]Carbon Prices POLES'!A$8*VLOOKUP('Revenues X=1'!$A173,'[4]Population Shares'!$A$3:$Z$214,B$1,FALSE)</f>
        <v>1434976.5311466255</v>
      </c>
      <c r="C173">
        <f>'[4]Emission Projections'!H$183*'[4]Carbon Prices POLES'!B$8*VLOOKUP('Revenues X=1'!$A173,'[4]Population Shares'!$A$3:$Z$214,C$1,FALSE)</f>
        <v>1705576.3458256002</v>
      </c>
      <c r="D173">
        <f>'[4]Emission Projections'!I$183*'[4]Carbon Prices POLES'!C$8*VLOOKUP('Revenues X=1'!$A173,'[4]Population Shares'!$A$3:$Z$214,D$1,FALSE)</f>
        <v>2027069.6901208824</v>
      </c>
      <c r="E173">
        <f>'[4]Emission Projections'!J$183*'[4]Carbon Prices POLES'!D$8*VLOOKUP('Revenues X=1'!$A173,'[4]Population Shares'!$A$3:$Z$214,E$1,FALSE)</f>
        <v>2409015.7515624831</v>
      </c>
      <c r="F173">
        <f>'[4]Emission Projections'!K$183*'[4]Carbon Prices POLES'!E$8*VLOOKUP('Revenues X=1'!$A173,'[4]Population Shares'!$A$3:$Z$214,F$1,FALSE)</f>
        <v>2862753.3421917739</v>
      </c>
      <c r="G173">
        <f>'[4]Emission Projections'!L$183*'[4]Carbon Prices POLES'!F$8*VLOOKUP('Revenues X=1'!$A173,'[4]Population Shares'!$A$3:$Z$214,G$1,FALSE)</f>
        <v>3401740.2430074192</v>
      </c>
      <c r="H173">
        <f>'[4]Emission Projections'!M$183*'[4]Carbon Prices POLES'!G$8*VLOOKUP('Revenues X=1'!$A173,'[4]Population Shares'!$A$3:$Z$214,H$1,FALSE)</f>
        <v>4041954.2179537979</v>
      </c>
      <c r="I173">
        <f>'[4]Emission Projections'!N$183*'[4]Carbon Prices POLES'!H$8*VLOOKUP('Revenues X=1'!$A173,'[4]Population Shares'!$A$3:$Z$214,I$1,FALSE)</f>
        <v>4802354.1881784797</v>
      </c>
      <c r="J173">
        <f>'[4]Emission Projections'!O$183*'[4]Carbon Prices POLES'!I$8*VLOOKUP('Revenues X=1'!$A173,'[4]Population Shares'!$A$3:$Z$214,J$1,FALSE)</f>
        <v>5705446.3145100959</v>
      </c>
      <c r="K173">
        <f>'[4]Emission Projections'!P$183*'[4]Carbon Prices POLES'!J$8*VLOOKUP('Revenues X=1'!$A173,'[4]Population Shares'!$A$3:$Z$214,K$1,FALSE)</f>
        <v>6777932.4644607613</v>
      </c>
      <c r="L173">
        <f>'[4]Emission Projections'!Q$183*'[4]Carbon Prices POLES'!K$8*VLOOKUP('Revenues X=1'!$A173,'[4]Population Shares'!$A$3:$Z$214,L$1,FALSE)</f>
        <v>8051505.5886447597</v>
      </c>
      <c r="M173">
        <f>'[4]Emission Projections'!R$183*'[4]Carbon Prices POLES'!L$8*VLOOKUP('Revenues X=1'!$A173,'[4]Population Shares'!$A$3:$Z$214,M$1,FALSE)</f>
        <v>9563761.9273205828</v>
      </c>
      <c r="N173">
        <f>'[4]Emission Projections'!S$183*'[4]Carbon Prices POLES'!M$8*VLOOKUP('Revenues X=1'!$A173,'[4]Population Shares'!$A$3:$Z$214,N$1,FALSE)</f>
        <v>11359318.243339872</v>
      </c>
      <c r="O173">
        <f>'[4]Emission Projections'!T$183*'[4]Carbon Prices POLES'!N$8*VLOOKUP('Revenues X=1'!$A173,'[4]Population Shares'!$A$3:$Z$214,O$1,FALSE)</f>
        <v>13491094.587922642</v>
      </c>
      <c r="P173">
        <f>'[4]Emission Projections'!U$183*'[4]Carbon Prices POLES'!O$8*VLOOKUP('Revenues X=1'!$A173,'[4]Population Shares'!$A$3:$Z$214,P$1,FALSE)</f>
        <v>16021883.182858072</v>
      </c>
      <c r="Q173">
        <f>'[4]Emission Projections'!V$183*'[4]Carbon Prices POLES'!P$8*VLOOKUP('Revenues X=1'!$A173,'[4]Population Shares'!$A$3:$Z$214,Q$1,FALSE)</f>
        <v>19026151.643430632</v>
      </c>
      <c r="R173">
        <f>'[4]Emission Projections'!W$183*'[4]Carbon Prices POLES'!Q$8*VLOOKUP('Revenues X=1'!$A173,'[4]Population Shares'!$A$3:$Z$214,R$1,FALSE)</f>
        <v>22592245.448942654</v>
      </c>
      <c r="S173">
        <f>'[4]Emission Projections'!X$183*'[4]Carbon Prices POLES'!R$8*VLOOKUP('Revenues X=1'!$A173,'[4]Population Shares'!$A$3:$Z$214,S$1,FALSE)</f>
        <v>26824921.894295573</v>
      </c>
      <c r="T173">
        <f>'[4]Emission Projections'!Y$183*'[4]Carbon Prices POLES'!S$8*VLOOKUP('Revenues X=1'!$A173,'[4]Population Shares'!$A$3:$Z$214,T$1,FALSE)</f>
        <v>31848441.101879977</v>
      </c>
      <c r="U173">
        <f>'[4]Emission Projections'!Z$183*'[4]Carbon Prices POLES'!T$8*VLOOKUP('Revenues X=1'!$A173,'[4]Population Shares'!$A$3:$Z$214,U$1,FALSE)</f>
        <v>37810125.554164521</v>
      </c>
      <c r="V173">
        <f>'[4]Emission Projections'!AA$183*'[4]Carbon Prices POLES'!U$8*VLOOKUP('Revenues X=1'!$A173,'[4]Population Shares'!$A$3:$Z$214,V$1,FALSE)</f>
        <v>44884691.474787228</v>
      </c>
      <c r="W173" s="20">
        <f t="shared" si="17"/>
        <v>13173474.273168782</v>
      </c>
      <c r="X173" t="s">
        <v>527</v>
      </c>
      <c r="Y173">
        <f t="shared" si="12"/>
        <v>0</v>
      </c>
      <c r="Z173">
        <f t="shared" si="13"/>
        <v>0</v>
      </c>
      <c r="AA173">
        <f t="shared" si="14"/>
        <v>0</v>
      </c>
      <c r="AB173">
        <f t="shared" si="15"/>
        <v>1</v>
      </c>
      <c r="AC173">
        <f t="shared" si="16"/>
        <v>0</v>
      </c>
    </row>
    <row r="174" spans="1:29" x14ac:dyDescent="0.25">
      <c r="A174" t="s">
        <v>434</v>
      </c>
      <c r="B174">
        <f>'[4]Emission Projections'!G$183*'[4]Carbon Prices POLES'!A$8*VLOOKUP('Revenues X=1'!$A174,'[4]Population Shares'!$A$3:$Z$214,B$1,FALSE)</f>
        <v>7073959.4426248958</v>
      </c>
      <c r="C174">
        <f>'[4]Emission Projections'!H$183*'[4]Carbon Prices POLES'!B$8*VLOOKUP('Revenues X=1'!$A174,'[4]Population Shares'!$A$3:$Z$214,C$1,FALSE)</f>
        <v>8437138.4451530538</v>
      </c>
      <c r="D174">
        <f>'[4]Emission Projections'!I$183*'[4]Carbon Prices POLES'!C$8*VLOOKUP('Revenues X=1'!$A174,'[4]Population Shares'!$A$3:$Z$214,D$1,FALSE)</f>
        <v>10062338.780111223</v>
      </c>
      <c r="E174">
        <f>'[4]Emission Projections'!J$183*'[4]Carbon Prices POLES'!D$8*VLOOKUP('Revenues X=1'!$A174,'[4]Population Shares'!$A$3:$Z$214,E$1,FALSE)</f>
        <v>11999858.885757633</v>
      </c>
      <c r="F174">
        <f>'[4]Emission Projections'!K$183*'[4]Carbon Prices POLES'!E$8*VLOOKUP('Revenues X=1'!$A174,'[4]Population Shares'!$A$3:$Z$214,F$1,FALSE)</f>
        <v>14309572.969689375</v>
      </c>
      <c r="G174">
        <f>'[4]Emission Projections'!L$183*'[4]Carbon Prices POLES'!F$8*VLOOKUP('Revenues X=1'!$A174,'[4]Population Shares'!$A$3:$Z$214,G$1,FALSE)</f>
        <v>17062793.509026509</v>
      </c>
      <c r="H174">
        <f>'[4]Emission Projections'!M$183*'[4]Carbon Prices POLES'!G$8*VLOOKUP('Revenues X=1'!$A174,'[4]Population Shares'!$A$3:$Z$214,H$1,FALSE)</f>
        <v>20344481.286511987</v>
      </c>
      <c r="I174">
        <f>'[4]Emission Projections'!N$183*'[4]Carbon Prices POLES'!H$8*VLOOKUP('Revenues X=1'!$A174,'[4]Population Shares'!$A$3:$Z$214,I$1,FALSE)</f>
        <v>24255803.333207112</v>
      </c>
      <c r="J174">
        <f>'[4]Emission Projections'!O$183*'[4]Carbon Prices POLES'!I$8*VLOOKUP('Revenues X=1'!$A174,'[4]Population Shares'!$A$3:$Z$214,J$1,FALSE)</f>
        <v>28917273.493994281</v>
      </c>
      <c r="K174">
        <f>'[4]Emission Projections'!P$183*'[4]Carbon Prices POLES'!J$8*VLOOKUP('Revenues X=1'!$A174,'[4]Population Shares'!$A$3:$Z$214,K$1,FALSE)</f>
        <v>34472374.601628691</v>
      </c>
      <c r="L174">
        <f>'[4]Emission Projections'!Q$183*'[4]Carbon Prices POLES'!K$8*VLOOKUP('Revenues X=1'!$A174,'[4]Population Shares'!$A$3:$Z$214,L$1,FALSE)</f>
        <v>41092002.511258274</v>
      </c>
      <c r="M174">
        <f>'[4]Emission Projections'!R$183*'[4]Carbon Prices POLES'!L$8*VLOOKUP('Revenues X=1'!$A174,'[4]Population Shares'!$A$3:$Z$214,M$1,FALSE)</f>
        <v>48979597.045439333</v>
      </c>
      <c r="N174">
        <f>'[4]Emission Projections'!S$183*'[4]Carbon Prices POLES'!M$8*VLOOKUP('Revenues X=1'!$A174,'[4]Population Shares'!$A$3:$Z$214,N$1,FALSE)</f>
        <v>58377428.717279598</v>
      </c>
      <c r="O174">
        <f>'[4]Emission Projections'!T$183*'[4]Carbon Prices POLES'!N$8*VLOOKUP('Revenues X=1'!$A174,'[4]Population Shares'!$A$3:$Z$214,O$1,FALSE)</f>
        <v>69573864.409821659</v>
      </c>
      <c r="P174">
        <f>'[4]Emission Projections'!U$183*'[4]Carbon Prices POLES'!O$8*VLOOKUP('Revenues X=1'!$A174,'[4]Population Shares'!$A$3:$Z$214,P$1,FALSE)</f>
        <v>82912258.285845578</v>
      </c>
      <c r="Q174">
        <f>'[4]Emission Projections'!V$183*'[4]Carbon Prices POLES'!P$8*VLOOKUP('Revenues X=1'!$A174,'[4]Population Shares'!$A$3:$Z$214,Q$1,FALSE)</f>
        <v>98801236.800891757</v>
      </c>
      <c r="R174">
        <f>'[4]Emission Projections'!W$183*'[4]Carbon Prices POLES'!Q$8*VLOOKUP('Revenues X=1'!$A174,'[4]Population Shares'!$A$3:$Z$214,R$1,FALSE)</f>
        <v>117727268.85972401</v>
      </c>
      <c r="S174">
        <f>'[4]Emission Projections'!X$183*'[4]Carbon Prices POLES'!R$8*VLOOKUP('Revenues X=1'!$A174,'[4]Population Shares'!$A$3:$Z$214,S$1,FALSE)</f>
        <v>140269219.80742657</v>
      </c>
      <c r="T174">
        <f>'[4]Emission Projections'!Y$183*'[4]Carbon Prices POLES'!S$8*VLOOKUP('Revenues X=1'!$A174,'[4]Population Shares'!$A$3:$Z$214,T$1,FALSE)</f>
        <v>167116118.07598901</v>
      </c>
      <c r="U174">
        <f>'[4]Emission Projections'!Z$183*'[4]Carbon Prices POLES'!T$8*VLOOKUP('Revenues X=1'!$A174,'[4]Population Shares'!$A$3:$Z$214,U$1,FALSE)</f>
        <v>199087742.83909658</v>
      </c>
      <c r="V174">
        <f>'[4]Emission Projections'!AA$183*'[4]Carbon Prices POLES'!U$8*VLOOKUP('Revenues X=1'!$A174,'[4]Population Shares'!$A$3:$Z$214,V$1,FALSE)</f>
        <v>237159699.62119746</v>
      </c>
      <c r="W174" s="20">
        <f t="shared" si="17"/>
        <v>68477715.796270221</v>
      </c>
      <c r="X174" t="s">
        <v>525</v>
      </c>
      <c r="Y174">
        <f t="shared" si="12"/>
        <v>0</v>
      </c>
      <c r="Z174">
        <f t="shared" si="13"/>
        <v>1</v>
      </c>
      <c r="AA174">
        <f t="shared" si="14"/>
        <v>0</v>
      </c>
      <c r="AB174">
        <f t="shared" si="15"/>
        <v>0</v>
      </c>
      <c r="AC174">
        <f t="shared" si="16"/>
        <v>0</v>
      </c>
    </row>
    <row r="175" spans="1:29" x14ac:dyDescent="0.25">
      <c r="A175" t="s">
        <v>436</v>
      </c>
      <c r="B175">
        <f>'[4]Emission Projections'!G$183*'[4]Carbon Prices POLES'!A$8*VLOOKUP('Revenues X=1'!$A175,'[4]Population Shares'!$A$3:$Z$214,B$1,FALSE)</f>
        <v>77113.616568595768</v>
      </c>
      <c r="C175">
        <f>'[4]Emission Projections'!H$183*'[4]Carbon Prices POLES'!B$8*VLOOKUP('Revenues X=1'!$A175,'[4]Population Shares'!$A$3:$Z$214,C$1,FALSE)</f>
        <v>91520.835336863704</v>
      </c>
      <c r="D175">
        <f>'[4]Emission Projections'!I$183*'[4]Carbon Prices POLES'!C$8*VLOOKUP('Revenues X=1'!$A175,'[4]Population Shares'!$A$3:$Z$214,D$1,FALSE)</f>
        <v>108612.55464786332</v>
      </c>
      <c r="E175">
        <f>'[4]Emission Projections'!J$183*'[4]Carbon Prices POLES'!D$8*VLOOKUP('Revenues X=1'!$A175,'[4]Population Shares'!$A$3:$Z$214,E$1,FALSE)</f>
        <v>128888.30913554413</v>
      </c>
      <c r="F175">
        <f>'[4]Emission Projections'!K$183*'[4]Carbon Prices POLES'!E$8*VLOOKUP('Revenues X=1'!$A175,'[4]Population Shares'!$A$3:$Z$214,F$1,FALSE)</f>
        <v>152939.74252686789</v>
      </c>
      <c r="G175">
        <f>'[4]Emission Projections'!L$183*'[4]Carbon Prices POLES'!F$8*VLOOKUP('Revenues X=1'!$A175,'[4]Population Shares'!$A$3:$Z$214,G$1,FALSE)</f>
        <v>181468.02386035715</v>
      </c>
      <c r="H175">
        <f>'[4]Emission Projections'!M$183*'[4]Carbon Prices POLES'!G$8*VLOOKUP('Revenues X=1'!$A175,'[4]Population Shares'!$A$3:$Z$214,H$1,FALSE)</f>
        <v>215304.3924069973</v>
      </c>
      <c r="I175">
        <f>'[4]Emission Projections'!N$183*'[4]Carbon Prices POLES'!H$8*VLOOKUP('Revenues X=1'!$A175,'[4]Population Shares'!$A$3:$Z$214,I$1,FALSE)</f>
        <v>255433.71809643609</v>
      </c>
      <c r="J175">
        <f>'[4]Emission Projections'!O$183*'[4]Carbon Prices POLES'!I$8*VLOOKUP('Revenues X=1'!$A175,'[4]Population Shares'!$A$3:$Z$214,J$1,FALSE)</f>
        <v>303023.4221674219</v>
      </c>
      <c r="K175">
        <f>'[4]Emission Projections'!P$183*'[4]Carbon Prices POLES'!J$8*VLOOKUP('Revenues X=1'!$A175,'[4]Population Shares'!$A$3:$Z$214,K$1,FALSE)</f>
        <v>359456.50742223533</v>
      </c>
      <c r="L175">
        <f>'[4]Emission Projections'!Q$183*'[4]Carbon Prices POLES'!K$8*VLOOKUP('Revenues X=1'!$A175,'[4]Population Shares'!$A$3:$Z$214,L$1,FALSE)</f>
        <v>426372.07152001833</v>
      </c>
      <c r="M175">
        <f>'[4]Emission Projections'!R$183*'[4]Carbon Prices POLES'!L$8*VLOOKUP('Revenues X=1'!$A175,'[4]Population Shares'!$A$3:$Z$214,M$1,FALSE)</f>
        <v>505711.63443723763</v>
      </c>
      <c r="N175">
        <f>'[4]Emission Projections'!S$183*'[4]Carbon Prices POLES'!M$8*VLOOKUP('Revenues X=1'!$A175,'[4]Population Shares'!$A$3:$Z$214,N$1,FALSE)</f>
        <v>599775.87533995812</v>
      </c>
      <c r="O175">
        <f>'[4]Emission Projections'!T$183*'[4]Carbon Prices POLES'!N$8*VLOOKUP('Revenues X=1'!$A175,'[4]Population Shares'!$A$3:$Z$214,O$1,FALSE)</f>
        <v>711289.5876555891</v>
      </c>
      <c r="P175">
        <f>'[4]Emission Projections'!U$183*'[4]Carbon Prices POLES'!O$8*VLOOKUP('Revenues X=1'!$A175,'[4]Population Shares'!$A$3:$Z$214,P$1,FALSE)</f>
        <v>843481.11356166762</v>
      </c>
      <c r="Q175">
        <f>'[4]Emission Projections'!V$183*'[4]Carbon Prices POLES'!P$8*VLOOKUP('Revenues X=1'!$A175,'[4]Population Shares'!$A$3:$Z$214,Q$1,FALSE)</f>
        <v>1000173.3844918895</v>
      </c>
      <c r="R175">
        <f>'[4]Emission Projections'!W$183*'[4]Carbon Prices POLES'!Q$8*VLOOKUP('Revenues X=1'!$A175,'[4]Population Shares'!$A$3:$Z$214,R$1,FALSE)</f>
        <v>1185895.1010299542</v>
      </c>
      <c r="S175">
        <f>'[4]Emission Projections'!X$183*'[4]Carbon Prices POLES'!R$8*VLOOKUP('Revenues X=1'!$A175,'[4]Population Shares'!$A$3:$Z$214,S$1,FALSE)</f>
        <v>1406008.2893156868</v>
      </c>
      <c r="T175">
        <f>'[4]Emission Projections'!Y$183*'[4]Carbon Prices POLES'!S$8*VLOOKUP('Revenues X=1'!$A175,'[4]Population Shares'!$A$3:$Z$214,T$1,FALSE)</f>
        <v>1666863.866960706</v>
      </c>
      <c r="U175">
        <f>'[4]Emission Projections'!Z$183*'[4]Carbon Prices POLES'!T$8*VLOOKUP('Revenues X=1'!$A175,'[4]Population Shares'!$A$3:$Z$214,U$1,FALSE)</f>
        <v>1975980.2979206229</v>
      </c>
      <c r="V175">
        <f>'[4]Emission Projections'!AA$183*'[4]Carbon Prices POLES'!U$8*VLOOKUP('Revenues X=1'!$A175,'[4]Population Shares'!$A$3:$Z$214,V$1,FALSE)</f>
        <v>2342260.9209911595</v>
      </c>
      <c r="W175" s="20">
        <f t="shared" si="17"/>
        <v>692265.39359017496</v>
      </c>
      <c r="X175" t="s">
        <v>526</v>
      </c>
      <c r="Y175">
        <f t="shared" si="12"/>
        <v>0</v>
      </c>
      <c r="Z175">
        <f t="shared" si="13"/>
        <v>0</v>
      </c>
      <c r="AA175">
        <f t="shared" si="14"/>
        <v>0</v>
      </c>
      <c r="AB175">
        <f t="shared" si="15"/>
        <v>0</v>
      </c>
      <c r="AC175">
        <f t="shared" si="16"/>
        <v>1</v>
      </c>
    </row>
    <row r="176" spans="1:29" x14ac:dyDescent="0.25">
      <c r="A176" t="s">
        <v>438</v>
      </c>
      <c r="B176">
        <f>'[4]Emission Projections'!G$183*'[4]Carbon Prices POLES'!A$8*VLOOKUP('Revenues X=1'!$A176,'[4]Population Shares'!$A$3:$Z$214,B$1,FALSE)</f>
        <v>653191.49446196924</v>
      </c>
      <c r="C176">
        <f>'[4]Emission Projections'!H$183*'[4]Carbon Prices POLES'!B$8*VLOOKUP('Revenues X=1'!$A176,'[4]Population Shares'!$A$3:$Z$214,C$1,FALSE)</f>
        <v>779827.71098270791</v>
      </c>
      <c r="D176">
        <f>'[4]Emission Projections'!I$183*'[4]Carbon Prices POLES'!C$8*VLOOKUP('Revenues X=1'!$A176,'[4]Population Shares'!$A$3:$Z$214,D$1,FALSE)</f>
        <v>930953.42925565143</v>
      </c>
      <c r="E176">
        <f>'[4]Emission Projections'!J$183*'[4]Carbon Prices POLES'!D$8*VLOOKUP('Revenues X=1'!$A176,'[4]Population Shares'!$A$3:$Z$214,E$1,FALSE)</f>
        <v>1111298.409034187</v>
      </c>
      <c r="F176">
        <f>'[4]Emission Projections'!K$183*'[4]Carbon Prices POLES'!E$8*VLOOKUP('Revenues X=1'!$A176,'[4]Population Shares'!$A$3:$Z$214,F$1,FALSE)</f>
        <v>1326498.4903191116</v>
      </c>
      <c r="G176">
        <f>'[4]Emission Projections'!L$183*'[4]Carbon Prices POLES'!F$8*VLOOKUP('Revenues X=1'!$A176,'[4]Population Shares'!$A$3:$Z$214,G$1,FALSE)</f>
        <v>1583272.812474092</v>
      </c>
      <c r="H176">
        <f>'[4]Emission Projections'!M$183*'[4]Carbon Prices POLES'!G$8*VLOOKUP('Revenues X=1'!$A176,'[4]Population Shares'!$A$3:$Z$214,H$1,FALSE)</f>
        <v>1889634.342542816</v>
      </c>
      <c r="I176">
        <f>'[4]Emission Projections'!N$183*'[4]Carbon Prices POLES'!H$8*VLOOKUP('Revenues X=1'!$A176,'[4]Population Shares'!$A$3:$Z$214,I$1,FALSE)</f>
        <v>2255133.9722566586</v>
      </c>
      <c r="J176">
        <f>'[4]Emission Projections'!O$183*'[4]Carbon Prices POLES'!I$8*VLOOKUP('Revenues X=1'!$A176,'[4]Population Shares'!$A$3:$Z$214,J$1,FALSE)</f>
        <v>2691160.2535275649</v>
      </c>
      <c r="K176">
        <f>'[4]Emission Projections'!P$183*'[4]Carbon Prices POLES'!J$8*VLOOKUP('Revenues X=1'!$A176,'[4]Population Shares'!$A$3:$Z$214,K$1,FALSE)</f>
        <v>3211285.7393240035</v>
      </c>
      <c r="L176">
        <f>'[4]Emission Projections'!Q$183*'[4]Carbon Prices POLES'!K$8*VLOOKUP('Revenues X=1'!$A176,'[4]Population Shares'!$A$3:$Z$214,L$1,FALSE)</f>
        <v>3831691.97109904</v>
      </c>
      <c r="M176">
        <f>'[4]Emission Projections'!R$183*'[4]Carbon Prices POLES'!L$8*VLOOKUP('Revenues X=1'!$A176,'[4]Population Shares'!$A$3:$Z$214,M$1,FALSE)</f>
        <v>4571661.0495548882</v>
      </c>
      <c r="N176">
        <f>'[4]Emission Projections'!S$183*'[4]Carbon Prices POLES'!M$8*VLOOKUP('Revenues X=1'!$A176,'[4]Population Shares'!$A$3:$Z$214,N$1,FALSE)</f>
        <v>5454178.0432441244</v>
      </c>
      <c r="O176">
        <f>'[4]Emission Projections'!T$183*'[4]Carbon Prices POLES'!N$8*VLOOKUP('Revenues X=1'!$A176,'[4]Population Shares'!$A$3:$Z$214,O$1,FALSE)</f>
        <v>6506628.4491695482</v>
      </c>
      <c r="P176">
        <f>'[4]Emission Projections'!U$183*'[4]Carbon Prices POLES'!O$8*VLOOKUP('Revenues X=1'!$A176,'[4]Population Shares'!$A$3:$Z$214,P$1,FALSE)</f>
        <v>7761651.8451475743</v>
      </c>
      <c r="Q176">
        <f>'[4]Emission Projections'!V$183*'[4]Carbon Prices POLES'!P$8*VLOOKUP('Revenues X=1'!$A176,'[4]Population Shares'!$A$3:$Z$214,Q$1,FALSE)</f>
        <v>9258131.1341072898</v>
      </c>
      <c r="R176">
        <f>'[4]Emission Projections'!W$183*'[4]Carbon Prices POLES'!Q$8*VLOOKUP('Revenues X=1'!$A176,'[4]Population Shares'!$A$3:$Z$214,R$1,FALSE)</f>
        <v>11042401.870117122</v>
      </c>
      <c r="S176">
        <f>'[4]Emission Projections'!X$183*'[4]Carbon Prices POLES'!R$8*VLOOKUP('Revenues X=1'!$A176,'[4]Population Shares'!$A$3:$Z$214,S$1,FALSE)</f>
        <v>13169654.867172409</v>
      </c>
      <c r="T176">
        <f>'[4]Emission Projections'!Y$183*'[4]Carbon Prices POLES'!S$8*VLOOKUP('Revenues X=1'!$A176,'[4]Population Shares'!$A$3:$Z$214,T$1,FALSE)</f>
        <v>15705648.878019948</v>
      </c>
      <c r="U176">
        <f>'[4]Emission Projections'!Z$183*'[4]Carbon Prices POLES'!T$8*VLOOKUP('Revenues X=1'!$A176,'[4]Population Shares'!$A$3:$Z$214,U$1,FALSE)</f>
        <v>18728698.599429339</v>
      </c>
      <c r="V176">
        <f>'[4]Emission Projections'!AA$183*'[4]Carbon Prices POLES'!U$8*VLOOKUP('Revenues X=1'!$A176,'[4]Population Shares'!$A$3:$Z$214,V$1,FALSE)</f>
        <v>22332096.826618027</v>
      </c>
      <c r="W176" s="20">
        <f t="shared" si="17"/>
        <v>6418795.2470408604</v>
      </c>
      <c r="X176" t="s">
        <v>525</v>
      </c>
      <c r="Y176">
        <f t="shared" si="12"/>
        <v>0</v>
      </c>
      <c r="Z176">
        <f t="shared" si="13"/>
        <v>1</v>
      </c>
      <c r="AA176">
        <f t="shared" si="14"/>
        <v>0</v>
      </c>
      <c r="AB176">
        <f t="shared" si="15"/>
        <v>0</v>
      </c>
      <c r="AC176">
        <f t="shared" si="16"/>
        <v>0</v>
      </c>
    </row>
    <row r="177" spans="1:29" x14ac:dyDescent="0.25">
      <c r="A177" t="s">
        <v>442</v>
      </c>
      <c r="B177">
        <f>'[4]Emission Projections'!G$183*'[4]Carbon Prices POLES'!A$8*VLOOKUP('Revenues X=1'!$A177,'[4]Population Shares'!$A$3:$Z$214,B$1,FALSE)</f>
        <v>664188.77359227184</v>
      </c>
      <c r="C177">
        <f>'[4]Emission Projections'!H$183*'[4]Carbon Prices POLES'!B$8*VLOOKUP('Revenues X=1'!$A177,'[4]Population Shares'!$A$3:$Z$214,C$1,FALSE)</f>
        <v>795665.39458957256</v>
      </c>
      <c r="D177">
        <f>'[4]Emission Projections'!I$183*'[4]Carbon Prices POLES'!C$8*VLOOKUP('Revenues X=1'!$A177,'[4]Population Shares'!$A$3:$Z$214,D$1,FALSE)</f>
        <v>953104.58517535892</v>
      </c>
      <c r="E177">
        <f>'[4]Emission Projections'!J$183*'[4]Carbon Prices POLES'!D$8*VLOOKUP('Revenues X=1'!$A177,'[4]Population Shares'!$A$3:$Z$214,E$1,FALSE)</f>
        <v>1141626.6331519769</v>
      </c>
      <c r="F177">
        <f>'[4]Emission Projections'!K$183*'[4]Carbon Prices POLES'!E$8*VLOOKUP('Revenues X=1'!$A177,'[4]Population Shares'!$A$3:$Z$214,F$1,FALSE)</f>
        <v>1367353.969998101</v>
      </c>
      <c r="G177">
        <f>'[4]Emission Projections'!L$183*'[4]Carbon Prices POLES'!F$8*VLOOKUP('Revenues X=1'!$A177,'[4]Population Shares'!$A$3:$Z$214,G$1,FALSE)</f>
        <v>1637610.9991277198</v>
      </c>
      <c r="H177">
        <f>'[4]Emission Projections'!M$183*'[4]Carbon Prices POLES'!G$8*VLOOKUP('Revenues X=1'!$A177,'[4]Population Shares'!$A$3:$Z$214,H$1,FALSE)</f>
        <v>1961162.4179254365</v>
      </c>
      <c r="I177">
        <f>'[4]Emission Projections'!N$183*'[4]Carbon Prices POLES'!H$8*VLOOKUP('Revenues X=1'!$A177,'[4]Population Shares'!$A$3:$Z$214,I$1,FALSE)</f>
        <v>2348491.176532411</v>
      </c>
      <c r="J177">
        <f>'[4]Emission Projections'!O$183*'[4]Carbon Prices POLES'!I$8*VLOOKUP('Revenues X=1'!$A177,'[4]Population Shares'!$A$3:$Z$214,J$1,FALSE)</f>
        <v>2812140.0262281084</v>
      </c>
      <c r="K177">
        <f>'[4]Emission Projections'!P$183*'[4]Carbon Prices POLES'!J$8*VLOOKUP('Revenues X=1'!$A177,'[4]Population Shares'!$A$3:$Z$214,K$1,FALSE)</f>
        <v>3367108.640191399</v>
      </c>
      <c r="L177">
        <f>'[4]Emission Projections'!Q$183*'[4]Carbon Prices POLES'!K$8*VLOOKUP('Revenues X=1'!$A177,'[4]Population Shares'!$A$3:$Z$214,L$1,FALSE)</f>
        <v>4031341.2646347317</v>
      </c>
      <c r="M177">
        <f>'[4]Emission Projections'!R$183*'[4]Carbon Prices POLES'!L$8*VLOOKUP('Revenues X=1'!$A177,'[4]Population Shares'!$A$3:$Z$214,M$1,FALSE)</f>
        <v>4826294.2351672426</v>
      </c>
      <c r="N177">
        <f>'[4]Emission Projections'!S$183*'[4]Carbon Prices POLES'!M$8*VLOOKUP('Revenues X=1'!$A177,'[4]Population Shares'!$A$3:$Z$214,N$1,FALSE)</f>
        <v>5777632.0307019614</v>
      </c>
      <c r="O177">
        <f>'[4]Emission Projections'!T$183*'[4]Carbon Prices POLES'!N$8*VLOOKUP('Revenues X=1'!$A177,'[4]Population Shares'!$A$3:$Z$214,O$1,FALSE)</f>
        <v>6916038.0239231801</v>
      </c>
      <c r="P177">
        <f>'[4]Emission Projections'!U$183*'[4]Carbon Prices POLES'!O$8*VLOOKUP('Revenues X=1'!$A177,'[4]Population Shares'!$A$3:$Z$214,P$1,FALSE)</f>
        <v>8278207.7135747317</v>
      </c>
      <c r="Q177">
        <f>'[4]Emission Projections'!V$183*'[4]Carbon Prices POLES'!P$8*VLOOKUP('Revenues X=1'!$A177,'[4]Population Shares'!$A$3:$Z$214,Q$1,FALSE)</f>
        <v>9908006.5627279468</v>
      </c>
      <c r="R177">
        <f>'[4]Emission Projections'!W$183*'[4]Carbon Prices POLES'!Q$8*VLOOKUP('Revenues X=1'!$A177,'[4]Population Shares'!$A$3:$Z$214,R$1,FALSE)</f>
        <v>11857886.871438958</v>
      </c>
      <c r="S177">
        <f>'[4]Emission Projections'!X$183*'[4]Carbon Prices POLES'!R$8*VLOOKUP('Revenues X=1'!$A177,'[4]Population Shares'!$A$3:$Z$214,S$1,FALSE)</f>
        <v>14190540.725109065</v>
      </c>
      <c r="T177">
        <f>'[4]Emission Projections'!Y$183*'[4]Carbon Prices POLES'!S$8*VLOOKUP('Revenues X=1'!$A177,'[4]Population Shares'!$A$3:$Z$214,T$1,FALSE)</f>
        <v>16980920.595659174</v>
      </c>
      <c r="U177">
        <f>'[4]Emission Projections'!Z$183*'[4]Carbon Prices POLES'!T$8*VLOOKUP('Revenues X=1'!$A177,'[4]Population Shares'!$A$3:$Z$214,U$1,FALSE)</f>
        <v>20318598.299317256</v>
      </c>
      <c r="V177">
        <f>'[4]Emission Projections'!AA$183*'[4]Carbon Prices POLES'!U$8*VLOOKUP('Revenues X=1'!$A177,'[4]Population Shares'!$A$3:$Z$214,V$1,FALSE)</f>
        <v>24310642.81344917</v>
      </c>
      <c r="W177" s="20">
        <f t="shared" si="17"/>
        <v>6878312.4643912259</v>
      </c>
      <c r="X177" t="s">
        <v>524</v>
      </c>
      <c r="Y177">
        <f t="shared" si="12"/>
        <v>1</v>
      </c>
      <c r="Z177">
        <f t="shared" si="13"/>
        <v>0</v>
      </c>
      <c r="AA177">
        <f t="shared" si="14"/>
        <v>0</v>
      </c>
      <c r="AB177">
        <f t="shared" si="15"/>
        <v>0</v>
      </c>
      <c r="AC177">
        <f t="shared" si="16"/>
        <v>0</v>
      </c>
    </row>
    <row r="178" spans="1:29" x14ac:dyDescent="0.25">
      <c r="A178" t="s">
        <v>444</v>
      </c>
      <c r="B178">
        <f>'[4]Emission Projections'!G$183*'[4]Carbon Prices POLES'!A$8*VLOOKUP('Revenues X=1'!$A178,'[4]Population Shares'!$A$3:$Z$214,B$1,FALSE)</f>
        <v>1988053.1605297574</v>
      </c>
      <c r="C178">
        <f>'[4]Emission Projections'!H$183*'[4]Carbon Prices POLES'!B$8*VLOOKUP('Revenues X=1'!$A178,'[4]Population Shares'!$A$3:$Z$214,C$1,FALSE)</f>
        <v>2371062.8809431647</v>
      </c>
      <c r="D178">
        <f>'[4]Emission Projections'!I$183*'[4]Carbon Prices POLES'!C$8*VLOOKUP('Revenues X=1'!$A178,'[4]Population Shares'!$A$3:$Z$214,D$1,FALSE)</f>
        <v>2827673.7471083463</v>
      </c>
      <c r="E178">
        <f>'[4]Emission Projections'!J$183*'[4]Carbon Prices POLES'!D$8*VLOOKUP('Revenues X=1'!$A178,'[4]Population Shares'!$A$3:$Z$214,E$1,FALSE)</f>
        <v>3372010.9170878078</v>
      </c>
      <c r="F178">
        <f>'[4]Emission Projections'!K$183*'[4]Carbon Prices POLES'!E$8*VLOOKUP('Revenues X=1'!$A178,'[4]Population Shares'!$A$3:$Z$214,F$1,FALSE)</f>
        <v>4020887.9903779174</v>
      </c>
      <c r="G178">
        <f>'[4]Emission Projections'!L$183*'[4]Carbon Prices POLES'!F$8*VLOOKUP('Revenues X=1'!$A178,'[4]Population Shares'!$A$3:$Z$214,G$1,FALSE)</f>
        <v>4794329.7932040915</v>
      </c>
      <c r="H178">
        <f>'[4]Emission Projections'!M$183*'[4]Carbon Prices POLES'!G$8*VLOOKUP('Revenues X=1'!$A178,'[4]Population Shares'!$A$3:$Z$214,H$1,FALSE)</f>
        <v>5716192.6843612352</v>
      </c>
      <c r="I178">
        <f>'[4]Emission Projections'!N$183*'[4]Carbon Prices POLES'!H$8*VLOOKUP('Revenues X=1'!$A178,'[4]Population Shares'!$A$3:$Z$214,I$1,FALSE)</f>
        <v>6814882.4581709383</v>
      </c>
      <c r="J178">
        <f>'[4]Emission Projections'!O$183*'[4]Carbon Prices POLES'!I$8*VLOOKUP('Revenues X=1'!$A178,'[4]Population Shares'!$A$3:$Z$214,J$1,FALSE)</f>
        <v>8124235.7598896893</v>
      </c>
      <c r="K178">
        <f>'[4]Emission Projections'!P$183*'[4]Carbon Prices POLES'!J$8*VLOOKUP('Revenues X=1'!$A178,'[4]Population Shares'!$A$3:$Z$214,K$1,FALSE)</f>
        <v>9684536.5887818988</v>
      </c>
      <c r="L178">
        <f>'[4]Emission Projections'!Q$183*'[4]Carbon Prices POLES'!K$8*VLOOKUP('Revenues X=1'!$A178,'[4]Population Shares'!$A$3:$Z$214,L$1,FALSE)</f>
        <v>11543763.435865436</v>
      </c>
      <c r="M178">
        <f>'[4]Emission Projections'!R$183*'[4]Carbon Prices POLES'!L$8*VLOOKUP('Revenues X=1'!$A178,'[4]Population Shares'!$A$3:$Z$214,M$1,FALSE)</f>
        <v>13759029.081857948</v>
      </c>
      <c r="N178">
        <f>'[4]Emission Projections'!S$183*'[4]Carbon Prices POLES'!M$8*VLOOKUP('Revenues X=1'!$A178,'[4]Population Shares'!$A$3:$Z$214,N$1,FALSE)</f>
        <v>16398344.706763066</v>
      </c>
      <c r="O178">
        <f>'[4]Emission Projections'!T$183*'[4]Carbon Prices POLES'!N$8*VLOOKUP('Revenues X=1'!$A178,'[4]Population Shares'!$A$3:$Z$214,O$1,FALSE)</f>
        <v>19542658.551764965</v>
      </c>
      <c r="P178">
        <f>'[4]Emission Projections'!U$183*'[4]Carbon Prices POLES'!O$8*VLOOKUP('Revenues X=1'!$A178,'[4]Population Shares'!$A$3:$Z$214,P$1,FALSE)</f>
        <v>23288350.580935165</v>
      </c>
      <c r="Q178">
        <f>'[4]Emission Projections'!V$183*'[4]Carbon Prices POLES'!P$8*VLOOKUP('Revenues X=1'!$A178,'[4]Population Shares'!$A$3:$Z$214,Q$1,FALSE)</f>
        <v>27750118.097567204</v>
      </c>
      <c r="R178">
        <f>'[4]Emission Projections'!W$183*'[4]Carbon Prices POLES'!Q$8*VLOOKUP('Revenues X=1'!$A178,'[4]Population Shares'!$A$3:$Z$214,R$1,FALSE)</f>
        <v>33064502.459275171</v>
      </c>
      <c r="S178">
        <f>'[4]Emission Projections'!X$183*'[4]Carbon Prices POLES'!R$8*VLOOKUP('Revenues X=1'!$A178,'[4]Population Shares'!$A$3:$Z$214,S$1,FALSE)</f>
        <v>39393972.089395165</v>
      </c>
      <c r="T178">
        <f>'[4]Emission Projections'!Y$183*'[4]Carbon Prices POLES'!S$8*VLOOKUP('Revenues X=1'!$A178,'[4]Population Shares'!$A$3:$Z$214,T$1,FALSE)</f>
        <v>46931906.722190969</v>
      </c>
      <c r="U178">
        <f>'[4]Emission Projections'!Z$183*'[4]Carbon Prices POLES'!T$8*VLOOKUP('Revenues X=1'!$A178,'[4]Population Shares'!$A$3:$Z$214,U$1,FALSE)</f>
        <v>55908372.643585712</v>
      </c>
      <c r="V178">
        <f>'[4]Emission Projections'!AA$183*'[4]Carbon Prices POLES'!U$8*VLOOKUP('Revenues X=1'!$A178,'[4]Population Shares'!$A$3:$Z$214,V$1,FALSE)</f>
        <v>66597156.801264897</v>
      </c>
      <c r="W178" s="20">
        <f t="shared" si="17"/>
        <v>19232954.340520024</v>
      </c>
      <c r="X178" t="s">
        <v>387</v>
      </c>
      <c r="Y178">
        <f t="shared" si="12"/>
        <v>0</v>
      </c>
      <c r="Z178">
        <f t="shared" si="13"/>
        <v>0</v>
      </c>
      <c r="AA178">
        <f t="shared" si="14"/>
        <v>1</v>
      </c>
      <c r="AB178">
        <f t="shared" si="15"/>
        <v>0</v>
      </c>
      <c r="AC178">
        <f t="shared" si="16"/>
        <v>0</v>
      </c>
    </row>
    <row r="179" spans="1:29" x14ac:dyDescent="0.25">
      <c r="A179" t="s">
        <v>450</v>
      </c>
      <c r="B179">
        <f>'[4]Emission Projections'!G$183*'[4]Carbon Prices POLES'!A$8*VLOOKUP('Revenues X=1'!$A179,'[4]Population Shares'!$A$3:$Z$214,B$1,FALSE)</f>
        <v>520565.61122208781</v>
      </c>
      <c r="C179">
        <f>'[4]Emission Projections'!H$183*'[4]Carbon Prices POLES'!B$8*VLOOKUP('Revenues X=1'!$A179,'[4]Population Shares'!$A$3:$Z$214,C$1,FALSE)</f>
        <v>628438.1571089233</v>
      </c>
      <c r="D179">
        <f>'[4]Emission Projections'!I$183*'[4]Carbon Prices POLES'!C$8*VLOOKUP('Revenues X=1'!$A179,'[4]Population Shares'!$A$3:$Z$214,D$1,FALSE)</f>
        <v>758613.85000097286</v>
      </c>
      <c r="E179">
        <f>'[4]Emission Projections'!J$183*'[4]Carbon Prices POLES'!D$8*VLOOKUP('Revenues X=1'!$A179,'[4]Population Shares'!$A$3:$Z$214,E$1,FALSE)</f>
        <v>915698.35184577282</v>
      </c>
      <c r="F179">
        <f>'[4]Emission Projections'!K$183*'[4]Carbon Prices POLES'!E$8*VLOOKUP('Revenues X=1'!$A179,'[4]Population Shares'!$A$3:$Z$214,F$1,FALSE)</f>
        <v>1105242.1233995093</v>
      </c>
      <c r="G179">
        <f>'[4]Emission Projections'!L$183*'[4]Carbon Prices POLES'!F$8*VLOOKUP('Revenues X=1'!$A179,'[4]Population Shares'!$A$3:$Z$214,G$1,FALSE)</f>
        <v>1333937.099540585</v>
      </c>
      <c r="H179">
        <f>'[4]Emission Projections'!M$183*'[4]Carbon Prices POLES'!G$8*VLOOKUP('Revenues X=1'!$A179,'[4]Population Shares'!$A$3:$Z$214,H$1,FALSE)</f>
        <v>1609853.2881427661</v>
      </c>
      <c r="I179">
        <f>'[4]Emission Projections'!N$183*'[4]Carbon Prices POLES'!H$8*VLOOKUP('Revenues X=1'!$A179,'[4]Population Shares'!$A$3:$Z$214,I$1,FALSE)</f>
        <v>1942718.1682079916</v>
      </c>
      <c r="J179">
        <f>'[4]Emission Projections'!O$183*'[4]Carbon Prices POLES'!I$8*VLOOKUP('Revenues X=1'!$A179,'[4]Population Shares'!$A$3:$Z$214,J$1,FALSE)</f>
        <v>2344260.8937270301</v>
      </c>
      <c r="K179">
        <f>'[4]Emission Projections'!P$183*'[4]Carbon Prices POLES'!J$8*VLOOKUP('Revenues X=1'!$A179,'[4]Population Shares'!$A$3:$Z$214,K$1,FALSE)</f>
        <v>2828617.7491224781</v>
      </c>
      <c r="L179">
        <f>'[4]Emission Projections'!Q$183*'[4]Carbon Prices POLES'!K$8*VLOOKUP('Revenues X=1'!$A179,'[4]Population Shares'!$A$3:$Z$214,L$1,FALSE)</f>
        <v>3412831.3620385122</v>
      </c>
      <c r="M179">
        <f>'[4]Emission Projections'!R$183*'[4]Carbon Prices POLES'!L$8*VLOOKUP('Revenues X=1'!$A179,'[4]Population Shares'!$A$3:$Z$214,M$1,FALSE)</f>
        <v>4117439.1752828145</v>
      </c>
      <c r="N179">
        <f>'[4]Emission Projections'!S$183*'[4]Carbon Prices POLES'!M$8*VLOOKUP('Revenues X=1'!$A179,'[4]Population Shares'!$A$3:$Z$214,N$1,FALSE)</f>
        <v>4967197.2681589508</v>
      </c>
      <c r="O179">
        <f>'[4]Emission Projections'!T$183*'[4]Carbon Prices POLES'!N$8*VLOOKUP('Revenues X=1'!$A179,'[4]Population Shares'!$A$3:$Z$214,O$1,FALSE)</f>
        <v>5991934.1732757827</v>
      </c>
      <c r="P179">
        <f>'[4]Emission Projections'!U$183*'[4]Carbon Prices POLES'!O$8*VLOOKUP('Revenues X=1'!$A179,'[4]Population Shares'!$A$3:$Z$214,P$1,FALSE)</f>
        <v>7227600.0578801781</v>
      </c>
      <c r="Q179">
        <f>'[4]Emission Projections'!V$183*'[4]Carbon Prices POLES'!P$8*VLOOKUP('Revenues X=1'!$A179,'[4]Population Shares'!$A$3:$Z$214,Q$1,FALSE)</f>
        <v>8717505.1174466647</v>
      </c>
      <c r="R179">
        <f>'[4]Emission Projections'!W$183*'[4]Carbon Prices POLES'!Q$8*VLOOKUP('Revenues X=1'!$A179,'[4]Population Shares'!$A$3:$Z$214,R$1,FALSE)</f>
        <v>10513839.916836765</v>
      </c>
      <c r="S179">
        <f>'[4]Emission Projections'!X$183*'[4]Carbon Prices POLES'!R$8*VLOOKUP('Revenues X=1'!$A179,'[4]Population Shares'!$A$3:$Z$214,S$1,FALSE)</f>
        <v>12679470.977349931</v>
      </c>
      <c r="T179">
        <f>'[4]Emission Projections'!Y$183*'[4]Carbon Prices POLES'!S$8*VLOOKUP('Revenues X=1'!$A179,'[4]Population Shares'!$A$3:$Z$214,T$1,FALSE)</f>
        <v>15290143.19966598</v>
      </c>
      <c r="U179">
        <f>'[4]Emission Projections'!Z$183*'[4]Carbon Prices POLES'!T$8*VLOOKUP('Revenues X=1'!$A179,'[4]Population Shares'!$A$3:$Z$214,U$1,FALSE)</f>
        <v>18437082.45957569</v>
      </c>
      <c r="V179">
        <f>'[4]Emission Projections'!AA$183*'[4]Carbon Prices POLES'!U$8*VLOOKUP('Revenues X=1'!$A179,'[4]Population Shares'!$A$3:$Z$214,V$1,FALSE)</f>
        <v>22230182.507474154</v>
      </c>
      <c r="W179" s="20">
        <f t="shared" si="17"/>
        <v>6074912.9289192157</v>
      </c>
      <c r="X179" t="s">
        <v>387</v>
      </c>
      <c r="Y179">
        <f t="shared" si="12"/>
        <v>0</v>
      </c>
      <c r="Z179">
        <f t="shared" si="13"/>
        <v>0</v>
      </c>
      <c r="AA179">
        <f t="shared" si="14"/>
        <v>1</v>
      </c>
      <c r="AB179">
        <f t="shared" si="15"/>
        <v>0</v>
      </c>
      <c r="AC179">
        <f t="shared" si="16"/>
        <v>0</v>
      </c>
    </row>
    <row r="180" spans="1:29" x14ac:dyDescent="0.25">
      <c r="A180" t="s">
        <v>452</v>
      </c>
      <c r="B180">
        <f>'[4]Emission Projections'!G$183*'[4]Carbon Prices POLES'!A$8*VLOOKUP('Revenues X=1'!$A180,'[4]Population Shares'!$A$3:$Z$214,B$1,FALSE)</f>
        <v>302258.29007476364</v>
      </c>
      <c r="C180">
        <f>'[4]Emission Projections'!H$183*'[4]Carbon Prices POLES'!B$8*VLOOKUP('Revenues X=1'!$A180,'[4]Population Shares'!$A$3:$Z$214,C$1,FALSE)</f>
        <v>369199.51652941736</v>
      </c>
      <c r="D180">
        <f>'[4]Emission Projections'!I$183*'[4]Carbon Prices POLES'!C$8*VLOOKUP('Revenues X=1'!$A180,'[4]Population Shares'!$A$3:$Z$214,D$1,FALSE)</f>
        <v>450936.27788704907</v>
      </c>
      <c r="E180">
        <f>'[4]Emission Projections'!J$183*'[4]Carbon Prices POLES'!D$8*VLOOKUP('Revenues X=1'!$A180,'[4]Population Shares'!$A$3:$Z$214,E$1,FALSE)</f>
        <v>550734.99326539773</v>
      </c>
      <c r="F180">
        <f>'[4]Emission Projections'!K$183*'[4]Carbon Prices POLES'!E$8*VLOOKUP('Revenues X=1'!$A180,'[4]Population Shares'!$A$3:$Z$214,F$1,FALSE)</f>
        <v>672579.30372956337</v>
      </c>
      <c r="G180">
        <f>'[4]Emission Projections'!L$183*'[4]Carbon Prices POLES'!F$8*VLOOKUP('Revenues X=1'!$A180,'[4]Population Shares'!$A$3:$Z$214,G$1,FALSE)</f>
        <v>821329.18118841772</v>
      </c>
      <c r="H180">
        <f>'[4]Emission Projections'!M$183*'[4]Carbon Prices POLES'!G$8*VLOOKUP('Revenues X=1'!$A180,'[4]Population Shares'!$A$3:$Z$214,H$1,FALSE)</f>
        <v>1002914.7810800232</v>
      </c>
      <c r="I180">
        <f>'[4]Emission Projections'!N$183*'[4]Carbon Prices POLES'!H$8*VLOOKUP('Revenues X=1'!$A180,'[4]Population Shares'!$A$3:$Z$214,I$1,FALSE)</f>
        <v>1224569.2956725287</v>
      </c>
      <c r="J180">
        <f>'[4]Emission Projections'!O$183*'[4]Carbon Prices POLES'!I$8*VLOOKUP('Revenues X=1'!$A180,'[4]Population Shares'!$A$3:$Z$214,J$1,FALSE)</f>
        <v>1495117.5461202553</v>
      </c>
      <c r="K180">
        <f>'[4]Emission Projections'!P$183*'[4]Carbon Prices POLES'!J$8*VLOOKUP('Revenues X=1'!$A180,'[4]Population Shares'!$A$3:$Z$214,K$1,FALSE)</f>
        <v>1825322.0020424698</v>
      </c>
      <c r="L180">
        <f>'[4]Emission Projections'!Q$183*'[4]Carbon Prices POLES'!K$8*VLOOKUP('Revenues X=1'!$A180,'[4]Population Shares'!$A$3:$Z$214,L$1,FALSE)</f>
        <v>2228311.4237810555</v>
      </c>
      <c r="M180">
        <f>'[4]Emission Projections'!R$183*'[4]Carbon Prices POLES'!L$8*VLOOKUP('Revenues X=1'!$A180,'[4]Population Shares'!$A$3:$Z$214,M$1,FALSE)</f>
        <v>2720095.0564918881</v>
      </c>
      <c r="N180">
        <f>'[4]Emission Projections'!S$183*'[4]Carbon Prices POLES'!M$8*VLOOKUP('Revenues X=1'!$A180,'[4]Population Shares'!$A$3:$Z$214,N$1,FALSE)</f>
        <v>3320199.1038935855</v>
      </c>
      <c r="O180">
        <f>'[4]Emission Projections'!T$183*'[4]Carbon Prices POLES'!N$8*VLOOKUP('Revenues X=1'!$A180,'[4]Population Shares'!$A$3:$Z$214,O$1,FALSE)</f>
        <v>4052430.5882307952</v>
      </c>
      <c r="P180">
        <f>'[4]Emission Projections'!U$183*'[4]Carbon Prices POLES'!O$8*VLOOKUP('Revenues X=1'!$A180,'[4]Population Shares'!$A$3:$Z$214,P$1,FALSE)</f>
        <v>4945822.1479706606</v>
      </c>
      <c r="Q180">
        <f>'[4]Emission Projections'!V$183*'[4]Carbon Prices POLES'!P$8*VLOOKUP('Revenues X=1'!$A180,'[4]Population Shares'!$A$3:$Z$214,Q$1,FALSE)</f>
        <v>6035766.4197154604</v>
      </c>
      <c r="R180">
        <f>'[4]Emission Projections'!W$183*'[4]Carbon Prices POLES'!Q$8*VLOOKUP('Revenues X=1'!$A180,'[4]Population Shares'!$A$3:$Z$214,R$1,FALSE)</f>
        <v>7365418.1024345206</v>
      </c>
      <c r="S180">
        <f>'[4]Emission Projections'!X$183*'[4]Carbon Prices POLES'!R$8*VLOOKUP('Revenues X=1'!$A180,'[4]Population Shares'!$A$3:$Z$214,S$1,FALSE)</f>
        <v>8987378.0359435771</v>
      </c>
      <c r="T180">
        <f>'[4]Emission Projections'!Y$183*'[4]Carbon Prices POLES'!S$8*VLOOKUP('Revenues X=1'!$A180,'[4]Population Shares'!$A$3:$Z$214,T$1,FALSE)</f>
        <v>10965773.212272141</v>
      </c>
      <c r="U180">
        <f>'[4]Emission Projections'!Z$183*'[4]Carbon Prices POLES'!T$8*VLOOKUP('Revenues X=1'!$A180,'[4]Population Shares'!$A$3:$Z$214,U$1,FALSE)</f>
        <v>13378756.09323387</v>
      </c>
      <c r="V180">
        <f>'[4]Emission Projections'!AA$183*'[4]Carbon Prices POLES'!U$8*VLOOKUP('Revenues X=1'!$A180,'[4]Population Shares'!$A$3:$Z$214,V$1,FALSE)</f>
        <v>16321587.497700362</v>
      </c>
      <c r="W180" s="20">
        <f t="shared" si="17"/>
        <v>4239833.2794884667</v>
      </c>
      <c r="X180" t="s">
        <v>387</v>
      </c>
      <c r="Y180">
        <f t="shared" si="12"/>
        <v>0</v>
      </c>
      <c r="Z180">
        <f t="shared" si="13"/>
        <v>0</v>
      </c>
      <c r="AA180">
        <f t="shared" si="14"/>
        <v>1</v>
      </c>
      <c r="AB180">
        <f t="shared" si="15"/>
        <v>0</v>
      </c>
      <c r="AC180">
        <f t="shared" si="16"/>
        <v>0</v>
      </c>
    </row>
    <row r="181" spans="1:29" x14ac:dyDescent="0.25">
      <c r="A181" t="s">
        <v>454</v>
      </c>
      <c r="B181">
        <f>'[4]Emission Projections'!G$183*'[4]Carbon Prices POLES'!A$8*VLOOKUP('Revenues X=1'!$A181,'[4]Population Shares'!$A$3:$Z$214,B$1,FALSE)</f>
        <v>299056.47994798381</v>
      </c>
      <c r="C181">
        <f>'[4]Emission Projections'!H$183*'[4]Carbon Prices POLES'!B$8*VLOOKUP('Revenues X=1'!$A181,'[4]Population Shares'!$A$3:$Z$214,C$1,FALSE)</f>
        <v>361721.92002486513</v>
      </c>
      <c r="D181">
        <f>'[4]Emission Projections'!I$183*'[4]Carbon Prices POLES'!C$8*VLOOKUP('Revenues X=1'!$A181,'[4]Population Shares'!$A$3:$Z$214,D$1,FALSE)</f>
        <v>437489.45281633409</v>
      </c>
      <c r="E181">
        <f>'[4]Emission Projections'!J$183*'[4]Carbon Prices POLES'!D$8*VLOOKUP('Revenues X=1'!$A181,'[4]Population Shares'!$A$3:$Z$214,E$1,FALSE)</f>
        <v>529095.16326167563</v>
      </c>
      <c r="F181">
        <f>'[4]Emission Projections'!K$183*'[4]Carbon Prices POLES'!E$8*VLOOKUP('Revenues X=1'!$A181,'[4]Population Shares'!$A$3:$Z$214,F$1,FALSE)</f>
        <v>639842.85765255021</v>
      </c>
      <c r="G181">
        <f>'[4]Emission Projections'!L$183*'[4]Carbon Prices POLES'!F$8*VLOOKUP('Revenues X=1'!$A181,'[4]Population Shares'!$A$3:$Z$214,G$1,FALSE)</f>
        <v>773723.50081504253</v>
      </c>
      <c r="H181">
        <f>'[4]Emission Projections'!M$183*'[4]Carbon Prices POLES'!G$8*VLOOKUP('Revenues X=1'!$A181,'[4]Population Shares'!$A$3:$Z$214,H$1,FALSE)</f>
        <v>935559.20195979567</v>
      </c>
      <c r="I181">
        <f>'[4]Emission Projections'!N$183*'[4]Carbon Prices POLES'!H$8*VLOOKUP('Revenues X=1'!$A181,'[4]Population Shares'!$A$3:$Z$214,I$1,FALSE)</f>
        <v>1131173.7450019429</v>
      </c>
      <c r="J181">
        <f>'[4]Emission Projections'!O$183*'[4]Carbon Prices POLES'!I$8*VLOOKUP('Revenues X=1'!$A181,'[4]Population Shares'!$A$3:$Z$214,J$1,FALSE)</f>
        <v>1367602.8479393157</v>
      </c>
      <c r="K181">
        <f>'[4]Emission Projections'!P$183*'[4]Carbon Prices POLES'!J$8*VLOOKUP('Revenues X=1'!$A181,'[4]Population Shares'!$A$3:$Z$214,K$1,FALSE)</f>
        <v>1653342.5957440089</v>
      </c>
      <c r="L181">
        <f>'[4]Emission Projections'!Q$183*'[4]Carbon Prices POLES'!K$8*VLOOKUP('Revenues X=1'!$A181,'[4]Population Shares'!$A$3:$Z$214,L$1,FALSE)</f>
        <v>1998655.5809940649</v>
      </c>
      <c r="M181">
        <f>'[4]Emission Projections'!R$183*'[4]Carbon Prices POLES'!L$8*VLOOKUP('Revenues X=1'!$A181,'[4]Population Shares'!$A$3:$Z$214,M$1,FALSE)</f>
        <v>2415932.8708829442</v>
      </c>
      <c r="N181">
        <f>'[4]Emission Projections'!S$183*'[4]Carbon Prices POLES'!M$8*VLOOKUP('Revenues X=1'!$A181,'[4]Population Shares'!$A$3:$Z$214,N$1,FALSE)</f>
        <v>2920139.6245840201</v>
      </c>
      <c r="O181">
        <f>'[4]Emission Projections'!T$183*'[4]Carbon Prices POLES'!N$8*VLOOKUP('Revenues X=1'!$A181,'[4]Population Shares'!$A$3:$Z$214,O$1,FALSE)</f>
        <v>3529342.306023417</v>
      </c>
      <c r="P181">
        <f>'[4]Emission Projections'!U$183*'[4]Carbon Prices POLES'!O$8*VLOOKUP('Revenues X=1'!$A181,'[4]Population Shares'!$A$3:$Z$214,P$1,FALSE)</f>
        <v>4265357.1340177385</v>
      </c>
      <c r="Q181">
        <f>'[4]Emission Projections'!V$183*'[4]Carbon Prices POLES'!P$8*VLOOKUP('Revenues X=1'!$A181,'[4]Population Shares'!$A$3:$Z$214,Q$1,FALSE)</f>
        <v>5154517.7240706608</v>
      </c>
      <c r="R181">
        <f>'[4]Emission Projections'!W$183*'[4]Carbon Prices POLES'!Q$8*VLOOKUP('Revenues X=1'!$A181,'[4]Population Shares'!$A$3:$Z$214,R$1,FALSE)</f>
        <v>6228618.4153603138</v>
      </c>
      <c r="S181">
        <f>'[4]Emission Projections'!X$183*'[4]Carbon Prices POLES'!R$8*VLOOKUP('Revenues X=1'!$A181,'[4]Population Shares'!$A$3:$Z$214,S$1,FALSE)</f>
        <v>7526031.6117971539</v>
      </c>
      <c r="T181">
        <f>'[4]Emission Projections'!Y$183*'[4]Carbon Prices POLES'!S$8*VLOOKUP('Revenues X=1'!$A181,'[4]Population Shares'!$A$3:$Z$214,T$1,FALSE)</f>
        <v>9093079.6647664532</v>
      </c>
      <c r="U181">
        <f>'[4]Emission Projections'!Z$183*'[4]Carbon Prices POLES'!T$8*VLOOKUP('Revenues X=1'!$A181,'[4]Population Shares'!$A$3:$Z$214,U$1,FALSE)</f>
        <v>10985660.66908841</v>
      </c>
      <c r="V181">
        <f>'[4]Emission Projections'!AA$183*'[4]Carbon Prices POLES'!U$8*VLOOKUP('Revenues X=1'!$A181,'[4]Population Shares'!$A$3:$Z$214,V$1,FALSE)</f>
        <v>13271241.410671083</v>
      </c>
      <c r="W181" s="20">
        <f t="shared" si="17"/>
        <v>3596056.4179723701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>
      <selection activeCell="L28" sqref="L28"/>
    </sheetView>
  </sheetViews>
  <sheetFormatPr baseColWidth="10" defaultRowHeight="15" x14ac:dyDescent="0.25"/>
  <sheetData>
    <row r="1" spans="1:5" x14ac:dyDescent="0.25">
      <c r="B1" t="s">
        <v>571</v>
      </c>
      <c r="C1" t="s">
        <v>572</v>
      </c>
      <c r="D1" t="s">
        <v>573</v>
      </c>
      <c r="E1" t="s">
        <v>574</v>
      </c>
    </row>
    <row r="2" spans="1:5" x14ac:dyDescent="0.25">
      <c r="A2" t="s">
        <v>524</v>
      </c>
      <c r="B2">
        <f>'Revenues domestic carbon price'!AF2/1000000</f>
        <v>786.75077432053172</v>
      </c>
      <c r="C2">
        <f>'Revenues X=0'!AF2/1000000</f>
        <v>621.23287601716493</v>
      </c>
      <c r="D2">
        <f>'[4]Revenues X=0.5'!AF2/1000000</f>
        <v>713.4554613396291</v>
      </c>
      <c r="E2">
        <f>'Revenues X=1'!AF2/1000000</f>
        <v>405.42037836400596</v>
      </c>
    </row>
    <row r="3" spans="1:5" x14ac:dyDescent="0.25">
      <c r="A3" t="s">
        <v>525</v>
      </c>
      <c r="B3">
        <f>'Revenues domestic carbon price'!AF3/1000000</f>
        <v>106.75552740033092</v>
      </c>
      <c r="C3">
        <f>'Revenues X=0'!AF3/1000000</f>
        <v>84.296119895848051</v>
      </c>
      <c r="D3">
        <f>'[4]Revenues X=0.5'!AF3/1000000</f>
        <v>108.80976630576464</v>
      </c>
      <c r="E3">
        <f>'Revenues X=1'!AF3/1000000</f>
        <v>511.41004848221132</v>
      </c>
    </row>
    <row r="4" spans="1:5" x14ac:dyDescent="0.25">
      <c r="A4" t="s">
        <v>387</v>
      </c>
      <c r="B4">
        <f>'Revenues domestic carbon price'!AF4/1000000</f>
        <v>185.96709464652849</v>
      </c>
      <c r="C4">
        <f>'Revenues X=0'!AF4/1000000</f>
        <v>146.8430271468894</v>
      </c>
      <c r="D4">
        <f>'[4]Revenues X=0.5'!AF4/1000000</f>
        <v>242.12668673048455</v>
      </c>
      <c r="E4">
        <f>'Revenues X=1'!AF4/1000000</f>
        <v>359.88452811788613</v>
      </c>
    </row>
    <row r="5" spans="1:5" x14ac:dyDescent="0.25">
      <c r="A5" t="s">
        <v>527</v>
      </c>
      <c r="B5">
        <f>'Revenues domestic carbon price'!AF5/1000000</f>
        <v>699.6723543607003</v>
      </c>
      <c r="C5">
        <f>'Revenues X=0'!AF5/1000000</f>
        <v>552.47416590128785</v>
      </c>
      <c r="D5">
        <f>'[4]Revenues X=0.5'!AF5/1000000</f>
        <v>381.49807529210369</v>
      </c>
      <c r="E5">
        <f>'Revenues X=1'!AF5/1000000</f>
        <v>152.43695524205469</v>
      </c>
    </row>
    <row r="6" spans="1:5" x14ac:dyDescent="0.25">
      <c r="A6" t="s">
        <v>526</v>
      </c>
      <c r="B6">
        <f>'Revenues domestic carbon price'!AF6/1000000</f>
        <v>204.40613069209502</v>
      </c>
      <c r="C6">
        <f>'Revenues X=0'!AF6/1000000</f>
        <v>161.40284465235436</v>
      </c>
      <c r="D6">
        <f>'[4]Revenues X=0.5'!AF6/1000000</f>
        <v>117.9034168115279</v>
      </c>
      <c r="E6">
        <f>'Revenues X=1'!AF6/1000000</f>
        <v>128.58981272134466</v>
      </c>
    </row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"/>
  <sheetViews>
    <sheetView topLeftCell="A4" zoomScale="90" zoomScaleNormal="90" workbookViewId="0">
      <selection activeCell="G20" sqref="G20"/>
    </sheetView>
  </sheetViews>
  <sheetFormatPr baseColWidth="10" defaultRowHeight="15" x14ac:dyDescent="0.25"/>
  <cols>
    <col min="1" max="1" width="15.42578125" customWidth="1"/>
  </cols>
  <sheetData>
    <row r="1" spans="1:5" x14ac:dyDescent="0.25">
      <c r="A1" s="36" t="s">
        <v>594</v>
      </c>
      <c r="B1" s="36" t="s">
        <v>595</v>
      </c>
      <c r="C1" s="36" t="s">
        <v>4</v>
      </c>
      <c r="D1" s="36" t="s">
        <v>575</v>
      </c>
      <c r="E1" s="36"/>
    </row>
    <row r="2" spans="1:5" x14ac:dyDescent="0.25">
      <c r="A2" s="38">
        <v>11533.27498540928</v>
      </c>
      <c r="B2" s="38">
        <v>124.33383322723195</v>
      </c>
      <c r="C2" s="37" t="s">
        <v>524</v>
      </c>
      <c r="D2" s="37" t="s">
        <v>579</v>
      </c>
    </row>
    <row r="3" spans="1:5" x14ac:dyDescent="0.25">
      <c r="A3" s="38">
        <v>13985.740463546132</v>
      </c>
      <c r="B3" s="38">
        <v>22.581818181818178</v>
      </c>
      <c r="C3" s="37" t="s">
        <v>524</v>
      </c>
      <c r="D3" s="37" t="s">
        <v>583</v>
      </c>
    </row>
    <row r="4" spans="1:5" x14ac:dyDescent="0.25">
      <c r="A4" s="38">
        <v>15477.843709309895</v>
      </c>
      <c r="B4" s="38">
        <v>58.599463722922579</v>
      </c>
      <c r="C4" s="37" t="s">
        <v>524</v>
      </c>
      <c r="D4" s="37" t="s">
        <v>585</v>
      </c>
    </row>
    <row r="5" spans="1:5" x14ac:dyDescent="0.25">
      <c r="A5" s="38">
        <v>16203.110366666666</v>
      </c>
      <c r="B5" s="38">
        <v>19.290900000000001</v>
      </c>
      <c r="C5" s="37" t="s">
        <v>524</v>
      </c>
      <c r="D5" s="37" t="s">
        <v>587</v>
      </c>
    </row>
    <row r="6" spans="1:5" x14ac:dyDescent="0.25">
      <c r="A6" s="38">
        <v>14716.588343750002</v>
      </c>
      <c r="B6" s="38">
        <v>40</v>
      </c>
      <c r="C6" s="37" t="s">
        <v>524</v>
      </c>
      <c r="D6" s="37" t="s">
        <v>588</v>
      </c>
    </row>
    <row r="7" spans="1:5" x14ac:dyDescent="0.25">
      <c r="A7" s="38">
        <v>14458.246000000001</v>
      </c>
      <c r="B7" s="38">
        <v>26.623000000000001</v>
      </c>
      <c r="C7" s="37" t="s">
        <v>524</v>
      </c>
      <c r="D7" s="37" t="s">
        <v>589</v>
      </c>
    </row>
    <row r="8" spans="1:5" x14ac:dyDescent="0.25">
      <c r="A8" s="38">
        <v>12095.229597267753</v>
      </c>
      <c r="B8" s="38">
        <v>84.870846793733406</v>
      </c>
      <c r="C8" s="37" t="s">
        <v>524</v>
      </c>
      <c r="D8" s="37" t="s">
        <v>590</v>
      </c>
    </row>
    <row r="9" spans="1:5" x14ac:dyDescent="0.25">
      <c r="A9" s="38">
        <v>3248.9166768444097</v>
      </c>
      <c r="B9" s="38">
        <v>124.33383322723195</v>
      </c>
      <c r="C9" s="37" t="s">
        <v>525</v>
      </c>
      <c r="D9" s="37" t="s">
        <v>579</v>
      </c>
    </row>
    <row r="10" spans="1:5" x14ac:dyDescent="0.25">
      <c r="A10" s="38">
        <v>-2519.549667618905</v>
      </c>
      <c r="B10" s="38">
        <v>22.581818181818178</v>
      </c>
      <c r="C10" s="37" t="s">
        <v>525</v>
      </c>
      <c r="D10" s="37" t="s">
        <v>583</v>
      </c>
    </row>
    <row r="11" spans="1:5" x14ac:dyDescent="0.25">
      <c r="A11" s="38">
        <v>433.44084548950195</v>
      </c>
      <c r="B11" s="38">
        <v>58.599463722922579</v>
      </c>
      <c r="C11" s="37" t="s">
        <v>525</v>
      </c>
      <c r="D11" s="37" t="s">
        <v>585</v>
      </c>
    </row>
    <row r="12" spans="1:5" x14ac:dyDescent="0.25">
      <c r="A12" s="38">
        <v>3351.3945666666664</v>
      </c>
      <c r="B12" s="38">
        <v>19.290900000000001</v>
      </c>
      <c r="C12" s="37" t="s">
        <v>525</v>
      </c>
      <c r="D12" s="37" t="s">
        <v>587</v>
      </c>
    </row>
    <row r="13" spans="1:5" x14ac:dyDescent="0.25">
      <c r="A13" s="38">
        <v>1881.4119375</v>
      </c>
      <c r="B13" s="38">
        <v>40</v>
      </c>
      <c r="C13" s="37" t="s">
        <v>525</v>
      </c>
      <c r="D13" s="37" t="s">
        <v>588</v>
      </c>
    </row>
    <row r="14" spans="1:5" x14ac:dyDescent="0.25">
      <c r="A14" s="38">
        <v>3517.3620000000001</v>
      </c>
      <c r="B14" s="38">
        <v>26.623000000000001</v>
      </c>
      <c r="C14" s="37" t="s">
        <v>525</v>
      </c>
      <c r="D14" s="37" t="s">
        <v>589</v>
      </c>
    </row>
    <row r="15" spans="1:5" x14ac:dyDescent="0.25">
      <c r="A15" s="38">
        <v>1757.2494504334011</v>
      </c>
      <c r="B15" s="38">
        <v>84.870846793733406</v>
      </c>
      <c r="C15" s="37" t="s">
        <v>525</v>
      </c>
      <c r="D15" s="37" t="s">
        <v>590</v>
      </c>
    </row>
    <row r="16" spans="1:5" x14ac:dyDescent="0.25">
      <c r="A16" s="38">
        <v>4131.9319506600887</v>
      </c>
      <c r="B16" s="38">
        <v>124.33383322723195</v>
      </c>
      <c r="C16" s="37" t="s">
        <v>387</v>
      </c>
      <c r="D16" s="37" t="s">
        <v>579</v>
      </c>
    </row>
    <row r="17" spans="1:4" x14ac:dyDescent="0.25">
      <c r="A17" s="38">
        <v>-3898.4384146792718</v>
      </c>
      <c r="B17" s="38">
        <v>22.581818181818178</v>
      </c>
      <c r="C17" s="37" t="s">
        <v>387</v>
      </c>
      <c r="D17" s="37" t="s">
        <v>583</v>
      </c>
    </row>
    <row r="18" spans="1:4" x14ac:dyDescent="0.25">
      <c r="A18" s="38">
        <v>6014.3610725402832</v>
      </c>
      <c r="B18" s="38">
        <v>58.599463722922579</v>
      </c>
      <c r="C18" s="37" t="s">
        <v>387</v>
      </c>
      <c r="D18" s="37" t="s">
        <v>585</v>
      </c>
    </row>
    <row r="19" spans="1:4" x14ac:dyDescent="0.25">
      <c r="A19" s="38">
        <v>4554.2801333333337</v>
      </c>
      <c r="B19" s="38">
        <v>19.290900000000001</v>
      </c>
      <c r="C19" s="37" t="s">
        <v>387</v>
      </c>
      <c r="D19" s="37" t="s">
        <v>587</v>
      </c>
    </row>
    <row r="20" spans="1:4" x14ac:dyDescent="0.25">
      <c r="A20" s="38">
        <v>2796.91015625</v>
      </c>
      <c r="B20" s="38">
        <v>40</v>
      </c>
      <c r="C20" s="37" t="s">
        <v>387</v>
      </c>
      <c r="D20" s="37" t="s">
        <v>588</v>
      </c>
    </row>
    <row r="21" spans="1:4" x14ac:dyDescent="0.25">
      <c r="A21" s="38">
        <v>4083.1379999999999</v>
      </c>
      <c r="B21" s="38">
        <v>26.623000000000001</v>
      </c>
      <c r="C21" s="37" t="s">
        <v>387</v>
      </c>
      <c r="D21" s="37" t="s">
        <v>589</v>
      </c>
    </row>
    <row r="22" spans="1:4" x14ac:dyDescent="0.25">
      <c r="A22" s="38">
        <v>1881.0475748928116</v>
      </c>
      <c r="B22" s="38">
        <v>84.870846793733406</v>
      </c>
      <c r="C22" s="37" t="s">
        <v>387</v>
      </c>
      <c r="D22" s="37" t="s">
        <v>590</v>
      </c>
    </row>
    <row r="23" spans="1:4" x14ac:dyDescent="0.25">
      <c r="A23" s="38">
        <v>10619.239377698417</v>
      </c>
      <c r="B23" s="38">
        <v>124.33383322723195</v>
      </c>
      <c r="C23" s="37" t="s">
        <v>527</v>
      </c>
      <c r="D23" s="37" t="s">
        <v>579</v>
      </c>
    </row>
    <row r="24" spans="1:4" x14ac:dyDescent="0.25">
      <c r="A24" s="38">
        <v>10044.175529155322</v>
      </c>
      <c r="B24" s="38">
        <v>22.581818181818178</v>
      </c>
      <c r="C24" s="37" t="s">
        <v>527</v>
      </c>
      <c r="D24" s="37" t="s">
        <v>583</v>
      </c>
    </row>
    <row r="25" spans="1:4" x14ac:dyDescent="0.25">
      <c r="A25" s="38">
        <v>9855.6545715332031</v>
      </c>
      <c r="B25" s="38">
        <v>58.599463722922579</v>
      </c>
      <c r="C25" s="37" t="s">
        <v>527</v>
      </c>
      <c r="D25" s="37" t="s">
        <v>585</v>
      </c>
    </row>
    <row r="26" spans="1:4" x14ac:dyDescent="0.25">
      <c r="A26" s="38">
        <v>10473.880266666667</v>
      </c>
      <c r="B26" s="38">
        <v>19.290900000000001</v>
      </c>
      <c r="C26" s="37" t="s">
        <v>527</v>
      </c>
      <c r="D26" s="37" t="s">
        <v>587</v>
      </c>
    </row>
    <row r="27" spans="1:4" x14ac:dyDescent="0.25">
      <c r="A27" s="38">
        <v>9159.1010859375001</v>
      </c>
      <c r="B27" s="38">
        <v>40</v>
      </c>
      <c r="C27" s="37" t="s">
        <v>527</v>
      </c>
      <c r="D27" s="37" t="s">
        <v>588</v>
      </c>
    </row>
    <row r="28" spans="1:4" x14ac:dyDescent="0.25">
      <c r="A28" s="38">
        <v>12704.607</v>
      </c>
      <c r="B28" s="38">
        <v>26.623000000000001</v>
      </c>
      <c r="C28" s="37" t="s">
        <v>527</v>
      </c>
      <c r="D28" s="37" t="s">
        <v>589</v>
      </c>
    </row>
    <row r="29" spans="1:4" x14ac:dyDescent="0.25">
      <c r="A29" s="38">
        <v>8802.7851908624962</v>
      </c>
      <c r="B29" s="38">
        <v>84.870846793733406</v>
      </c>
      <c r="C29" s="37" t="s">
        <v>527</v>
      </c>
      <c r="D29" s="37" t="s">
        <v>590</v>
      </c>
    </row>
    <row r="30" spans="1:4" x14ac:dyDescent="0.25">
      <c r="A30" s="38">
        <v>750</v>
      </c>
      <c r="B30">
        <f>100000/A30</f>
        <v>133.33333333333334</v>
      </c>
      <c r="C30" s="37" t="s">
        <v>596</v>
      </c>
      <c r="D30" s="37"/>
    </row>
    <row r="31" spans="1:4" x14ac:dyDescent="0.25">
      <c r="A31" s="39">
        <v>1000</v>
      </c>
      <c r="B31">
        <f>100000/A31</f>
        <v>100</v>
      </c>
      <c r="C31" s="37" t="s">
        <v>596</v>
      </c>
    </row>
    <row r="32" spans="1:4" x14ac:dyDescent="0.25">
      <c r="A32" s="39">
        <v>1500</v>
      </c>
      <c r="B32">
        <f>100000/A32</f>
        <v>66.666666666666671</v>
      </c>
      <c r="C32" s="37"/>
    </row>
    <row r="33" spans="1:3" x14ac:dyDescent="0.25">
      <c r="A33" s="39">
        <v>2000</v>
      </c>
      <c r="B33">
        <f t="shared" ref="B33:B52" si="0">100000/A33</f>
        <v>50</v>
      </c>
      <c r="C33" s="37" t="s">
        <v>596</v>
      </c>
    </row>
    <row r="34" spans="1:3" x14ac:dyDescent="0.25">
      <c r="A34" s="39">
        <v>2500</v>
      </c>
      <c r="B34">
        <f t="shared" si="0"/>
        <v>40</v>
      </c>
      <c r="C34" s="37"/>
    </row>
    <row r="35" spans="1:3" x14ac:dyDescent="0.25">
      <c r="A35" s="39">
        <v>3000</v>
      </c>
      <c r="B35">
        <f t="shared" si="0"/>
        <v>33.333333333333336</v>
      </c>
      <c r="C35" s="37" t="s">
        <v>596</v>
      </c>
    </row>
    <row r="36" spans="1:3" x14ac:dyDescent="0.25">
      <c r="A36" s="39">
        <v>4000</v>
      </c>
      <c r="B36">
        <f t="shared" si="0"/>
        <v>25</v>
      </c>
      <c r="C36" s="37" t="s">
        <v>596</v>
      </c>
    </row>
    <row r="37" spans="1:3" x14ac:dyDescent="0.25">
      <c r="A37" s="39">
        <v>5000</v>
      </c>
      <c r="B37">
        <f t="shared" si="0"/>
        <v>20</v>
      </c>
      <c r="C37" s="37" t="s">
        <v>596</v>
      </c>
    </row>
    <row r="38" spans="1:3" x14ac:dyDescent="0.25">
      <c r="A38" s="39">
        <v>6000</v>
      </c>
      <c r="B38">
        <f t="shared" si="0"/>
        <v>16.666666666666668</v>
      </c>
      <c r="C38" s="37" t="s">
        <v>596</v>
      </c>
    </row>
    <row r="39" spans="1:3" x14ac:dyDescent="0.25">
      <c r="A39" s="39">
        <v>7000</v>
      </c>
      <c r="B39">
        <f t="shared" si="0"/>
        <v>14.285714285714286</v>
      </c>
      <c r="C39" s="37" t="s">
        <v>596</v>
      </c>
    </row>
    <row r="40" spans="1:3" x14ac:dyDescent="0.25">
      <c r="A40" s="39">
        <v>8000</v>
      </c>
      <c r="B40">
        <f t="shared" si="0"/>
        <v>12.5</v>
      </c>
      <c r="C40" s="37" t="s">
        <v>596</v>
      </c>
    </row>
    <row r="41" spans="1:3" x14ac:dyDescent="0.25">
      <c r="A41" s="39">
        <v>9000</v>
      </c>
      <c r="B41">
        <f t="shared" si="0"/>
        <v>11.111111111111111</v>
      </c>
      <c r="C41" s="37" t="s">
        <v>596</v>
      </c>
    </row>
    <row r="42" spans="1:3" x14ac:dyDescent="0.25">
      <c r="A42" s="39">
        <v>10000</v>
      </c>
      <c r="B42">
        <f t="shared" si="0"/>
        <v>10</v>
      </c>
      <c r="C42" s="37" t="s">
        <v>596</v>
      </c>
    </row>
    <row r="43" spans="1:3" x14ac:dyDescent="0.25">
      <c r="A43" s="39">
        <v>11000</v>
      </c>
      <c r="B43">
        <f t="shared" si="0"/>
        <v>9.0909090909090917</v>
      </c>
      <c r="C43" s="37" t="s">
        <v>596</v>
      </c>
    </row>
    <row r="44" spans="1:3" x14ac:dyDescent="0.25">
      <c r="A44" s="39">
        <v>12000</v>
      </c>
      <c r="B44">
        <f t="shared" si="0"/>
        <v>8.3333333333333339</v>
      </c>
      <c r="C44" s="37" t="s">
        <v>596</v>
      </c>
    </row>
    <row r="45" spans="1:3" x14ac:dyDescent="0.25">
      <c r="A45" s="39">
        <v>13000</v>
      </c>
      <c r="B45">
        <f t="shared" si="0"/>
        <v>7.6923076923076925</v>
      </c>
      <c r="C45" s="37" t="s">
        <v>596</v>
      </c>
    </row>
    <row r="46" spans="1:3" x14ac:dyDescent="0.25">
      <c r="A46" s="39">
        <v>14000</v>
      </c>
      <c r="B46">
        <f t="shared" si="0"/>
        <v>7.1428571428571432</v>
      </c>
      <c r="C46" s="37" t="s">
        <v>596</v>
      </c>
    </row>
    <row r="47" spans="1:3" x14ac:dyDescent="0.25">
      <c r="A47" s="39">
        <v>15000</v>
      </c>
      <c r="B47">
        <f t="shared" si="0"/>
        <v>6.666666666666667</v>
      </c>
      <c r="C47" s="37" t="s">
        <v>596</v>
      </c>
    </row>
    <row r="48" spans="1:3" x14ac:dyDescent="0.25">
      <c r="A48" s="39">
        <v>16000</v>
      </c>
      <c r="B48">
        <f t="shared" si="0"/>
        <v>6.25</v>
      </c>
      <c r="C48" s="37" t="s">
        <v>596</v>
      </c>
    </row>
    <row r="49" spans="1:3" x14ac:dyDescent="0.25">
      <c r="A49" s="39">
        <v>17000</v>
      </c>
      <c r="B49">
        <f t="shared" si="0"/>
        <v>5.882352941176471</v>
      </c>
      <c r="C49" s="37" t="s">
        <v>596</v>
      </c>
    </row>
    <row r="50" spans="1:3" x14ac:dyDescent="0.25">
      <c r="A50" s="39">
        <v>18000</v>
      </c>
      <c r="B50">
        <f t="shared" si="0"/>
        <v>5.5555555555555554</v>
      </c>
      <c r="C50" s="37" t="s">
        <v>596</v>
      </c>
    </row>
    <row r="51" spans="1:3" x14ac:dyDescent="0.25">
      <c r="A51" s="39">
        <v>19000</v>
      </c>
      <c r="B51">
        <f t="shared" si="0"/>
        <v>5.2631578947368425</v>
      </c>
      <c r="C51" s="37" t="s">
        <v>596</v>
      </c>
    </row>
    <row r="52" spans="1:3" x14ac:dyDescent="0.25">
      <c r="A52" s="39">
        <v>20000</v>
      </c>
      <c r="B52">
        <f t="shared" si="0"/>
        <v>5</v>
      </c>
      <c r="C52" s="37" t="s">
        <v>596</v>
      </c>
    </row>
    <row r="53" spans="1:3" x14ac:dyDescent="0.25">
      <c r="A53" s="39">
        <v>1500</v>
      </c>
      <c r="B53">
        <f t="shared" ref="B53:B72" si="1">200000/A53</f>
        <v>133.33333333333334</v>
      </c>
      <c r="C53" s="37" t="s">
        <v>597</v>
      </c>
    </row>
    <row r="54" spans="1:3" x14ac:dyDescent="0.25">
      <c r="A54" s="39">
        <v>2000</v>
      </c>
      <c r="B54">
        <f t="shared" si="1"/>
        <v>100</v>
      </c>
      <c r="C54" s="37" t="s">
        <v>597</v>
      </c>
    </row>
    <row r="55" spans="1:3" x14ac:dyDescent="0.25">
      <c r="A55" s="39">
        <v>3000</v>
      </c>
      <c r="B55">
        <f t="shared" si="1"/>
        <v>66.666666666666671</v>
      </c>
      <c r="C55" s="37" t="s">
        <v>597</v>
      </c>
    </row>
    <row r="56" spans="1:3" x14ac:dyDescent="0.25">
      <c r="A56" s="39">
        <v>4000</v>
      </c>
      <c r="B56">
        <f t="shared" si="1"/>
        <v>50</v>
      </c>
      <c r="C56" s="37" t="s">
        <v>597</v>
      </c>
    </row>
    <row r="57" spans="1:3" x14ac:dyDescent="0.25">
      <c r="A57" s="39">
        <v>5000</v>
      </c>
      <c r="B57">
        <f t="shared" si="1"/>
        <v>40</v>
      </c>
      <c r="C57" s="37" t="s">
        <v>597</v>
      </c>
    </row>
    <row r="58" spans="1:3" x14ac:dyDescent="0.25">
      <c r="A58" s="39">
        <v>6000</v>
      </c>
      <c r="B58">
        <f t="shared" si="1"/>
        <v>33.333333333333336</v>
      </c>
      <c r="C58" s="37" t="s">
        <v>597</v>
      </c>
    </row>
    <row r="59" spans="1:3" x14ac:dyDescent="0.25">
      <c r="A59" s="39">
        <v>7000</v>
      </c>
      <c r="B59">
        <f t="shared" si="1"/>
        <v>28.571428571428573</v>
      </c>
      <c r="C59" s="37" t="s">
        <v>597</v>
      </c>
    </row>
    <row r="60" spans="1:3" x14ac:dyDescent="0.25">
      <c r="A60" s="39">
        <v>8000</v>
      </c>
      <c r="B60">
        <f t="shared" si="1"/>
        <v>25</v>
      </c>
      <c r="C60" s="37" t="s">
        <v>597</v>
      </c>
    </row>
    <row r="61" spans="1:3" x14ac:dyDescent="0.25">
      <c r="A61" s="39">
        <v>9000</v>
      </c>
      <c r="B61">
        <f t="shared" si="1"/>
        <v>22.222222222222221</v>
      </c>
      <c r="C61" s="37" t="s">
        <v>597</v>
      </c>
    </row>
    <row r="62" spans="1:3" x14ac:dyDescent="0.25">
      <c r="A62" s="39">
        <v>10000</v>
      </c>
      <c r="B62">
        <f t="shared" si="1"/>
        <v>20</v>
      </c>
      <c r="C62" s="37" t="s">
        <v>597</v>
      </c>
    </row>
    <row r="63" spans="1:3" x14ac:dyDescent="0.25">
      <c r="A63" s="39">
        <v>11000</v>
      </c>
      <c r="B63">
        <f t="shared" si="1"/>
        <v>18.181818181818183</v>
      </c>
      <c r="C63" s="37" t="s">
        <v>597</v>
      </c>
    </row>
    <row r="64" spans="1:3" x14ac:dyDescent="0.25">
      <c r="A64" s="39">
        <v>12000</v>
      </c>
      <c r="B64">
        <f t="shared" si="1"/>
        <v>16.666666666666668</v>
      </c>
      <c r="C64" s="37" t="s">
        <v>597</v>
      </c>
    </row>
    <row r="65" spans="1:3" x14ac:dyDescent="0.25">
      <c r="A65" s="39">
        <v>13000</v>
      </c>
      <c r="B65">
        <f t="shared" si="1"/>
        <v>15.384615384615385</v>
      </c>
      <c r="C65" s="37" t="s">
        <v>597</v>
      </c>
    </row>
    <row r="66" spans="1:3" x14ac:dyDescent="0.25">
      <c r="A66" s="39">
        <v>14000</v>
      </c>
      <c r="B66">
        <f t="shared" si="1"/>
        <v>14.285714285714286</v>
      </c>
      <c r="C66" s="37" t="s">
        <v>597</v>
      </c>
    </row>
    <row r="67" spans="1:3" x14ac:dyDescent="0.25">
      <c r="A67" s="39">
        <v>15000</v>
      </c>
      <c r="B67">
        <f t="shared" si="1"/>
        <v>13.333333333333334</v>
      </c>
      <c r="C67" s="37" t="s">
        <v>597</v>
      </c>
    </row>
    <row r="68" spans="1:3" x14ac:dyDescent="0.25">
      <c r="A68" s="39">
        <v>16000</v>
      </c>
      <c r="B68">
        <f t="shared" si="1"/>
        <v>12.5</v>
      </c>
      <c r="C68" s="37" t="s">
        <v>597</v>
      </c>
    </row>
    <row r="69" spans="1:3" x14ac:dyDescent="0.25">
      <c r="A69" s="39">
        <v>17000</v>
      </c>
      <c r="B69">
        <f t="shared" si="1"/>
        <v>11.764705882352942</v>
      </c>
      <c r="C69" s="37" t="s">
        <v>597</v>
      </c>
    </row>
    <row r="70" spans="1:3" x14ac:dyDescent="0.25">
      <c r="A70" s="39">
        <v>18000</v>
      </c>
      <c r="B70">
        <f t="shared" si="1"/>
        <v>11.111111111111111</v>
      </c>
      <c r="C70" s="37" t="s">
        <v>597</v>
      </c>
    </row>
    <row r="71" spans="1:3" x14ac:dyDescent="0.25">
      <c r="A71" s="39">
        <v>19000</v>
      </c>
      <c r="B71">
        <f t="shared" si="1"/>
        <v>10.526315789473685</v>
      </c>
      <c r="C71" s="37" t="s">
        <v>597</v>
      </c>
    </row>
    <row r="72" spans="1:3" x14ac:dyDescent="0.25">
      <c r="A72" s="39">
        <v>20000</v>
      </c>
      <c r="B72">
        <f t="shared" si="1"/>
        <v>10</v>
      </c>
      <c r="C72" s="37" t="s">
        <v>597</v>
      </c>
    </row>
    <row r="73" spans="1:3" x14ac:dyDescent="0.25">
      <c r="A73" s="39">
        <v>3800</v>
      </c>
      <c r="B73">
        <f t="shared" ref="B73:B89" si="2">500000/A73</f>
        <v>131.57894736842104</v>
      </c>
      <c r="C73" s="37" t="s">
        <v>598</v>
      </c>
    </row>
    <row r="74" spans="1:3" x14ac:dyDescent="0.25">
      <c r="A74" s="39">
        <v>5000</v>
      </c>
      <c r="B74">
        <f t="shared" si="2"/>
        <v>100</v>
      </c>
      <c r="C74" s="37" t="s">
        <v>598</v>
      </c>
    </row>
    <row r="75" spans="1:3" x14ac:dyDescent="0.25">
      <c r="A75" s="39">
        <v>6000</v>
      </c>
      <c r="B75">
        <f t="shared" si="2"/>
        <v>83.333333333333329</v>
      </c>
      <c r="C75" s="37" t="s">
        <v>598</v>
      </c>
    </row>
    <row r="76" spans="1:3" x14ac:dyDescent="0.25">
      <c r="A76" s="39">
        <v>7000</v>
      </c>
      <c r="B76">
        <f t="shared" si="2"/>
        <v>71.428571428571431</v>
      </c>
      <c r="C76" s="37" t="s">
        <v>598</v>
      </c>
    </row>
    <row r="77" spans="1:3" x14ac:dyDescent="0.25">
      <c r="A77" s="39">
        <v>8000</v>
      </c>
      <c r="B77">
        <f t="shared" si="2"/>
        <v>62.5</v>
      </c>
      <c r="C77" s="37" t="s">
        <v>598</v>
      </c>
    </row>
    <row r="78" spans="1:3" x14ac:dyDescent="0.25">
      <c r="A78" s="39">
        <v>9000</v>
      </c>
      <c r="B78">
        <f t="shared" si="2"/>
        <v>55.555555555555557</v>
      </c>
      <c r="C78" s="37" t="s">
        <v>598</v>
      </c>
    </row>
    <row r="79" spans="1:3" x14ac:dyDescent="0.25">
      <c r="A79" s="39">
        <v>10000</v>
      </c>
      <c r="B79">
        <f t="shared" si="2"/>
        <v>50</v>
      </c>
      <c r="C79" s="37" t="s">
        <v>598</v>
      </c>
    </row>
    <row r="80" spans="1:3" x14ac:dyDescent="0.25">
      <c r="A80" s="39">
        <v>11000</v>
      </c>
      <c r="B80">
        <f t="shared" si="2"/>
        <v>45.454545454545453</v>
      </c>
      <c r="C80" s="37" t="s">
        <v>598</v>
      </c>
    </row>
    <row r="81" spans="1:3" x14ac:dyDescent="0.25">
      <c r="A81" s="39">
        <v>12000</v>
      </c>
      <c r="B81">
        <f t="shared" si="2"/>
        <v>41.666666666666664</v>
      </c>
      <c r="C81" s="37" t="s">
        <v>598</v>
      </c>
    </row>
    <row r="82" spans="1:3" x14ac:dyDescent="0.25">
      <c r="A82" s="39">
        <v>13000</v>
      </c>
      <c r="B82">
        <f t="shared" si="2"/>
        <v>38.46153846153846</v>
      </c>
      <c r="C82" s="37" t="s">
        <v>598</v>
      </c>
    </row>
    <row r="83" spans="1:3" x14ac:dyDescent="0.25">
      <c r="A83" s="39">
        <v>14000</v>
      </c>
      <c r="B83">
        <f t="shared" si="2"/>
        <v>35.714285714285715</v>
      </c>
      <c r="C83" s="37" t="s">
        <v>598</v>
      </c>
    </row>
    <row r="84" spans="1:3" x14ac:dyDescent="0.25">
      <c r="A84" s="39">
        <v>15000</v>
      </c>
      <c r="B84">
        <f t="shared" si="2"/>
        <v>33.333333333333336</v>
      </c>
      <c r="C84" s="37" t="s">
        <v>598</v>
      </c>
    </row>
    <row r="85" spans="1:3" x14ac:dyDescent="0.25">
      <c r="A85" s="39">
        <v>16000</v>
      </c>
      <c r="B85">
        <f t="shared" si="2"/>
        <v>31.25</v>
      </c>
      <c r="C85" s="37" t="s">
        <v>598</v>
      </c>
    </row>
    <row r="86" spans="1:3" x14ac:dyDescent="0.25">
      <c r="A86" s="39">
        <v>17000</v>
      </c>
      <c r="B86">
        <f t="shared" si="2"/>
        <v>29.411764705882351</v>
      </c>
      <c r="C86" s="37" t="s">
        <v>598</v>
      </c>
    </row>
    <row r="87" spans="1:3" x14ac:dyDescent="0.25">
      <c r="A87" s="39">
        <v>18000</v>
      </c>
      <c r="B87">
        <f t="shared" si="2"/>
        <v>27.777777777777779</v>
      </c>
      <c r="C87" s="37" t="s">
        <v>598</v>
      </c>
    </row>
    <row r="88" spans="1:3" x14ac:dyDescent="0.25">
      <c r="A88" s="39">
        <v>19000</v>
      </c>
      <c r="B88">
        <f t="shared" si="2"/>
        <v>26.315789473684209</v>
      </c>
      <c r="C88" s="37" t="s">
        <v>598</v>
      </c>
    </row>
    <row r="89" spans="1:3" x14ac:dyDescent="0.25">
      <c r="A89" s="39">
        <v>20000</v>
      </c>
      <c r="B89">
        <f t="shared" si="2"/>
        <v>25</v>
      </c>
      <c r="C89" s="37" t="s">
        <v>598</v>
      </c>
    </row>
    <row r="90" spans="1:3" x14ac:dyDescent="0.25">
      <c r="A90" s="39">
        <v>7500</v>
      </c>
      <c r="B90">
        <f>1000000/A90</f>
        <v>133.33333333333334</v>
      </c>
      <c r="C90" s="37" t="s">
        <v>599</v>
      </c>
    </row>
    <row r="91" spans="1:3" x14ac:dyDescent="0.25">
      <c r="A91" s="39">
        <v>8000</v>
      </c>
      <c r="B91">
        <f t="shared" ref="B91:B103" si="3">1000000/A91</f>
        <v>125</v>
      </c>
      <c r="C91" s="37" t="s">
        <v>599</v>
      </c>
    </row>
    <row r="92" spans="1:3" x14ac:dyDescent="0.25">
      <c r="A92" s="39">
        <v>9000</v>
      </c>
      <c r="B92">
        <f t="shared" si="3"/>
        <v>111.11111111111111</v>
      </c>
      <c r="C92" s="37" t="s">
        <v>599</v>
      </c>
    </row>
    <row r="93" spans="1:3" x14ac:dyDescent="0.25">
      <c r="A93" s="39">
        <v>10000</v>
      </c>
      <c r="B93">
        <f t="shared" si="3"/>
        <v>100</v>
      </c>
      <c r="C93" s="37" t="s">
        <v>599</v>
      </c>
    </row>
    <row r="94" spans="1:3" x14ac:dyDescent="0.25">
      <c r="A94" s="39">
        <v>11000</v>
      </c>
      <c r="B94">
        <f t="shared" si="3"/>
        <v>90.909090909090907</v>
      </c>
      <c r="C94" s="37" t="s">
        <v>599</v>
      </c>
    </row>
    <row r="95" spans="1:3" x14ac:dyDescent="0.25">
      <c r="A95" s="39">
        <v>12000</v>
      </c>
      <c r="B95">
        <f t="shared" si="3"/>
        <v>83.333333333333329</v>
      </c>
      <c r="C95" s="37" t="s">
        <v>599</v>
      </c>
    </row>
    <row r="96" spans="1:3" x14ac:dyDescent="0.25">
      <c r="A96" s="39">
        <v>13000</v>
      </c>
      <c r="B96">
        <f t="shared" si="3"/>
        <v>76.92307692307692</v>
      </c>
      <c r="C96" s="37" t="s">
        <v>599</v>
      </c>
    </row>
    <row r="97" spans="1:3" x14ac:dyDescent="0.25">
      <c r="A97" s="39">
        <v>14000</v>
      </c>
      <c r="B97">
        <f t="shared" si="3"/>
        <v>71.428571428571431</v>
      </c>
      <c r="C97" s="37" t="s">
        <v>599</v>
      </c>
    </row>
    <row r="98" spans="1:3" x14ac:dyDescent="0.25">
      <c r="A98" s="39">
        <v>15000</v>
      </c>
      <c r="B98">
        <f t="shared" si="3"/>
        <v>66.666666666666671</v>
      </c>
      <c r="C98" s="37" t="s">
        <v>599</v>
      </c>
    </row>
    <row r="99" spans="1:3" x14ac:dyDescent="0.25">
      <c r="A99" s="39">
        <v>16000</v>
      </c>
      <c r="B99">
        <f t="shared" si="3"/>
        <v>62.5</v>
      </c>
      <c r="C99" s="37" t="s">
        <v>599</v>
      </c>
    </row>
    <row r="100" spans="1:3" x14ac:dyDescent="0.25">
      <c r="A100" s="39">
        <v>17000</v>
      </c>
      <c r="B100">
        <f t="shared" si="3"/>
        <v>58.823529411764703</v>
      </c>
      <c r="C100" s="37" t="s">
        <v>599</v>
      </c>
    </row>
    <row r="101" spans="1:3" x14ac:dyDescent="0.25">
      <c r="A101" s="39">
        <v>18000</v>
      </c>
      <c r="B101">
        <f t="shared" si="3"/>
        <v>55.555555555555557</v>
      </c>
      <c r="C101" s="37" t="s">
        <v>599</v>
      </c>
    </row>
    <row r="102" spans="1:3" x14ac:dyDescent="0.25">
      <c r="A102" s="39">
        <v>19000</v>
      </c>
      <c r="B102">
        <f t="shared" si="3"/>
        <v>52.631578947368418</v>
      </c>
      <c r="C102" s="37" t="s">
        <v>599</v>
      </c>
    </row>
    <row r="103" spans="1:3" x14ac:dyDescent="0.25">
      <c r="A103" s="39">
        <v>20000</v>
      </c>
      <c r="B103">
        <f t="shared" si="3"/>
        <v>50</v>
      </c>
      <c r="C103" s="37" t="s">
        <v>599</v>
      </c>
    </row>
  </sheetData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6"/>
  <sheetViews>
    <sheetView zoomScale="90" zoomScaleNormal="90" workbookViewId="0">
      <selection activeCell="O6" sqref="O6"/>
    </sheetView>
  </sheetViews>
  <sheetFormatPr baseColWidth="10" defaultRowHeight="15" x14ac:dyDescent="0.25"/>
  <cols>
    <col min="6" max="7" width="13.5703125" style="13" bestFit="1" customWidth="1"/>
    <col min="9" max="9" width="11.42578125" style="12"/>
    <col min="10" max="10" width="11.42578125" style="14"/>
    <col min="12" max="12" width="16.28515625" style="13" customWidth="1"/>
    <col min="13" max="13" width="15.42578125" customWidth="1"/>
    <col min="14" max="14" width="14.5703125" customWidth="1"/>
    <col min="15" max="15" width="30.7109375" bestFit="1" customWidth="1"/>
    <col min="16" max="16" width="20.140625" style="22" bestFit="1" customWidth="1"/>
    <col min="17" max="17" width="16.42578125" style="14" hidden="1" customWidth="1"/>
    <col min="18" max="18" width="18" style="14" hidden="1" customWidth="1"/>
  </cols>
  <sheetData>
    <row r="1" spans="1:18" s="1" customFormat="1" x14ac:dyDescent="0.25">
      <c r="A1" s="1" t="s">
        <v>0</v>
      </c>
      <c r="F1" s="2"/>
      <c r="G1" s="2"/>
      <c r="I1" s="3"/>
      <c r="J1" s="16"/>
      <c r="L1" s="2"/>
      <c r="P1" s="21"/>
      <c r="Q1" s="16"/>
      <c r="R1" s="16"/>
    </row>
    <row r="2" spans="1:18" s="8" customFormat="1" x14ac:dyDescent="0.25">
      <c r="A2" s="4" t="s">
        <v>1</v>
      </c>
      <c r="B2" s="4" t="s">
        <v>2</v>
      </c>
      <c r="C2" s="4" t="s">
        <v>3</v>
      </c>
      <c r="D2" s="4" t="s">
        <v>4</v>
      </c>
      <c r="E2" s="4" t="s">
        <v>457</v>
      </c>
      <c r="F2" s="5" t="s">
        <v>456</v>
      </c>
      <c r="G2" s="5" t="s">
        <v>6</v>
      </c>
      <c r="H2" s="4" t="s">
        <v>458</v>
      </c>
      <c r="I2" s="6" t="s">
        <v>7</v>
      </c>
      <c r="J2" s="7" t="s">
        <v>8</v>
      </c>
      <c r="K2" s="4" t="s">
        <v>9</v>
      </c>
      <c r="L2" s="5" t="s">
        <v>10</v>
      </c>
      <c r="M2" s="7" t="s">
        <v>11</v>
      </c>
      <c r="N2" s="5" t="s">
        <v>476</v>
      </c>
      <c r="O2" s="5" t="s">
        <v>531</v>
      </c>
      <c r="P2" s="21" t="s">
        <v>508</v>
      </c>
      <c r="Q2" s="16" t="s">
        <v>506</v>
      </c>
      <c r="R2" s="16" t="s">
        <v>507</v>
      </c>
    </row>
    <row r="3" spans="1:18" x14ac:dyDescent="0.25">
      <c r="A3" s="9" t="s">
        <v>12</v>
      </c>
      <c r="B3" s="9" t="s">
        <v>13</v>
      </c>
      <c r="C3" s="9" t="s">
        <v>14</v>
      </c>
      <c r="D3" s="9" t="s">
        <v>15</v>
      </c>
      <c r="F3" s="10">
        <v>28397812</v>
      </c>
      <c r="G3" s="10">
        <v>43499632</v>
      </c>
      <c r="H3" s="11">
        <v>64</v>
      </c>
      <c r="I3" s="12">
        <v>1.1004620318530163</v>
      </c>
      <c r="J3" s="14">
        <f>H3*I3</f>
        <v>70.429570038593042</v>
      </c>
      <c r="K3" s="11">
        <v>41</v>
      </c>
      <c r="L3" s="13">
        <v>25664782.880000003</v>
      </c>
      <c r="M3" s="14">
        <v>5.8613944938892791E-2</v>
      </c>
      <c r="N3" s="13">
        <f t="shared" ref="N3:N34" si="0">J3*L3</f>
        <v>1807559623.3722439</v>
      </c>
      <c r="O3" s="13">
        <f>VLOOKUP(A3,'Revenues X=0.5'!$A$2:$X$180,24,FALSE)*1000</f>
        <v>82881952256.109909</v>
      </c>
      <c r="P3" s="22">
        <f t="shared" ref="P3:P66" si="1">N3/O3</f>
        <v>2.1808844678112584E-2</v>
      </c>
      <c r="Q3" s="14">
        <f t="shared" ref="Q3:Q66" si="2">(N3/2)/(O3*1.5)</f>
        <v>7.2696148927041951E-3</v>
      </c>
      <c r="R3" s="14">
        <f t="shared" ref="R3:R66" si="3">(N3*1.5)/(O3/2)</f>
        <v>6.5426534034337749E-2</v>
      </c>
    </row>
    <row r="4" spans="1:18" x14ac:dyDescent="0.25">
      <c r="A4" s="9" t="s">
        <v>16</v>
      </c>
      <c r="B4" s="9" t="s">
        <v>17</v>
      </c>
      <c r="C4" s="9" t="s">
        <v>18</v>
      </c>
      <c r="D4" s="9" t="s">
        <v>19</v>
      </c>
      <c r="F4" s="10">
        <v>3150143</v>
      </c>
      <c r="G4" s="10">
        <v>3310564</v>
      </c>
      <c r="H4" s="11"/>
      <c r="I4" s="12">
        <v>1.1004620318530163</v>
      </c>
      <c r="J4" s="14">
        <f t="shared" ref="J4:J67" si="4">H4*I4</f>
        <v>0</v>
      </c>
      <c r="K4" s="11">
        <v>100</v>
      </c>
      <c r="L4" s="13">
        <v>0</v>
      </c>
      <c r="M4" s="14">
        <v>0</v>
      </c>
      <c r="N4" s="13">
        <f t="shared" si="0"/>
        <v>0</v>
      </c>
      <c r="O4" s="13">
        <f>VLOOKUP(A4,'Revenues X=0.5'!$A$2:$X$180,24,FALSE)*1000</f>
        <v>8642870516.8535137</v>
      </c>
      <c r="P4" s="22">
        <f t="shared" si="1"/>
        <v>0</v>
      </c>
      <c r="Q4" s="14">
        <f t="shared" si="2"/>
        <v>0</v>
      </c>
      <c r="R4" s="14">
        <f t="shared" si="3"/>
        <v>0</v>
      </c>
    </row>
    <row r="5" spans="1:18" x14ac:dyDescent="0.25">
      <c r="A5" s="9" t="s">
        <v>20</v>
      </c>
      <c r="B5" s="9" t="s">
        <v>21</v>
      </c>
      <c r="C5" s="9" t="s">
        <v>18</v>
      </c>
      <c r="D5" s="9" t="s">
        <v>22</v>
      </c>
      <c r="E5" s="15" t="s">
        <v>23</v>
      </c>
      <c r="F5" s="10">
        <v>37062820</v>
      </c>
      <c r="G5" s="10">
        <v>48561408</v>
      </c>
      <c r="H5" s="11">
        <v>326.89002158513563</v>
      </c>
      <c r="I5" s="12">
        <v>1.1004620318530163</v>
      </c>
      <c r="J5" s="14">
        <f t="shared" si="4"/>
        <v>359.73005734605471</v>
      </c>
      <c r="K5" s="11">
        <v>99.3</v>
      </c>
      <c r="L5" s="13">
        <v>339929.85600000032</v>
      </c>
      <c r="M5" s="14">
        <v>2.7075295212977562E-2</v>
      </c>
      <c r="N5" s="13">
        <f t="shared" si="0"/>
        <v>122282986.59251623</v>
      </c>
      <c r="O5" s="13">
        <f>VLOOKUP(A5,'Revenues X=0.5'!$A$2:$X$180,24,FALSE)*1000</f>
        <v>153176856099.9642</v>
      </c>
      <c r="P5" s="22">
        <f t="shared" si="1"/>
        <v>7.9831241942133579E-4</v>
      </c>
      <c r="Q5" s="14">
        <f t="shared" si="2"/>
        <v>2.6610413980711199E-4</v>
      </c>
      <c r="R5" s="14">
        <f t="shared" si="3"/>
        <v>2.3949372582640076E-3</v>
      </c>
    </row>
    <row r="6" spans="1:18" x14ac:dyDescent="0.25">
      <c r="A6" s="9" t="s">
        <v>24</v>
      </c>
      <c r="B6" s="9" t="s">
        <v>25</v>
      </c>
      <c r="C6" s="9" t="s">
        <v>18</v>
      </c>
      <c r="D6" s="9" t="s">
        <v>26</v>
      </c>
      <c r="F6" s="10">
        <v>55636</v>
      </c>
      <c r="G6" s="10">
        <v>60989</v>
      </c>
      <c r="H6" s="11">
        <v>157</v>
      </c>
      <c r="I6" s="12">
        <v>1.1004620318530163</v>
      </c>
      <c r="J6" s="14">
        <f t="shared" si="4"/>
        <v>172.77253900092356</v>
      </c>
      <c r="K6" s="11">
        <v>55.766350000000003</v>
      </c>
      <c r="L6" s="13">
        <v>26977.660798500001</v>
      </c>
      <c r="M6" s="14">
        <v>0.11040303634246594</v>
      </c>
      <c r="N6" s="13">
        <f t="shared" si="0"/>
        <v>4660998.9524625279</v>
      </c>
      <c r="O6" s="13" t="e">
        <f>VLOOKUP(A6,'Revenues X=0.5'!$A$2:$X$180,24,FALSE)*1000</f>
        <v>#N/A</v>
      </c>
      <c r="P6" s="22" t="e">
        <f t="shared" si="1"/>
        <v>#N/A</v>
      </c>
      <c r="Q6" s="14" t="e">
        <f t="shared" si="2"/>
        <v>#N/A</v>
      </c>
      <c r="R6" s="14" t="e">
        <f t="shared" si="3"/>
        <v>#N/A</v>
      </c>
    </row>
    <row r="7" spans="1:18" x14ac:dyDescent="0.25">
      <c r="A7" s="9" t="s">
        <v>27</v>
      </c>
      <c r="B7" s="9" t="s">
        <v>28</v>
      </c>
      <c r="C7" s="9" t="s">
        <v>29</v>
      </c>
      <c r="D7" s="9" t="s">
        <v>19</v>
      </c>
      <c r="F7" s="10">
        <v>77907</v>
      </c>
      <c r="G7" s="10">
        <v>88710</v>
      </c>
      <c r="H7" s="11"/>
      <c r="I7" s="12">
        <v>1.1004620318530163</v>
      </c>
      <c r="J7" s="14">
        <f t="shared" si="4"/>
        <v>0</v>
      </c>
      <c r="K7" s="11">
        <v>100</v>
      </c>
      <c r="L7" s="13">
        <v>0</v>
      </c>
      <c r="M7" s="14">
        <v>0</v>
      </c>
      <c r="N7" s="13">
        <f t="shared" si="0"/>
        <v>0</v>
      </c>
      <c r="O7" s="13">
        <f>VLOOKUP(A7,'Revenues X=0.5'!$A$2:$X$180,24,FALSE)*1000</f>
        <v>432547348.55368251</v>
      </c>
      <c r="P7" s="22">
        <f t="shared" si="1"/>
        <v>0</v>
      </c>
      <c r="Q7" s="14">
        <f t="shared" si="2"/>
        <v>0</v>
      </c>
      <c r="R7" s="14">
        <f t="shared" si="3"/>
        <v>0</v>
      </c>
    </row>
    <row r="8" spans="1:18" x14ac:dyDescent="0.25">
      <c r="A8" s="9" t="s">
        <v>30</v>
      </c>
      <c r="B8" s="9" t="s">
        <v>31</v>
      </c>
      <c r="C8" s="9" t="s">
        <v>18</v>
      </c>
      <c r="D8" s="9" t="s">
        <v>32</v>
      </c>
      <c r="F8" s="10">
        <v>19549124</v>
      </c>
      <c r="G8" s="10">
        <v>34783312</v>
      </c>
      <c r="H8" s="11">
        <v>326.89002158513563</v>
      </c>
      <c r="I8" s="12">
        <v>1.1004620318530163</v>
      </c>
      <c r="J8" s="14">
        <f t="shared" si="4"/>
        <v>359.73005734605471</v>
      </c>
      <c r="K8" s="11">
        <v>34.6</v>
      </c>
      <c r="L8" s="13">
        <v>22748286.047999997</v>
      </c>
      <c r="M8" s="14">
        <v>2.7075295212977562E-2</v>
      </c>
      <c r="N8" s="13">
        <f t="shared" si="0"/>
        <v>8183242244.5714951</v>
      </c>
      <c r="O8" s="13">
        <f>VLOOKUP(A8,'Revenues X=0.5'!$A$2:$X$180,24,FALSE)*1000</f>
        <v>76503359859.433334</v>
      </c>
      <c r="P8" s="22">
        <f t="shared" si="1"/>
        <v>0.10696578894845037</v>
      </c>
      <c r="Q8" s="14">
        <f t="shared" si="2"/>
        <v>3.5655262982816786E-2</v>
      </c>
      <c r="R8" s="14">
        <f t="shared" si="3"/>
        <v>0.32089736684535108</v>
      </c>
    </row>
    <row r="9" spans="1:18" x14ac:dyDescent="0.25">
      <c r="A9" s="9" t="s">
        <v>33</v>
      </c>
      <c r="B9" s="9" t="s">
        <v>34</v>
      </c>
      <c r="C9" s="9" t="s">
        <v>29</v>
      </c>
      <c r="D9" s="9" t="s">
        <v>35</v>
      </c>
      <c r="E9" s="15"/>
      <c r="F9" s="10">
        <v>87233</v>
      </c>
      <c r="G9" s="10">
        <v>104982</v>
      </c>
      <c r="H9" s="11">
        <v>326.89002158513563</v>
      </c>
      <c r="I9" s="12">
        <v>1.1004620318530163</v>
      </c>
      <c r="J9" s="14">
        <f t="shared" si="4"/>
        <v>359.73005734605471</v>
      </c>
      <c r="K9" s="11">
        <v>88.229380000000006</v>
      </c>
      <c r="L9" s="13">
        <v>12357.032288399998</v>
      </c>
      <c r="M9" s="14">
        <v>2.7075295212977562E-2</v>
      </c>
      <c r="N9" s="13">
        <f t="shared" si="0"/>
        <v>4445195.9337331811</v>
      </c>
      <c r="O9" s="13">
        <f>VLOOKUP(A9,'Revenues X=0.5'!$A$2:$X$180,24,FALSE)*1000</f>
        <v>459835624.64770854</v>
      </c>
      <c r="P9" s="22">
        <f t="shared" si="1"/>
        <v>9.6669237776841575E-3</v>
      </c>
      <c r="Q9" s="14">
        <f t="shared" si="2"/>
        <v>3.2223079258947192E-3</v>
      </c>
      <c r="R9" s="14">
        <f t="shared" si="3"/>
        <v>2.9000771333052476E-2</v>
      </c>
    </row>
    <row r="10" spans="1:18" x14ac:dyDescent="0.25">
      <c r="A10" s="9" t="s">
        <v>36</v>
      </c>
      <c r="B10" s="9" t="s">
        <v>37</v>
      </c>
      <c r="C10" s="9" t="s">
        <v>18</v>
      </c>
      <c r="D10" s="9" t="s">
        <v>35</v>
      </c>
      <c r="E10" s="15"/>
      <c r="F10" s="10">
        <v>40374224</v>
      </c>
      <c r="G10" s="10">
        <v>46859381</v>
      </c>
      <c r="H10" s="11">
        <v>326.89002158513563</v>
      </c>
      <c r="I10" s="12">
        <v>1.1004620318530163</v>
      </c>
      <c r="J10" s="14">
        <f t="shared" si="4"/>
        <v>359.73005734605471</v>
      </c>
      <c r="K10" s="11">
        <v>88.229380000000006</v>
      </c>
      <c r="L10" s="13">
        <v>5515639.671862199</v>
      </c>
      <c r="M10" s="14">
        <v>2.7075295212977562E-2</v>
      </c>
      <c r="N10" s="13">
        <f t="shared" si="0"/>
        <v>1984141375.4591632</v>
      </c>
      <c r="O10" s="13">
        <f>VLOOKUP(A10,'Revenues X=0.5'!$A$2:$X$180,24,FALSE)*1000</f>
        <v>181088867967.85992</v>
      </c>
      <c r="P10" s="22">
        <f t="shared" si="1"/>
        <v>1.0956727477093253E-2</v>
      </c>
      <c r="Q10" s="14">
        <f t="shared" si="2"/>
        <v>3.6522424923644179E-3</v>
      </c>
      <c r="R10" s="14">
        <f t="shared" si="3"/>
        <v>3.287018243127976E-2</v>
      </c>
    </row>
    <row r="11" spans="1:18" x14ac:dyDescent="0.25">
      <c r="A11" s="9" t="s">
        <v>38</v>
      </c>
      <c r="B11" s="9" t="s">
        <v>39</v>
      </c>
      <c r="C11" s="9" t="s">
        <v>40</v>
      </c>
      <c r="D11" s="9" t="s">
        <v>19</v>
      </c>
      <c r="F11" s="10">
        <v>2963496</v>
      </c>
      <c r="G11" s="10">
        <v>2969807</v>
      </c>
      <c r="H11" s="11"/>
      <c r="I11" s="12">
        <v>1.1004620318530163</v>
      </c>
      <c r="J11" s="14">
        <f t="shared" si="4"/>
        <v>0</v>
      </c>
      <c r="K11" s="11">
        <v>99.8</v>
      </c>
      <c r="L11" s="13">
        <v>5939.614000000005</v>
      </c>
      <c r="M11" s="14">
        <v>0</v>
      </c>
      <c r="N11" s="13">
        <f t="shared" si="0"/>
        <v>0</v>
      </c>
      <c r="O11" s="13">
        <f>VLOOKUP(A11,'Revenues X=0.5'!$A$2:$X$180,24,FALSE)*1000</f>
        <v>8004338860.3272285</v>
      </c>
      <c r="P11" s="22">
        <f t="shared" si="1"/>
        <v>0</v>
      </c>
      <c r="Q11" s="14">
        <f t="shared" si="2"/>
        <v>0</v>
      </c>
      <c r="R11" s="14">
        <f t="shared" si="3"/>
        <v>0</v>
      </c>
    </row>
    <row r="12" spans="1:18" x14ac:dyDescent="0.25">
      <c r="A12" s="9" t="s">
        <v>41</v>
      </c>
      <c r="B12" s="9" t="s">
        <v>42</v>
      </c>
      <c r="C12" s="9" t="s">
        <v>29</v>
      </c>
      <c r="D12" s="9" t="s">
        <v>35</v>
      </c>
      <c r="E12" s="15"/>
      <c r="F12" s="10">
        <v>101597</v>
      </c>
      <c r="G12" s="10">
        <v>107734</v>
      </c>
      <c r="H12" s="11">
        <v>326.89002158513563</v>
      </c>
      <c r="I12" s="12">
        <v>1.1004620318530163</v>
      </c>
      <c r="J12" s="14">
        <f t="shared" si="4"/>
        <v>359.73005734605471</v>
      </c>
      <c r="K12" s="11">
        <v>88.229380000000006</v>
      </c>
      <c r="L12" s="13">
        <v>12680.959750799999</v>
      </c>
      <c r="M12" s="14">
        <v>2.7075295212977562E-2</v>
      </c>
      <c r="N12" s="13">
        <f t="shared" si="0"/>
        <v>4561722.3783582952</v>
      </c>
      <c r="O12" s="13" t="e">
        <f>VLOOKUP(A12,'Revenues X=0.5'!$A$2:$X$180,24,FALSE)*1000</f>
        <v>#N/A</v>
      </c>
      <c r="P12" s="22" t="e">
        <f t="shared" si="1"/>
        <v>#N/A</v>
      </c>
      <c r="Q12" s="14" t="e">
        <f t="shared" si="2"/>
        <v>#N/A</v>
      </c>
      <c r="R12" s="14" t="e">
        <f t="shared" si="3"/>
        <v>#N/A</v>
      </c>
    </row>
    <row r="13" spans="1:18" x14ac:dyDescent="0.25">
      <c r="A13" s="9" t="s">
        <v>43</v>
      </c>
      <c r="B13" s="9" t="s">
        <v>44</v>
      </c>
      <c r="C13" s="9" t="s">
        <v>45</v>
      </c>
      <c r="D13" s="9" t="s">
        <v>26</v>
      </c>
      <c r="F13" s="10">
        <v>22031800</v>
      </c>
      <c r="G13" s="10">
        <v>28335501</v>
      </c>
      <c r="H13" s="11">
        <v>157</v>
      </c>
      <c r="I13" s="12">
        <v>1.1004620318530163</v>
      </c>
      <c r="J13" s="14">
        <f t="shared" si="4"/>
        <v>172.77253900092356</v>
      </c>
      <c r="K13" s="11">
        <v>100</v>
      </c>
      <c r="L13" s="13">
        <v>0</v>
      </c>
      <c r="M13" s="14">
        <v>0.11040303634246594</v>
      </c>
      <c r="N13" s="13">
        <f t="shared" si="0"/>
        <v>0</v>
      </c>
      <c r="O13" s="13">
        <f>VLOOKUP(A13,'Revenues X=0.5'!$A$2:$X$180,24,FALSE)*1000</f>
        <v>241905597871.18509</v>
      </c>
      <c r="P13" s="22">
        <f t="shared" si="1"/>
        <v>0</v>
      </c>
      <c r="Q13" s="14">
        <f t="shared" si="2"/>
        <v>0</v>
      </c>
      <c r="R13" s="14">
        <f t="shared" si="3"/>
        <v>0</v>
      </c>
    </row>
    <row r="14" spans="1:18" x14ac:dyDescent="0.25">
      <c r="A14" s="9" t="s">
        <v>46</v>
      </c>
      <c r="B14" s="9" t="s">
        <v>47</v>
      </c>
      <c r="C14" s="9" t="s">
        <v>45</v>
      </c>
      <c r="D14" s="9" t="s">
        <v>19</v>
      </c>
      <c r="F14" s="10">
        <v>8389771</v>
      </c>
      <c r="G14" s="10">
        <v>9005424</v>
      </c>
      <c r="H14" s="11"/>
      <c r="I14" s="12">
        <v>1.1004620318530163</v>
      </c>
      <c r="J14" s="14">
        <f t="shared" si="4"/>
        <v>0</v>
      </c>
      <c r="K14" s="11">
        <v>100</v>
      </c>
      <c r="L14" s="13">
        <v>0</v>
      </c>
      <c r="M14" s="14">
        <v>0</v>
      </c>
      <c r="N14" s="13">
        <f t="shared" si="0"/>
        <v>0</v>
      </c>
      <c r="O14" s="13">
        <f>VLOOKUP(A14,'Revenues X=0.5'!$A$2:$X$180,24,FALSE)*1000</f>
        <v>51385513251.48275</v>
      </c>
      <c r="P14" s="22">
        <f t="shared" si="1"/>
        <v>0</v>
      </c>
      <c r="Q14" s="14">
        <f t="shared" si="2"/>
        <v>0</v>
      </c>
      <c r="R14" s="14">
        <f t="shared" si="3"/>
        <v>0</v>
      </c>
    </row>
    <row r="15" spans="1:18" x14ac:dyDescent="0.25">
      <c r="A15" s="9" t="s">
        <v>48</v>
      </c>
      <c r="B15" s="9" t="s">
        <v>49</v>
      </c>
      <c r="C15" s="9" t="s">
        <v>18</v>
      </c>
      <c r="D15" s="9" t="s">
        <v>19</v>
      </c>
      <c r="F15" s="10">
        <v>9054332</v>
      </c>
      <c r="G15" s="10">
        <v>10474377</v>
      </c>
      <c r="H15" s="11"/>
      <c r="I15" s="12">
        <v>1.1004620318530163</v>
      </c>
      <c r="J15" s="14">
        <f t="shared" si="4"/>
        <v>0</v>
      </c>
      <c r="K15" s="11">
        <v>100</v>
      </c>
      <c r="L15" s="13">
        <v>0</v>
      </c>
      <c r="M15" s="14">
        <v>0</v>
      </c>
      <c r="N15" s="13">
        <f t="shared" si="0"/>
        <v>0</v>
      </c>
      <c r="O15" s="13">
        <f>VLOOKUP(A15,'Revenues X=0.5'!$A$2:$X$180,24,FALSE)*1000</f>
        <v>43215628297.693512</v>
      </c>
      <c r="P15" s="22">
        <f t="shared" si="1"/>
        <v>0</v>
      </c>
      <c r="Q15" s="14">
        <f t="shared" si="2"/>
        <v>0</v>
      </c>
      <c r="R15" s="14">
        <f t="shared" si="3"/>
        <v>0</v>
      </c>
    </row>
    <row r="16" spans="1:18" x14ac:dyDescent="0.25">
      <c r="A16" s="9" t="s">
        <v>50</v>
      </c>
      <c r="B16" s="9" t="s">
        <v>51</v>
      </c>
      <c r="C16" s="9" t="s">
        <v>29</v>
      </c>
      <c r="D16" s="9" t="s">
        <v>35</v>
      </c>
      <c r="E16" s="15"/>
      <c r="F16" s="10">
        <v>360498</v>
      </c>
      <c r="G16" s="13">
        <v>447410</v>
      </c>
      <c r="H16" s="11">
        <v>326.89002158513563</v>
      </c>
      <c r="I16" s="12">
        <v>1.1004620318530163</v>
      </c>
      <c r="J16" s="14">
        <f t="shared" si="4"/>
        <v>359.73005734605471</v>
      </c>
      <c r="K16" s="11">
        <v>88.229380000000006</v>
      </c>
      <c r="L16" s="13">
        <v>52662.930941999992</v>
      </c>
      <c r="M16" s="14">
        <v>2.7075295212977562E-2</v>
      </c>
      <c r="N16" s="13">
        <f t="shared" si="0"/>
        <v>18944439.167776976</v>
      </c>
      <c r="O16" s="13">
        <f>VLOOKUP(A16,'Revenues X=0.5'!$A$2:$X$180,24,FALSE)*1000</f>
        <v>2092441230.7574017</v>
      </c>
      <c r="P16" s="22">
        <f t="shared" si="1"/>
        <v>9.0537497012136633E-3</v>
      </c>
      <c r="Q16" s="14">
        <f t="shared" si="2"/>
        <v>3.017916567071221E-3</v>
      </c>
      <c r="R16" s="14">
        <f t="shared" si="3"/>
        <v>2.7161249103640994E-2</v>
      </c>
    </row>
    <row r="17" spans="1:18" x14ac:dyDescent="0.25">
      <c r="A17" s="9" t="s">
        <v>52</v>
      </c>
      <c r="B17" s="9" t="s">
        <v>53</v>
      </c>
      <c r="C17" s="9" t="s">
        <v>29</v>
      </c>
      <c r="D17" s="9" t="s">
        <v>22</v>
      </c>
      <c r="E17" s="15" t="s">
        <v>54</v>
      </c>
      <c r="F17" s="10">
        <v>1251513</v>
      </c>
      <c r="G17" s="10">
        <v>1641988</v>
      </c>
      <c r="H17" s="11">
        <v>157</v>
      </c>
      <c r="I17" s="12">
        <v>1.1004620318530163</v>
      </c>
      <c r="J17" s="14">
        <f t="shared" si="4"/>
        <v>172.77253900092356</v>
      </c>
      <c r="K17" s="11">
        <v>94.135270000000006</v>
      </c>
      <c r="L17" s="13">
        <v>96298.162832399932</v>
      </c>
      <c r="M17" s="14">
        <v>5.8613944938892791E-2</v>
      </c>
      <c r="N17" s="13">
        <f t="shared" si="0"/>
        <v>16637678.093678104</v>
      </c>
      <c r="O17" s="13">
        <f>VLOOKUP(A17,'Revenues X=0.5'!$A$2:$X$180,24,FALSE)*1000</f>
        <v>15312802010.71188</v>
      </c>
      <c r="P17" s="22">
        <f t="shared" si="1"/>
        <v>1.0865208132410662E-3</v>
      </c>
      <c r="Q17" s="14">
        <f t="shared" si="2"/>
        <v>3.6217360441368873E-4</v>
      </c>
      <c r="R17" s="14">
        <f t="shared" si="3"/>
        <v>3.2595624397231985E-3</v>
      </c>
    </row>
    <row r="18" spans="1:18" x14ac:dyDescent="0.25">
      <c r="A18" s="9" t="s">
        <v>55</v>
      </c>
      <c r="B18" s="9" t="s">
        <v>56</v>
      </c>
      <c r="C18" s="9" t="s">
        <v>14</v>
      </c>
      <c r="D18" s="9" t="s">
        <v>15</v>
      </c>
      <c r="F18" s="10">
        <v>151125475</v>
      </c>
      <c r="G18" s="10">
        <v>185063630</v>
      </c>
      <c r="H18" s="11">
        <v>64</v>
      </c>
      <c r="I18" s="12">
        <v>1.1004620318530163</v>
      </c>
      <c r="J18" s="14">
        <f t="shared" si="4"/>
        <v>70.429570038593042</v>
      </c>
      <c r="K18" s="11">
        <v>55.2</v>
      </c>
      <c r="L18" s="13">
        <v>82908506.239999995</v>
      </c>
      <c r="M18" s="14">
        <v>5.8613944938892791E-2</v>
      </c>
      <c r="N18" s="13">
        <f t="shared" si="0"/>
        <v>5839210447.0252075</v>
      </c>
      <c r="O18" s="13">
        <f>VLOOKUP(A18,'Revenues X=0.5'!$A$2:$X$180,24,FALSE)*1000</f>
        <v>378914797944.47839</v>
      </c>
      <c r="P18" s="22">
        <f t="shared" si="1"/>
        <v>1.5410352086277758E-2</v>
      </c>
      <c r="Q18" s="14">
        <f t="shared" si="2"/>
        <v>5.1367840287592529E-3</v>
      </c>
      <c r="R18" s="14">
        <f t="shared" si="3"/>
        <v>4.6231056258833274E-2</v>
      </c>
    </row>
    <row r="19" spans="1:18" x14ac:dyDescent="0.25">
      <c r="A19" s="9" t="s">
        <v>57</v>
      </c>
      <c r="B19" s="9" t="s">
        <v>58</v>
      </c>
      <c r="C19" s="9" t="s">
        <v>29</v>
      </c>
      <c r="D19" s="9" t="s">
        <v>35</v>
      </c>
      <c r="E19" s="15"/>
      <c r="F19" s="10">
        <v>280396</v>
      </c>
      <c r="G19" s="10">
        <v>305709</v>
      </c>
      <c r="H19" s="11">
        <v>326.89002158513563</v>
      </c>
      <c r="I19" s="12">
        <v>1.1004620318530163</v>
      </c>
      <c r="J19" s="14">
        <f t="shared" si="4"/>
        <v>359.73005734605471</v>
      </c>
      <c r="K19" s="11">
        <v>88.229380000000006</v>
      </c>
      <c r="L19" s="13">
        <v>35983.844695799991</v>
      </c>
      <c r="M19" s="14">
        <v>2.7075295212977562E-2</v>
      </c>
      <c r="N19" s="13">
        <f t="shared" si="0"/>
        <v>12944470.515951658</v>
      </c>
      <c r="O19" s="13">
        <f>VLOOKUP(A19,'Revenues X=0.5'!$A$2:$X$180,24,FALSE)*1000</f>
        <v>1354564688.5858569</v>
      </c>
      <c r="P19" s="22">
        <f t="shared" si="1"/>
        <v>9.5561848208707331E-3</v>
      </c>
      <c r="Q19" s="14">
        <f t="shared" si="2"/>
        <v>3.1853949402902444E-3</v>
      </c>
      <c r="R19" s="14">
        <f t="shared" si="3"/>
        <v>2.8668554462612201E-2</v>
      </c>
    </row>
    <row r="20" spans="1:18" x14ac:dyDescent="0.25">
      <c r="A20" s="9" t="s">
        <v>59</v>
      </c>
      <c r="B20" s="9" t="s">
        <v>60</v>
      </c>
      <c r="C20" s="9" t="s">
        <v>18</v>
      </c>
      <c r="D20" s="9" t="s">
        <v>19</v>
      </c>
      <c r="F20" s="10">
        <v>9490000</v>
      </c>
      <c r="G20" s="10">
        <v>8488334</v>
      </c>
      <c r="H20" s="11"/>
      <c r="I20" s="12">
        <v>1.1004620318530163</v>
      </c>
      <c r="J20" s="14">
        <f t="shared" si="4"/>
        <v>0</v>
      </c>
      <c r="K20" s="11">
        <v>100</v>
      </c>
      <c r="L20" s="13">
        <v>0</v>
      </c>
      <c r="M20" s="14">
        <v>0</v>
      </c>
      <c r="N20" s="13">
        <f t="shared" si="0"/>
        <v>0</v>
      </c>
      <c r="O20" s="13">
        <f>VLOOKUP(A20,'Revenues X=0.5'!$A$2:$X$180,24,FALSE)*1000</f>
        <v>48677475251.067253</v>
      </c>
      <c r="P20" s="22">
        <f t="shared" si="1"/>
        <v>0</v>
      </c>
      <c r="Q20" s="14">
        <f t="shared" si="2"/>
        <v>0</v>
      </c>
      <c r="R20" s="14">
        <f t="shared" si="3"/>
        <v>0</v>
      </c>
    </row>
    <row r="21" spans="1:18" x14ac:dyDescent="0.25">
      <c r="A21" s="9" t="s">
        <v>61</v>
      </c>
      <c r="B21" s="9" t="s">
        <v>62</v>
      </c>
      <c r="C21" s="9" t="s">
        <v>45</v>
      </c>
      <c r="D21" s="9" t="s">
        <v>19</v>
      </c>
      <c r="F21" s="10">
        <v>10895586</v>
      </c>
      <c r="G21" s="10">
        <v>11664194</v>
      </c>
      <c r="H21" s="11"/>
      <c r="I21" s="12">
        <v>1.1004620318530163</v>
      </c>
      <c r="J21" s="14">
        <f t="shared" si="4"/>
        <v>0</v>
      </c>
      <c r="K21" s="11">
        <v>100</v>
      </c>
      <c r="L21" s="13">
        <v>0</v>
      </c>
      <c r="M21" s="14">
        <v>0</v>
      </c>
      <c r="N21" s="13">
        <f t="shared" si="0"/>
        <v>0</v>
      </c>
      <c r="O21" s="13">
        <f>VLOOKUP(A21,'Revenues X=0.5'!$A$2:$X$180,24,FALSE)*1000</f>
        <v>77852609575.995636</v>
      </c>
      <c r="P21" s="22">
        <f t="shared" si="1"/>
        <v>0</v>
      </c>
      <c r="Q21" s="14">
        <f t="shared" si="2"/>
        <v>0</v>
      </c>
      <c r="R21" s="14">
        <f t="shared" si="3"/>
        <v>0</v>
      </c>
    </row>
    <row r="22" spans="1:18" x14ac:dyDescent="0.25">
      <c r="A22" s="9" t="s">
        <v>63</v>
      </c>
      <c r="B22" s="9" t="s">
        <v>64</v>
      </c>
      <c r="C22" s="9" t="s">
        <v>18</v>
      </c>
      <c r="D22" s="9" t="s">
        <v>35</v>
      </c>
      <c r="E22" s="15"/>
      <c r="F22" s="10">
        <v>308595</v>
      </c>
      <c r="G22" s="10">
        <v>461277</v>
      </c>
      <c r="H22" s="11">
        <v>326.89002158513563</v>
      </c>
      <c r="I22" s="12">
        <v>1.1004620318530163</v>
      </c>
      <c r="J22" s="14">
        <f t="shared" si="4"/>
        <v>359.73005734605471</v>
      </c>
      <c r="K22" s="11">
        <v>88.229380000000006</v>
      </c>
      <c r="L22" s="13">
        <v>54295.162817399992</v>
      </c>
      <c r="M22" s="14">
        <v>2.7075295212977562E-2</v>
      </c>
      <c r="N22" s="13">
        <f t="shared" si="0"/>
        <v>19531602.033916678</v>
      </c>
      <c r="O22" s="13">
        <f>VLOOKUP(A22,'Revenues X=0.5'!$A$2:$X$180,24,FALSE)*1000</f>
        <v>1052689473.827729</v>
      </c>
      <c r="P22" s="22">
        <f t="shared" si="1"/>
        <v>1.8554001459610867E-2</v>
      </c>
      <c r="Q22" s="14">
        <f t="shared" si="2"/>
        <v>6.1846671532036221E-3</v>
      </c>
      <c r="R22" s="14">
        <f t="shared" si="3"/>
        <v>5.5662004378832598E-2</v>
      </c>
    </row>
    <row r="23" spans="1:18" x14ac:dyDescent="0.25">
      <c r="A23" s="9" t="s">
        <v>65</v>
      </c>
      <c r="B23" s="9" t="s">
        <v>66</v>
      </c>
      <c r="C23" s="9" t="s">
        <v>14</v>
      </c>
      <c r="D23" s="9" t="s">
        <v>32</v>
      </c>
      <c r="F23" s="10">
        <v>9509798</v>
      </c>
      <c r="G23" s="10">
        <v>15506762</v>
      </c>
      <c r="H23" s="11">
        <v>326.89002158513563</v>
      </c>
      <c r="I23" s="12">
        <v>1.1004620318530163</v>
      </c>
      <c r="J23" s="14">
        <f t="shared" si="4"/>
        <v>359.73005734605471</v>
      </c>
      <c r="K23" s="11">
        <v>27.9</v>
      </c>
      <c r="L23" s="13">
        <v>11180375.402000001</v>
      </c>
      <c r="M23" s="14">
        <v>2.7075295212977562E-2</v>
      </c>
      <c r="N23" s="13">
        <f t="shared" si="0"/>
        <v>4021917084.5118799</v>
      </c>
      <c r="O23" s="13">
        <f>VLOOKUP(A23,'Revenues X=0.5'!$A$2:$X$180,24,FALSE)*1000</f>
        <v>30339888635.801113</v>
      </c>
      <c r="P23" s="22">
        <f t="shared" si="1"/>
        <v>0.13256202528594691</v>
      </c>
      <c r="Q23" s="14">
        <f t="shared" si="2"/>
        <v>4.4187341761982302E-2</v>
      </c>
      <c r="R23" s="14">
        <f t="shared" si="3"/>
        <v>0.39768607585784072</v>
      </c>
    </row>
    <row r="24" spans="1:18" x14ac:dyDescent="0.25">
      <c r="A24" s="9" t="s">
        <v>67</v>
      </c>
      <c r="B24" s="9" t="s">
        <v>68</v>
      </c>
      <c r="C24" s="9" t="s">
        <v>29</v>
      </c>
      <c r="D24" s="9" t="s">
        <v>69</v>
      </c>
      <c r="F24" s="10">
        <v>65124</v>
      </c>
      <c r="G24" s="10">
        <v>66524</v>
      </c>
      <c r="H24" s="11"/>
      <c r="I24" s="12">
        <v>1.1004620318530163</v>
      </c>
      <c r="J24" s="14">
        <f t="shared" si="4"/>
        <v>0</v>
      </c>
      <c r="K24" s="11">
        <v>100</v>
      </c>
      <c r="L24" s="13">
        <v>0</v>
      </c>
      <c r="M24" s="14">
        <v>0</v>
      </c>
      <c r="N24" s="13">
        <f t="shared" si="0"/>
        <v>0</v>
      </c>
      <c r="O24" s="13">
        <f>VLOOKUP(A24,'Revenues X=0.5'!$A$2:$X$180,24,FALSE)*1000</f>
        <v>372639655.18502903</v>
      </c>
      <c r="P24" s="22">
        <f t="shared" si="1"/>
        <v>0</v>
      </c>
      <c r="Q24" s="14">
        <f t="shared" si="2"/>
        <v>0</v>
      </c>
      <c r="R24" s="14">
        <f t="shared" si="3"/>
        <v>0</v>
      </c>
    </row>
    <row r="25" spans="1:18" x14ac:dyDescent="0.25">
      <c r="A25" s="9" t="s">
        <v>70</v>
      </c>
      <c r="B25" s="9" t="s">
        <v>71</v>
      </c>
      <c r="C25" s="9" t="s">
        <v>40</v>
      </c>
      <c r="D25" s="9" t="s">
        <v>15</v>
      </c>
      <c r="F25" s="10">
        <v>716939</v>
      </c>
      <c r="G25" s="10">
        <v>897761</v>
      </c>
      <c r="H25" s="11">
        <v>64</v>
      </c>
      <c r="I25" s="12">
        <v>1.1004620318530163</v>
      </c>
      <c r="J25" s="14">
        <f t="shared" si="4"/>
        <v>70.429570038593042</v>
      </c>
      <c r="K25" s="11">
        <v>72</v>
      </c>
      <c r="L25" s="13">
        <v>251373.08000000002</v>
      </c>
      <c r="M25" s="14">
        <v>5.8613944938892791E-2</v>
      </c>
      <c r="N25" s="13">
        <f t="shared" si="0"/>
        <v>17704097.943676852</v>
      </c>
      <c r="O25" s="13">
        <f>VLOOKUP(A25,'Revenues X=0.5'!$A$2:$X$180,24,FALSE)*1000</f>
        <v>1934140640.0634139</v>
      </c>
      <c r="P25" s="22">
        <f t="shared" si="1"/>
        <v>9.1534698030523755E-3</v>
      </c>
      <c r="Q25" s="14">
        <f t="shared" si="2"/>
        <v>3.0511566010174582E-3</v>
      </c>
      <c r="R25" s="14">
        <f t="shared" si="3"/>
        <v>2.7460409409157126E-2</v>
      </c>
    </row>
    <row r="26" spans="1:18" x14ac:dyDescent="0.25">
      <c r="A26" s="9" t="s">
        <v>72</v>
      </c>
      <c r="B26" s="9" t="s">
        <v>73</v>
      </c>
      <c r="C26" s="9" t="s">
        <v>40</v>
      </c>
      <c r="D26" s="9" t="s">
        <v>35</v>
      </c>
      <c r="E26" s="15"/>
      <c r="F26" s="10">
        <v>10156601</v>
      </c>
      <c r="G26" s="13">
        <v>13665316</v>
      </c>
      <c r="H26" s="11">
        <v>326.89002158513563</v>
      </c>
      <c r="I26" s="12">
        <v>1.1004620318530163</v>
      </c>
      <c r="J26" s="14">
        <f t="shared" si="4"/>
        <v>359.73005734605471</v>
      </c>
      <c r="K26" s="11">
        <v>80.2</v>
      </c>
      <c r="L26" s="13">
        <v>2705732.5679999995</v>
      </c>
      <c r="M26" s="14">
        <v>2.7075295212977562E-2</v>
      </c>
      <c r="N26" s="13">
        <f t="shared" si="0"/>
        <v>973333331.84972763</v>
      </c>
      <c r="O26" s="13">
        <f>VLOOKUP(A26,'Revenues X=0.5'!$A$2:$X$180,24,FALSE)*1000</f>
        <v>33205731839.319073</v>
      </c>
      <c r="P26" s="22">
        <f t="shared" si="1"/>
        <v>2.9312208403044403E-2</v>
      </c>
      <c r="Q26" s="14">
        <f t="shared" si="2"/>
        <v>9.7707361343481354E-3</v>
      </c>
      <c r="R26" s="14">
        <f t="shared" si="3"/>
        <v>8.7936625209133215E-2</v>
      </c>
    </row>
    <row r="27" spans="1:18" x14ac:dyDescent="0.25">
      <c r="A27" s="9" t="s">
        <v>74</v>
      </c>
      <c r="B27" s="9" t="s">
        <v>75</v>
      </c>
      <c r="C27" s="9" t="s">
        <v>18</v>
      </c>
      <c r="D27" s="9" t="s">
        <v>19</v>
      </c>
      <c r="F27" s="10">
        <v>3845929</v>
      </c>
      <c r="G27" s="10">
        <v>3700255</v>
      </c>
      <c r="H27" s="11"/>
      <c r="I27" s="12">
        <v>1.1004620318530163</v>
      </c>
      <c r="J27" s="14">
        <f t="shared" si="4"/>
        <v>0</v>
      </c>
      <c r="K27" s="11">
        <v>99.7</v>
      </c>
      <c r="L27" s="13">
        <v>11100.76500000001</v>
      </c>
      <c r="M27" s="14">
        <v>0</v>
      </c>
      <c r="N27" s="13">
        <f t="shared" si="0"/>
        <v>0</v>
      </c>
      <c r="O27" s="13">
        <f>VLOOKUP(A27,'Revenues X=0.5'!$A$2:$X$180,24,FALSE)*1000</f>
        <v>23126314721.601006</v>
      </c>
      <c r="P27" s="22">
        <f t="shared" si="1"/>
        <v>0</v>
      </c>
      <c r="Q27" s="14">
        <f t="shared" si="2"/>
        <v>0</v>
      </c>
      <c r="R27" s="14">
        <f t="shared" si="3"/>
        <v>0</v>
      </c>
    </row>
    <row r="28" spans="1:18" x14ac:dyDescent="0.25">
      <c r="A28" s="9" t="s">
        <v>76</v>
      </c>
      <c r="B28" s="9" t="s">
        <v>77</v>
      </c>
      <c r="C28" s="9" t="s">
        <v>18</v>
      </c>
      <c r="D28" s="9" t="s">
        <v>32</v>
      </c>
      <c r="F28" s="10">
        <v>1969341</v>
      </c>
      <c r="G28" s="10">
        <v>2347860</v>
      </c>
      <c r="H28" s="11">
        <v>326.89002158513563</v>
      </c>
      <c r="I28" s="12">
        <v>1.1004620318530163</v>
      </c>
      <c r="J28" s="14">
        <f t="shared" si="4"/>
        <v>359.73005734605471</v>
      </c>
      <c r="K28" s="11">
        <v>43.1</v>
      </c>
      <c r="L28" s="13">
        <v>1335932.3399999999</v>
      </c>
      <c r="M28" s="14">
        <v>2.7075295212977562E-2</v>
      </c>
      <c r="N28" s="13">
        <f t="shared" si="0"/>
        <v>480575017.27864897</v>
      </c>
      <c r="O28" s="13">
        <f>VLOOKUP(A28,'Revenues X=0.5'!$A$2:$X$180,24,FALSE)*1000</f>
        <v>7119907922.7616653</v>
      </c>
      <c r="P28" s="22">
        <f t="shared" si="1"/>
        <v>6.7497364079989935E-2</v>
      </c>
      <c r="Q28" s="14">
        <f t="shared" si="2"/>
        <v>2.2499121359996644E-2</v>
      </c>
      <c r="R28" s="14">
        <f t="shared" si="3"/>
        <v>0.20249209223996981</v>
      </c>
    </row>
    <row r="29" spans="1:18" x14ac:dyDescent="0.25">
      <c r="A29" s="9" t="s">
        <v>78</v>
      </c>
      <c r="B29" s="9" t="s">
        <v>79</v>
      </c>
      <c r="C29" s="9" t="s">
        <v>18</v>
      </c>
      <c r="D29" s="9" t="s">
        <v>35</v>
      </c>
      <c r="E29" s="15"/>
      <c r="F29" s="10">
        <v>195210154</v>
      </c>
      <c r="G29" s="10">
        <v>222748294</v>
      </c>
      <c r="H29" s="11">
        <v>326.89002158513563</v>
      </c>
      <c r="I29" s="12">
        <v>1.1004620318530163</v>
      </c>
      <c r="J29" s="14">
        <f t="shared" si="4"/>
        <v>359.73005734605471</v>
      </c>
      <c r="K29" s="11">
        <v>98.93</v>
      </c>
      <c r="L29" s="13">
        <v>2383406.7457999848</v>
      </c>
      <c r="M29" s="14">
        <v>2.7075295212977562E-2</v>
      </c>
      <c r="N29" s="13">
        <f t="shared" si="0"/>
        <v>857383045.34560215</v>
      </c>
      <c r="O29" s="13">
        <f>VLOOKUP(A29,'Revenues X=0.5'!$A$2:$X$180,24,FALSE)*1000</f>
        <v>640547359580.34827</v>
      </c>
      <c r="P29" s="22">
        <f t="shared" si="1"/>
        <v>1.3385162432131682E-3</v>
      </c>
      <c r="Q29" s="14">
        <f t="shared" si="2"/>
        <v>4.4617208107105606E-4</v>
      </c>
      <c r="R29" s="14">
        <f t="shared" si="3"/>
        <v>4.0155487296395049E-3</v>
      </c>
    </row>
    <row r="30" spans="1:18" x14ac:dyDescent="0.25">
      <c r="A30" s="9" t="s">
        <v>80</v>
      </c>
      <c r="B30" s="9" t="s">
        <v>81</v>
      </c>
      <c r="C30" s="9" t="s">
        <v>29</v>
      </c>
      <c r="D30" s="9" t="s">
        <v>26</v>
      </c>
      <c r="F30" s="10">
        <v>400569</v>
      </c>
      <c r="G30" s="10">
        <v>499424</v>
      </c>
      <c r="H30" s="11">
        <v>157</v>
      </c>
      <c r="I30" s="12">
        <v>1.1004620318530163</v>
      </c>
      <c r="J30" s="14">
        <f t="shared" si="4"/>
        <v>172.77253900092356</v>
      </c>
      <c r="K30" s="11">
        <v>72.598820000000003</v>
      </c>
      <c r="L30" s="13">
        <v>136848.06920319996</v>
      </c>
      <c r="M30" s="14">
        <v>0.11040303634246594</v>
      </c>
      <c r="N30" s="13">
        <f t="shared" si="0"/>
        <v>23643588.373610951</v>
      </c>
      <c r="O30" s="13">
        <f>VLOOKUP(A30,'Revenues X=0.5'!$A$2:$X$180,24,FALSE)*1000</f>
        <v>5577939974.3454037</v>
      </c>
      <c r="P30" s="22">
        <f t="shared" si="1"/>
        <v>4.2387670864790245E-3</v>
      </c>
      <c r="Q30" s="14">
        <f t="shared" si="2"/>
        <v>1.4129223621596749E-3</v>
      </c>
      <c r="R30" s="14">
        <f t="shared" si="3"/>
        <v>1.2716301259437075E-2</v>
      </c>
    </row>
    <row r="31" spans="1:18" x14ac:dyDescent="0.25">
      <c r="A31" s="9" t="s">
        <v>82</v>
      </c>
      <c r="B31" s="9" t="s">
        <v>83</v>
      </c>
      <c r="C31" s="9" t="s">
        <v>18</v>
      </c>
      <c r="D31" s="9" t="s">
        <v>19</v>
      </c>
      <c r="F31" s="10">
        <v>7395599</v>
      </c>
      <c r="G31" s="10">
        <v>6213179</v>
      </c>
      <c r="H31" s="11"/>
      <c r="I31" s="12">
        <v>1.1004620318530163</v>
      </c>
      <c r="J31" s="14">
        <f t="shared" si="4"/>
        <v>0</v>
      </c>
      <c r="K31" s="11">
        <v>100</v>
      </c>
      <c r="L31" s="13">
        <v>0</v>
      </c>
      <c r="M31" s="14">
        <v>0</v>
      </c>
      <c r="N31" s="13">
        <f t="shared" si="0"/>
        <v>0</v>
      </c>
      <c r="O31" s="13">
        <f>VLOOKUP(A31,'Revenues X=0.5'!$A$2:$X$180,24,FALSE)*1000</f>
        <v>35367906269.718597</v>
      </c>
      <c r="P31" s="22">
        <f t="shared" si="1"/>
        <v>0</v>
      </c>
      <c r="Q31" s="14">
        <f t="shared" si="2"/>
        <v>0</v>
      </c>
      <c r="R31" s="14">
        <f t="shared" si="3"/>
        <v>0</v>
      </c>
    </row>
    <row r="32" spans="1:18" x14ac:dyDescent="0.25">
      <c r="A32" s="9" t="s">
        <v>84</v>
      </c>
      <c r="B32" s="9" t="s">
        <v>85</v>
      </c>
      <c r="C32" s="9" t="s">
        <v>14</v>
      </c>
      <c r="D32" s="9" t="s">
        <v>32</v>
      </c>
      <c r="F32" s="10">
        <v>15540284</v>
      </c>
      <c r="G32" s="10">
        <v>26564341</v>
      </c>
      <c r="H32" s="11">
        <v>326.89002158513563</v>
      </c>
      <c r="I32" s="12">
        <v>1.1004620318530163</v>
      </c>
      <c r="J32" s="14">
        <f t="shared" si="4"/>
        <v>359.73005734605471</v>
      </c>
      <c r="K32" s="11">
        <v>13.1</v>
      </c>
      <c r="L32" s="13">
        <v>23084412.329</v>
      </c>
      <c r="M32" s="14">
        <v>2.7075295212977562E-2</v>
      </c>
      <c r="N32" s="13">
        <f t="shared" si="0"/>
        <v>8304156970.9111423</v>
      </c>
      <c r="O32" s="13">
        <f>VLOOKUP(A32,'Revenues X=0.5'!$A$2:$X$180,24,FALSE)*1000</f>
        <v>47889806585.417519</v>
      </c>
      <c r="P32" s="22">
        <f t="shared" si="1"/>
        <v>0.17340134702986593</v>
      </c>
      <c r="Q32" s="14">
        <f t="shared" si="2"/>
        <v>5.7800449009955311E-2</v>
      </c>
      <c r="R32" s="14">
        <f t="shared" si="3"/>
        <v>0.52020404108959784</v>
      </c>
    </row>
    <row r="33" spans="1:18" x14ac:dyDescent="0.25">
      <c r="A33" s="9" t="s">
        <v>86</v>
      </c>
      <c r="B33" s="9" t="s">
        <v>87</v>
      </c>
      <c r="C33" s="9" t="s">
        <v>14</v>
      </c>
      <c r="D33" s="9" t="s">
        <v>32</v>
      </c>
      <c r="F33" s="10">
        <v>9232753</v>
      </c>
      <c r="G33" s="10">
        <v>16392402.999999998</v>
      </c>
      <c r="H33" s="11">
        <v>326.89002158513563</v>
      </c>
      <c r="I33" s="12">
        <v>1.1004620318530163</v>
      </c>
      <c r="J33" s="14">
        <f t="shared" si="4"/>
        <v>359.73005734605471</v>
      </c>
      <c r="K33" s="11">
        <v>5.3</v>
      </c>
      <c r="L33" s="13">
        <v>15523605.640999997</v>
      </c>
      <c r="M33" s="14">
        <v>2.7075295212977562E-2</v>
      </c>
      <c r="N33" s="13">
        <f t="shared" si="0"/>
        <v>5584307547.4544668</v>
      </c>
      <c r="O33" s="13">
        <f>VLOOKUP(A33,'Revenues X=0.5'!$A$2:$X$180,24,FALSE)*1000</f>
        <v>28968422205.565044</v>
      </c>
      <c r="P33" s="22">
        <f t="shared" si="1"/>
        <v>0.19277223688011841</v>
      </c>
      <c r="Q33" s="14">
        <f t="shared" si="2"/>
        <v>6.4257412293372798E-2</v>
      </c>
      <c r="R33" s="14">
        <f t="shared" si="3"/>
        <v>0.57831671064035517</v>
      </c>
    </row>
    <row r="34" spans="1:18" x14ac:dyDescent="0.25">
      <c r="A34" s="9" t="s">
        <v>88</v>
      </c>
      <c r="B34" s="9" t="s">
        <v>89</v>
      </c>
      <c r="C34" s="9" t="s">
        <v>40</v>
      </c>
      <c r="D34" s="9" t="s">
        <v>32</v>
      </c>
      <c r="F34" s="10">
        <v>487601</v>
      </c>
      <c r="G34" s="13">
        <v>576734</v>
      </c>
      <c r="H34" s="11">
        <v>326.89002158513563</v>
      </c>
      <c r="I34" s="12">
        <v>1.1004620318530163</v>
      </c>
      <c r="J34" s="14">
        <f t="shared" si="4"/>
        <v>359.73005734605471</v>
      </c>
      <c r="K34" s="11">
        <v>67</v>
      </c>
      <c r="L34" s="13">
        <v>190322.21999999997</v>
      </c>
      <c r="M34" s="14">
        <v>2.7075295212977562E-2</v>
      </c>
      <c r="N34" s="13">
        <f t="shared" si="0"/>
        <v>68464623.114828423</v>
      </c>
      <c r="O34" s="13">
        <f>VLOOKUP(A34,'Revenues X=0.5'!$A$2:$X$180,24,FALSE)*1000</f>
        <v>1280698961.00228</v>
      </c>
      <c r="P34" s="22">
        <f t="shared" si="1"/>
        <v>5.3458794923396939E-2</v>
      </c>
      <c r="Q34" s="14">
        <f t="shared" si="2"/>
        <v>1.781959830779898E-2</v>
      </c>
      <c r="R34" s="14">
        <f t="shared" si="3"/>
        <v>0.16037638477019084</v>
      </c>
    </row>
    <row r="35" spans="1:18" x14ac:dyDescent="0.25">
      <c r="A35" s="9" t="s">
        <v>90</v>
      </c>
      <c r="B35" s="9" t="s">
        <v>91</v>
      </c>
      <c r="C35" s="9" t="s">
        <v>14</v>
      </c>
      <c r="D35" s="9" t="s">
        <v>26</v>
      </c>
      <c r="F35" s="10">
        <v>14364931</v>
      </c>
      <c r="G35" s="10">
        <v>19143612</v>
      </c>
      <c r="H35" s="11">
        <v>157</v>
      </c>
      <c r="I35" s="12">
        <v>1.1004620318530163</v>
      </c>
      <c r="J35" s="14">
        <f t="shared" si="4"/>
        <v>172.77253900092356</v>
      </c>
      <c r="K35" s="11">
        <v>31.1</v>
      </c>
      <c r="L35" s="13">
        <v>13189948.668000001</v>
      </c>
      <c r="M35" s="14">
        <v>0.11040303634246594</v>
      </c>
      <c r="N35" s="13">
        <f t="shared" ref="N35:N66" si="5">J35*L35</f>
        <v>2278860920.66221</v>
      </c>
      <c r="O35" s="13">
        <f>VLOOKUP(A35,'Revenues X=0.5'!$A$2:$X$180,24,FALSE)*1000</f>
        <v>37745799088.376343</v>
      </c>
      <c r="P35" s="22">
        <f t="shared" si="1"/>
        <v>6.0373895259882723E-2</v>
      </c>
      <c r="Q35" s="14">
        <f t="shared" si="2"/>
        <v>2.012463175329424E-2</v>
      </c>
      <c r="R35" s="14">
        <f t="shared" si="3"/>
        <v>0.18112168577964816</v>
      </c>
    </row>
    <row r="36" spans="1:18" x14ac:dyDescent="0.25">
      <c r="A36" s="9" t="s">
        <v>92</v>
      </c>
      <c r="B36" s="9" t="s">
        <v>93</v>
      </c>
      <c r="C36" s="9" t="s">
        <v>40</v>
      </c>
      <c r="D36" s="9" t="s">
        <v>32</v>
      </c>
      <c r="F36" s="10">
        <v>20624343</v>
      </c>
      <c r="G36" s="10">
        <v>33074214.999999996</v>
      </c>
      <c r="H36" s="11">
        <v>326.89002158513563</v>
      </c>
      <c r="I36" s="12">
        <v>1.1004620318530163</v>
      </c>
      <c r="J36" s="14">
        <f t="shared" si="4"/>
        <v>359.73005734605471</v>
      </c>
      <c r="K36" s="11">
        <v>49</v>
      </c>
      <c r="L36" s="13">
        <v>16867849.649999999</v>
      </c>
      <c r="M36" s="14">
        <v>2.7075295212977562E-2</v>
      </c>
      <c r="N36" s="13">
        <f t="shared" si="5"/>
        <v>6067872521.899128</v>
      </c>
      <c r="O36" s="13">
        <f>VLOOKUP(A36,'Revenues X=0.5'!$A$2:$X$180,24,FALSE)*1000</f>
        <v>62967201216.38588</v>
      </c>
      <c r="P36" s="22">
        <f t="shared" si="1"/>
        <v>9.6365606294727499E-2</v>
      </c>
      <c r="Q36" s="14">
        <f t="shared" si="2"/>
        <v>3.2121868764909162E-2</v>
      </c>
      <c r="R36" s="14">
        <f t="shared" si="3"/>
        <v>0.28909681888418248</v>
      </c>
    </row>
    <row r="37" spans="1:18" x14ac:dyDescent="0.25">
      <c r="A37" s="9" t="s">
        <v>94</v>
      </c>
      <c r="B37" s="9" t="s">
        <v>95</v>
      </c>
      <c r="C37" s="9" t="s">
        <v>45</v>
      </c>
      <c r="D37" s="9" t="s">
        <v>69</v>
      </c>
      <c r="F37" s="10">
        <v>34005274</v>
      </c>
      <c r="G37" s="10">
        <v>40616997</v>
      </c>
      <c r="H37" s="11"/>
      <c r="I37" s="12">
        <v>1.1004620318530163</v>
      </c>
      <c r="J37" s="14">
        <f t="shared" si="4"/>
        <v>0</v>
      </c>
      <c r="K37" s="11">
        <v>100</v>
      </c>
      <c r="L37" s="13">
        <v>0</v>
      </c>
      <c r="M37" s="14">
        <v>0</v>
      </c>
      <c r="N37" s="13">
        <f t="shared" si="5"/>
        <v>0</v>
      </c>
      <c r="O37" s="13">
        <f>VLOOKUP(A37,'Revenues X=0.5'!$A$2:$X$180,24,FALSE)*1000</f>
        <v>329893397154.45477</v>
      </c>
      <c r="P37" s="22">
        <f t="shared" si="1"/>
        <v>0</v>
      </c>
      <c r="Q37" s="14">
        <f t="shared" si="2"/>
        <v>0</v>
      </c>
      <c r="R37" s="14">
        <f t="shared" si="3"/>
        <v>0</v>
      </c>
    </row>
    <row r="38" spans="1:18" x14ac:dyDescent="0.25">
      <c r="A38" s="9" t="s">
        <v>96</v>
      </c>
      <c r="B38" s="9" t="s">
        <v>97</v>
      </c>
      <c r="C38" s="9" t="s">
        <v>29</v>
      </c>
      <c r="D38" s="9" t="s">
        <v>35</v>
      </c>
      <c r="E38" s="15"/>
      <c r="F38" s="10">
        <v>55509</v>
      </c>
      <c r="G38" s="10">
        <v>66552</v>
      </c>
      <c r="H38" s="11">
        <v>326.89002158513563</v>
      </c>
      <c r="I38" s="12">
        <v>1.1004620318530163</v>
      </c>
      <c r="J38" s="14">
        <f t="shared" si="4"/>
        <v>359.73005734605471</v>
      </c>
      <c r="K38" s="11">
        <v>88.229380000000006</v>
      </c>
      <c r="L38" s="13">
        <v>7833.5830223999992</v>
      </c>
      <c r="M38" s="14">
        <v>2.7075295212977562E-2</v>
      </c>
      <c r="N38" s="13">
        <f t="shared" si="5"/>
        <v>2817975.2698730323</v>
      </c>
      <c r="O38" s="13">
        <f>VLOOKUP(A38,'Revenues X=0.5'!$A$2:$X$180,24,FALSE)*1000</f>
        <v>425852898.28499478</v>
      </c>
      <c r="P38" s="22">
        <f t="shared" si="1"/>
        <v>6.6172504196206046E-3</v>
      </c>
      <c r="Q38" s="14">
        <f t="shared" si="2"/>
        <v>2.2057501398735349E-3</v>
      </c>
      <c r="R38" s="14">
        <f t="shared" si="3"/>
        <v>1.9851751258861815E-2</v>
      </c>
    </row>
    <row r="39" spans="1:18" x14ac:dyDescent="0.25">
      <c r="A39" s="9" t="s">
        <v>98</v>
      </c>
      <c r="B39" s="9" t="s">
        <v>99</v>
      </c>
      <c r="C39" s="9" t="s">
        <v>14</v>
      </c>
      <c r="D39" s="9" t="s">
        <v>32</v>
      </c>
      <c r="F39" s="10">
        <v>4349921</v>
      </c>
      <c r="G39" s="10">
        <v>6318381</v>
      </c>
      <c r="H39" s="11">
        <v>326.89002158513563</v>
      </c>
      <c r="I39" s="12">
        <v>1.1004620318530163</v>
      </c>
      <c r="J39" s="14">
        <f t="shared" si="4"/>
        <v>359.73005734605471</v>
      </c>
      <c r="K39" s="11">
        <v>9.464245</v>
      </c>
      <c r="L39" s="13">
        <v>5720393.9421265498</v>
      </c>
      <c r="M39" s="14">
        <v>2.7075295212977562E-2</v>
      </c>
      <c r="N39" s="13">
        <f t="shared" si="5"/>
        <v>2057797640.8432076</v>
      </c>
      <c r="O39" s="13">
        <f>VLOOKUP(A39,'Revenues X=0.5'!$A$2:$X$180,24,FALSE)*1000</f>
        <v>11689913718.203577</v>
      </c>
      <c r="P39" s="22">
        <f t="shared" si="1"/>
        <v>0.17603189300181041</v>
      </c>
      <c r="Q39" s="14">
        <f t="shared" si="2"/>
        <v>5.8677297667270131E-2</v>
      </c>
      <c r="R39" s="14">
        <f t="shared" si="3"/>
        <v>0.5280956790054312</v>
      </c>
    </row>
    <row r="40" spans="1:18" x14ac:dyDescent="0.25">
      <c r="A40" s="9" t="s">
        <v>100</v>
      </c>
      <c r="B40" s="9" t="s">
        <v>101</v>
      </c>
      <c r="C40" s="9" t="s">
        <v>14</v>
      </c>
      <c r="D40" s="9" t="s">
        <v>32</v>
      </c>
      <c r="F40" s="10">
        <v>11720781</v>
      </c>
      <c r="G40" s="10">
        <v>20877527</v>
      </c>
      <c r="H40" s="11">
        <v>326.89002158513563</v>
      </c>
      <c r="I40" s="12">
        <v>1.1004620318530163</v>
      </c>
      <c r="J40" s="14">
        <f t="shared" si="4"/>
        <v>359.73005734605471</v>
      </c>
      <c r="K40" s="11">
        <v>3.5</v>
      </c>
      <c r="L40" s="13">
        <v>20146813.555</v>
      </c>
      <c r="M40" s="14">
        <v>2.7075295212977562E-2</v>
      </c>
      <c r="N40" s="13">
        <f t="shared" si="5"/>
        <v>7247414395.480422</v>
      </c>
      <c r="O40" s="13">
        <f>VLOOKUP(A40,'Revenues X=0.5'!$A$2:$X$180,24,FALSE)*1000</f>
        <v>36910158684.459152</v>
      </c>
      <c r="P40" s="22">
        <f t="shared" si="1"/>
        <v>0.1963528376411969</v>
      </c>
      <c r="Q40" s="14">
        <f t="shared" si="2"/>
        <v>6.5450945880398972E-2</v>
      </c>
      <c r="R40" s="14">
        <f t="shared" si="3"/>
        <v>0.58905851292359068</v>
      </c>
    </row>
    <row r="41" spans="1:18" x14ac:dyDescent="0.25">
      <c r="A41" s="9" t="s">
        <v>102</v>
      </c>
      <c r="B41" s="9" t="s">
        <v>103</v>
      </c>
      <c r="C41" s="9" t="s">
        <v>29</v>
      </c>
      <c r="D41" s="9" t="s">
        <v>19</v>
      </c>
      <c r="F41" s="10">
        <v>159518</v>
      </c>
      <c r="G41" s="10">
        <v>173587</v>
      </c>
      <c r="H41" s="11"/>
      <c r="I41" s="12">
        <v>1.1004620318530163</v>
      </c>
      <c r="J41" s="14">
        <f t="shared" si="4"/>
        <v>0</v>
      </c>
      <c r="K41" s="11">
        <v>100</v>
      </c>
      <c r="L41" s="13">
        <v>0</v>
      </c>
      <c r="M41" s="14">
        <v>0</v>
      </c>
      <c r="N41" s="13">
        <f t="shared" si="5"/>
        <v>0</v>
      </c>
      <c r="O41" s="13" t="e">
        <f>VLOOKUP(A41,'Revenues X=0.5'!$A$2:$X$180,24,FALSE)*1000</f>
        <v>#N/A</v>
      </c>
      <c r="P41" s="22" t="e">
        <f t="shared" si="1"/>
        <v>#N/A</v>
      </c>
      <c r="Q41" s="14" t="e">
        <f t="shared" si="2"/>
        <v>#N/A</v>
      </c>
      <c r="R41" s="14" t="e">
        <f t="shared" si="3"/>
        <v>#N/A</v>
      </c>
    </row>
    <row r="42" spans="1:18" x14ac:dyDescent="0.25">
      <c r="A42" s="9" t="s">
        <v>104</v>
      </c>
      <c r="B42" s="9" t="s">
        <v>105</v>
      </c>
      <c r="C42" s="9" t="s">
        <v>45</v>
      </c>
      <c r="D42" s="9" t="s">
        <v>35</v>
      </c>
      <c r="E42" s="15"/>
      <c r="F42" s="10">
        <v>17150760</v>
      </c>
      <c r="G42" s="10">
        <v>19814578</v>
      </c>
      <c r="H42" s="11">
        <v>326.89002158513563</v>
      </c>
      <c r="I42" s="12">
        <v>1.1004620318530163</v>
      </c>
      <c r="J42" s="14">
        <f t="shared" si="4"/>
        <v>359.73005734605471</v>
      </c>
      <c r="K42" s="11">
        <v>99.59</v>
      </c>
      <c r="L42" s="13">
        <v>81239.769799999849</v>
      </c>
      <c r="M42" s="14">
        <v>2.7075295212977562E-2</v>
      </c>
      <c r="N42" s="13">
        <f t="shared" si="5"/>
        <v>29224387.048934229</v>
      </c>
      <c r="O42" s="13">
        <f>VLOOKUP(A42,'Revenues X=0.5'!$A$2:$X$180,24,FALSE)*1000</f>
        <v>74550387900.19136</v>
      </c>
      <c r="P42" s="22">
        <f t="shared" si="1"/>
        <v>3.920085176224712E-4</v>
      </c>
      <c r="Q42" s="14">
        <f t="shared" si="2"/>
        <v>1.3066950587415705E-4</v>
      </c>
      <c r="R42" s="14">
        <f t="shared" si="3"/>
        <v>1.1760255528674138E-3</v>
      </c>
    </row>
    <row r="43" spans="1:18" x14ac:dyDescent="0.25">
      <c r="A43" s="9" t="s">
        <v>106</v>
      </c>
      <c r="B43" s="9" t="s">
        <v>107</v>
      </c>
      <c r="C43" s="9" t="s">
        <v>18</v>
      </c>
      <c r="D43" s="9" t="s">
        <v>26</v>
      </c>
      <c r="F43" s="10">
        <v>1337705000</v>
      </c>
      <c r="G43" s="10">
        <v>1453297304</v>
      </c>
      <c r="H43" s="11">
        <v>157</v>
      </c>
      <c r="I43" s="12">
        <v>1.1004620318530163</v>
      </c>
      <c r="J43" s="14">
        <f t="shared" si="4"/>
        <v>172.77253900092356</v>
      </c>
      <c r="K43" s="11">
        <v>99.7</v>
      </c>
      <c r="L43" s="13">
        <v>4359891.9120000042</v>
      </c>
      <c r="M43" s="14">
        <v>0.11040303634246594</v>
      </c>
      <c r="N43" s="13">
        <f t="shared" si="5"/>
        <v>753269595.40583193</v>
      </c>
      <c r="O43" s="13">
        <f>VLOOKUP(A43,'Revenues X=0.5'!$A$2:$X$180,24,FALSE)*1000</f>
        <v>7015752128692.1777</v>
      </c>
      <c r="P43" s="22">
        <f t="shared" si="1"/>
        <v>1.0736833080593037E-4</v>
      </c>
      <c r="Q43" s="14">
        <f t="shared" si="2"/>
        <v>3.5789443601976792E-5</v>
      </c>
      <c r="R43" s="14">
        <f t="shared" si="3"/>
        <v>3.2210499241779115E-4</v>
      </c>
    </row>
    <row r="44" spans="1:18" x14ac:dyDescent="0.25">
      <c r="A44" s="9" t="s">
        <v>108</v>
      </c>
      <c r="B44" s="9" t="s">
        <v>109</v>
      </c>
      <c r="C44" s="9" t="s">
        <v>18</v>
      </c>
      <c r="D44" s="9" t="s">
        <v>35</v>
      </c>
      <c r="E44" s="15"/>
      <c r="F44" s="10">
        <v>46444798</v>
      </c>
      <c r="G44" s="10">
        <v>57219408</v>
      </c>
      <c r="H44" s="11">
        <v>326.89002158513563</v>
      </c>
      <c r="I44" s="12">
        <v>1.1004620318530163</v>
      </c>
      <c r="J44" s="14">
        <f t="shared" si="4"/>
        <v>359.73005734605471</v>
      </c>
      <c r="K44" s="11">
        <v>96.79</v>
      </c>
      <c r="L44" s="13">
        <v>1836742.9967999947</v>
      </c>
      <c r="M44" s="14">
        <v>2.7075295212977562E-2</v>
      </c>
      <c r="N44" s="13">
        <f t="shared" si="5"/>
        <v>660731663.56882644</v>
      </c>
      <c r="O44" s="13">
        <f>VLOOKUP(A44,'Revenues X=0.5'!$A$2:$X$180,24,FALSE)*1000</f>
        <v>146529512536.78873</v>
      </c>
      <c r="P44" s="22">
        <f t="shared" si="1"/>
        <v>4.5092053616361998E-3</v>
      </c>
      <c r="Q44" s="14">
        <f t="shared" si="2"/>
        <v>1.503068453878733E-3</v>
      </c>
      <c r="R44" s="14">
        <f t="shared" si="3"/>
        <v>1.3527616084908599E-2</v>
      </c>
    </row>
    <row r="45" spans="1:18" x14ac:dyDescent="0.25">
      <c r="A45" s="9" t="s">
        <v>110</v>
      </c>
      <c r="B45" s="9" t="s">
        <v>111</v>
      </c>
      <c r="C45" s="9" t="s">
        <v>14</v>
      </c>
      <c r="D45" s="9" t="s">
        <v>32</v>
      </c>
      <c r="F45" s="10">
        <v>683081</v>
      </c>
      <c r="G45" s="10">
        <v>1057197</v>
      </c>
      <c r="H45" s="11">
        <v>326.89002158513563</v>
      </c>
      <c r="I45" s="12">
        <v>1.1004620318530163</v>
      </c>
      <c r="J45" s="14">
        <f t="shared" si="4"/>
        <v>359.73005734605471</v>
      </c>
      <c r="K45" s="11">
        <v>48.344149999999999</v>
      </c>
      <c r="L45" s="13">
        <v>546104.09652450006</v>
      </c>
      <c r="M45" s="14">
        <v>2.7075295212977562E-2</v>
      </c>
      <c r="N45" s="13">
        <f t="shared" si="5"/>
        <v>196450057.95967379</v>
      </c>
      <c r="O45" s="13">
        <f>VLOOKUP(A45,'Revenues X=0.5'!$A$2:$X$180,24,FALSE)*1000</f>
        <v>1980087314.3549585</v>
      </c>
      <c r="P45" s="22">
        <f t="shared" si="1"/>
        <v>9.9212825886756506E-2</v>
      </c>
      <c r="Q45" s="14">
        <f t="shared" si="2"/>
        <v>3.3070941962252166E-2</v>
      </c>
      <c r="R45" s="14">
        <f t="shared" si="3"/>
        <v>0.29763847766026952</v>
      </c>
    </row>
    <row r="46" spans="1:18" x14ac:dyDescent="0.25">
      <c r="A46" s="9" t="s">
        <v>112</v>
      </c>
      <c r="B46" s="9" t="s">
        <v>113</v>
      </c>
      <c r="C46" s="9" t="s">
        <v>14</v>
      </c>
      <c r="D46" s="9" t="s">
        <v>32</v>
      </c>
      <c r="F46" s="10">
        <v>62191161</v>
      </c>
      <c r="G46" s="13">
        <v>103743184</v>
      </c>
      <c r="H46" s="11">
        <v>326.89002158513563</v>
      </c>
      <c r="I46" s="12">
        <v>1.1004620318530163</v>
      </c>
      <c r="J46" s="14">
        <f t="shared" si="4"/>
        <v>359.73005734605471</v>
      </c>
      <c r="K46" s="11">
        <v>15.2</v>
      </c>
      <c r="L46" s="13">
        <v>87974220.03199999</v>
      </c>
      <c r="M46" s="14">
        <v>2.7075295212977562E-2</v>
      </c>
      <c r="N46" s="13">
        <f t="shared" si="5"/>
        <v>31646971217.085793</v>
      </c>
      <c r="O46" s="13">
        <f>VLOOKUP(A46,'Revenues X=0.5'!$A$2:$X$180,24,FALSE)*1000</f>
        <v>186120138410.98672</v>
      </c>
      <c r="P46" s="22">
        <f t="shared" si="1"/>
        <v>0.17003517989656547</v>
      </c>
      <c r="Q46" s="14">
        <f t="shared" si="2"/>
        <v>5.6678393298855156E-2</v>
      </c>
      <c r="R46" s="14">
        <f t="shared" si="3"/>
        <v>0.51010553968969641</v>
      </c>
    </row>
    <row r="47" spans="1:18" x14ac:dyDescent="0.25">
      <c r="A47" s="9" t="s">
        <v>114</v>
      </c>
      <c r="B47" s="9" t="s">
        <v>115</v>
      </c>
      <c r="C47" s="9" t="s">
        <v>40</v>
      </c>
      <c r="D47" s="9" t="s">
        <v>32</v>
      </c>
      <c r="F47" s="10">
        <v>4111715</v>
      </c>
      <c r="G47" s="13">
        <v>6753771</v>
      </c>
      <c r="H47" s="11">
        <v>326.89002158513563</v>
      </c>
      <c r="I47" s="12">
        <v>1.1004620318530163</v>
      </c>
      <c r="J47" s="14">
        <f t="shared" si="4"/>
        <v>359.73005734605471</v>
      </c>
      <c r="K47" s="11">
        <v>37.1</v>
      </c>
      <c r="L47" s="13">
        <v>4248121.9589999998</v>
      </c>
      <c r="M47" s="14">
        <v>2.7075295212977562E-2</v>
      </c>
      <c r="N47" s="13">
        <f t="shared" si="5"/>
        <v>1528177155.9241042</v>
      </c>
      <c r="O47" s="13">
        <f>VLOOKUP(A47,'Revenues X=0.5'!$A$2:$X$180,24,FALSE)*1000</f>
        <v>13079600649.446056</v>
      </c>
      <c r="P47" s="22">
        <f t="shared" si="1"/>
        <v>0.11683668308243227</v>
      </c>
      <c r="Q47" s="14">
        <f t="shared" si="2"/>
        <v>3.8945561027477427E-2</v>
      </c>
      <c r="R47" s="14">
        <f t="shared" si="3"/>
        <v>0.35051004924729678</v>
      </c>
    </row>
    <row r="48" spans="1:18" x14ac:dyDescent="0.25">
      <c r="A48" s="9" t="s">
        <v>116</v>
      </c>
      <c r="B48" s="9" t="s">
        <v>117</v>
      </c>
      <c r="C48" s="9" t="s">
        <v>18</v>
      </c>
      <c r="D48" s="9" t="s">
        <v>35</v>
      </c>
      <c r="E48" s="15"/>
      <c r="F48" s="10">
        <v>4669685</v>
      </c>
      <c r="G48" s="10">
        <v>5759573</v>
      </c>
      <c r="H48" s="11">
        <v>326.89002158513563</v>
      </c>
      <c r="I48" s="12">
        <v>1.1004620318530163</v>
      </c>
      <c r="J48" s="14">
        <f t="shared" si="4"/>
        <v>359.73005734605471</v>
      </c>
      <c r="K48" s="11">
        <v>99</v>
      </c>
      <c r="L48" s="13">
        <v>57595.730000000054</v>
      </c>
      <c r="M48" s="14">
        <v>2.7075295212977562E-2</v>
      </c>
      <c r="N48" s="13">
        <f t="shared" si="5"/>
        <v>20718915.255787902</v>
      </c>
      <c r="O48" s="13">
        <f>VLOOKUP(A48,'Revenues X=0.5'!$A$2:$X$180,24,FALSE)*1000</f>
        <v>14824436632.502686</v>
      </c>
      <c r="P48" s="22">
        <f t="shared" si="1"/>
        <v>1.3976190643468723E-3</v>
      </c>
      <c r="Q48" s="14">
        <f t="shared" si="2"/>
        <v>4.6587302144895741E-4</v>
      </c>
      <c r="R48" s="14">
        <f t="shared" si="3"/>
        <v>4.1928571930406168E-3</v>
      </c>
    </row>
    <row r="49" spans="1:18" x14ac:dyDescent="0.25">
      <c r="A49" s="9" t="s">
        <v>118</v>
      </c>
      <c r="B49" s="9" t="s">
        <v>119</v>
      </c>
      <c r="C49" s="9" t="s">
        <v>40</v>
      </c>
      <c r="D49" s="9" t="s">
        <v>32</v>
      </c>
      <c r="F49" s="10">
        <v>18976588</v>
      </c>
      <c r="G49" s="13">
        <v>29227188</v>
      </c>
      <c r="H49" s="11">
        <v>326.89002158513563</v>
      </c>
      <c r="I49" s="12">
        <v>1.1004620318530163</v>
      </c>
      <c r="J49" s="14">
        <f t="shared" si="4"/>
        <v>359.73005734605471</v>
      </c>
      <c r="K49" s="11">
        <v>58.9</v>
      </c>
      <c r="L49" s="13">
        <v>12012374.268000001</v>
      </c>
      <c r="M49" s="14">
        <v>2.7075295212977562E-2</v>
      </c>
      <c r="N49" s="13">
        <f t="shared" si="5"/>
        <v>4321212084.2899122</v>
      </c>
      <c r="O49" s="13">
        <f>VLOOKUP(A49,'Revenues X=0.5'!$A$2:$X$180,24,FALSE)*1000</f>
        <v>55767788915.704048</v>
      </c>
      <c r="P49" s="22">
        <f t="shared" si="1"/>
        <v>7.7485806202961569E-2</v>
      </c>
      <c r="Q49" s="14">
        <f t="shared" si="2"/>
        <v>2.5828602067653854E-2</v>
      </c>
      <c r="R49" s="14">
        <f t="shared" si="3"/>
        <v>0.23245741860888469</v>
      </c>
    </row>
    <row r="50" spans="1:18" x14ac:dyDescent="0.25">
      <c r="A50" s="9" t="s">
        <v>120</v>
      </c>
      <c r="B50" s="9" t="s">
        <v>121</v>
      </c>
      <c r="C50" s="9" t="s">
        <v>29</v>
      </c>
      <c r="D50" s="9" t="s">
        <v>19</v>
      </c>
      <c r="F50" s="10">
        <v>4417800</v>
      </c>
      <c r="G50" s="10">
        <v>4015138</v>
      </c>
      <c r="H50" s="11"/>
      <c r="I50" s="12">
        <v>1.1004620318530163</v>
      </c>
      <c r="J50" s="14">
        <f t="shared" si="4"/>
        <v>0</v>
      </c>
      <c r="K50" s="11">
        <v>100</v>
      </c>
      <c r="L50" s="13">
        <v>0</v>
      </c>
      <c r="M50" s="14">
        <v>0</v>
      </c>
      <c r="N50" s="13">
        <f t="shared" si="5"/>
        <v>0</v>
      </c>
      <c r="O50" s="13">
        <f>VLOOKUP(A50,'Revenues X=0.5'!$A$2:$X$180,24,FALSE)*1000</f>
        <v>18671527295.821495</v>
      </c>
      <c r="P50" s="22">
        <f t="shared" si="1"/>
        <v>0</v>
      </c>
      <c r="Q50" s="14">
        <f t="shared" si="2"/>
        <v>0</v>
      </c>
      <c r="R50" s="14">
        <f t="shared" si="3"/>
        <v>0</v>
      </c>
    </row>
    <row r="51" spans="1:18" x14ac:dyDescent="0.25">
      <c r="A51" s="9" t="s">
        <v>122</v>
      </c>
      <c r="B51" s="9" t="s">
        <v>123</v>
      </c>
      <c r="C51" s="9" t="s">
        <v>18</v>
      </c>
      <c r="D51" s="9" t="s">
        <v>35</v>
      </c>
      <c r="E51" s="15"/>
      <c r="F51" s="10">
        <v>11281768</v>
      </c>
      <c r="G51" s="10">
        <v>10847333</v>
      </c>
      <c r="H51" s="11">
        <v>326.89002158513563</v>
      </c>
      <c r="I51" s="12">
        <v>1.1004620318530163</v>
      </c>
      <c r="J51" s="14">
        <f t="shared" si="4"/>
        <v>359.73005734605471</v>
      </c>
      <c r="K51" s="11">
        <v>100</v>
      </c>
      <c r="L51" s="13">
        <v>0</v>
      </c>
      <c r="M51" s="14">
        <v>2.7075295212977562E-2</v>
      </c>
      <c r="N51" s="13">
        <f t="shared" si="5"/>
        <v>0</v>
      </c>
      <c r="O51" s="13">
        <f>VLOOKUP(A51,'Revenues X=0.5'!$A$2:$X$180,24,FALSE)*1000</f>
        <v>41039667663.598236</v>
      </c>
      <c r="P51" s="22">
        <f t="shared" si="1"/>
        <v>0</v>
      </c>
      <c r="Q51" s="14">
        <f t="shared" si="2"/>
        <v>0</v>
      </c>
      <c r="R51" s="14">
        <f t="shared" si="3"/>
        <v>0</v>
      </c>
    </row>
    <row r="52" spans="1:18" x14ac:dyDescent="0.25">
      <c r="A52" s="9" t="s">
        <v>124</v>
      </c>
      <c r="B52" s="9" t="s">
        <v>125</v>
      </c>
      <c r="C52" s="9" t="s">
        <v>29</v>
      </c>
      <c r="D52" s="9" t="s">
        <v>35</v>
      </c>
      <c r="E52" s="15"/>
      <c r="F52" s="10">
        <v>149311</v>
      </c>
      <c r="G52" s="13">
        <v>178776</v>
      </c>
      <c r="H52" s="11">
        <v>326.89002158513563</v>
      </c>
      <c r="I52" s="12">
        <v>1.1004620318530163</v>
      </c>
      <c r="J52" s="14">
        <f t="shared" si="4"/>
        <v>359.73005734605471</v>
      </c>
      <c r="K52" s="11">
        <v>88.229380000000006</v>
      </c>
      <c r="L52" s="13">
        <v>21043.043611199995</v>
      </c>
      <c r="M52" s="14">
        <v>2.7075295212977562E-2</v>
      </c>
      <c r="N52" s="13">
        <f t="shared" si="5"/>
        <v>7569815.2849925049</v>
      </c>
      <c r="O52" s="13" t="e">
        <f>VLOOKUP(A52,'Revenues X=0.5'!$A$2:$X$180,24,FALSE)*1000</f>
        <v>#N/A</v>
      </c>
      <c r="P52" s="22" t="e">
        <f t="shared" si="1"/>
        <v>#N/A</v>
      </c>
      <c r="Q52" s="14" t="e">
        <f t="shared" si="2"/>
        <v>#N/A</v>
      </c>
      <c r="R52" s="14" t="e">
        <f t="shared" si="3"/>
        <v>#N/A</v>
      </c>
    </row>
    <row r="53" spans="1:18" x14ac:dyDescent="0.25">
      <c r="A53" s="9" t="s">
        <v>126</v>
      </c>
      <c r="B53" s="9" t="s">
        <v>127</v>
      </c>
      <c r="C53" s="9" t="s">
        <v>29</v>
      </c>
      <c r="D53" s="9" t="s">
        <v>19</v>
      </c>
      <c r="F53" s="10">
        <v>1103685</v>
      </c>
      <c r="G53" s="10">
        <v>1306312</v>
      </c>
      <c r="H53" s="11"/>
      <c r="I53" s="12">
        <v>1.1004620318530163</v>
      </c>
      <c r="J53" s="14">
        <f t="shared" si="4"/>
        <v>0</v>
      </c>
      <c r="K53" s="11">
        <v>100</v>
      </c>
      <c r="L53" s="13">
        <v>0</v>
      </c>
      <c r="M53" s="14">
        <v>0</v>
      </c>
      <c r="N53" s="13">
        <f t="shared" si="5"/>
        <v>0</v>
      </c>
      <c r="O53" s="13">
        <f>VLOOKUP(A53,'Revenues X=0.5'!$A$2:$X$180,24,FALSE)*1000</f>
        <v>6392338489.3189993</v>
      </c>
      <c r="P53" s="22">
        <f t="shared" si="1"/>
        <v>0</v>
      </c>
      <c r="Q53" s="14">
        <f t="shared" si="2"/>
        <v>0</v>
      </c>
      <c r="R53" s="14">
        <f t="shared" si="3"/>
        <v>0</v>
      </c>
    </row>
    <row r="54" spans="1:18" x14ac:dyDescent="0.25">
      <c r="A54" s="9" t="s">
        <v>128</v>
      </c>
      <c r="B54" s="9" t="s">
        <v>129</v>
      </c>
      <c r="C54" s="9" t="s">
        <v>45</v>
      </c>
      <c r="D54" s="9" t="s">
        <v>19</v>
      </c>
      <c r="F54" s="10">
        <v>10474410</v>
      </c>
      <c r="G54" s="10">
        <v>11053125</v>
      </c>
      <c r="H54" s="11"/>
      <c r="I54" s="12">
        <v>1.1004620318530163</v>
      </c>
      <c r="J54" s="14">
        <f t="shared" si="4"/>
        <v>0</v>
      </c>
      <c r="K54" s="11">
        <v>100</v>
      </c>
      <c r="L54" s="13">
        <v>0</v>
      </c>
      <c r="M54" s="14">
        <v>0</v>
      </c>
      <c r="N54" s="13">
        <f t="shared" si="5"/>
        <v>0</v>
      </c>
      <c r="O54" s="13">
        <f>VLOOKUP(A54,'Revenues X=0.5'!$A$2:$X$180,24,FALSE)*1000</f>
        <v>78147689341.690933</v>
      </c>
      <c r="P54" s="22">
        <f t="shared" si="1"/>
        <v>0</v>
      </c>
      <c r="Q54" s="14">
        <f t="shared" si="2"/>
        <v>0</v>
      </c>
      <c r="R54" s="14">
        <f t="shared" si="3"/>
        <v>0</v>
      </c>
    </row>
    <row r="55" spans="1:18" x14ac:dyDescent="0.25">
      <c r="A55" s="9" t="s">
        <v>130</v>
      </c>
      <c r="B55" s="9" t="s">
        <v>131</v>
      </c>
      <c r="C55" s="9" t="s">
        <v>45</v>
      </c>
      <c r="D55" s="9" t="s">
        <v>19</v>
      </c>
      <c r="F55" s="10">
        <v>5547683</v>
      </c>
      <c r="G55" s="10">
        <v>6009458</v>
      </c>
      <c r="H55" s="11"/>
      <c r="I55" s="12">
        <v>1.1004620318530163</v>
      </c>
      <c r="J55" s="14">
        <f t="shared" si="4"/>
        <v>0</v>
      </c>
      <c r="K55" s="11">
        <v>100</v>
      </c>
      <c r="L55" s="13">
        <v>0</v>
      </c>
      <c r="M55" s="14">
        <v>0</v>
      </c>
      <c r="N55" s="13">
        <f t="shared" si="5"/>
        <v>0</v>
      </c>
      <c r="O55" s="13">
        <f>VLOOKUP(A55,'Revenues X=0.5'!$A$2:$X$180,24,FALSE)*1000</f>
        <v>35108605895.315269</v>
      </c>
      <c r="P55" s="22">
        <f t="shared" si="1"/>
        <v>0</v>
      </c>
      <c r="Q55" s="14">
        <f t="shared" si="2"/>
        <v>0</v>
      </c>
      <c r="R55" s="14">
        <f t="shared" si="3"/>
        <v>0</v>
      </c>
    </row>
    <row r="56" spans="1:18" x14ac:dyDescent="0.25">
      <c r="A56" s="9" t="s">
        <v>132</v>
      </c>
      <c r="B56" s="9" t="s">
        <v>133</v>
      </c>
      <c r="C56" s="9" t="s">
        <v>40</v>
      </c>
      <c r="D56" s="9" t="s">
        <v>22</v>
      </c>
      <c r="E56" s="15" t="s">
        <v>23</v>
      </c>
      <c r="F56" s="10">
        <v>834036</v>
      </c>
      <c r="G56" s="10">
        <v>1075146</v>
      </c>
      <c r="H56" s="11">
        <v>326.89002158513563</v>
      </c>
      <c r="I56" s="12">
        <v>1.1004620318530163</v>
      </c>
      <c r="J56" s="14">
        <f t="shared" si="4"/>
        <v>359.73005734605471</v>
      </c>
      <c r="K56" s="11">
        <v>49.7</v>
      </c>
      <c r="L56" s="13">
        <v>540798.43799999985</v>
      </c>
      <c r="M56" s="14">
        <v>2.7075295212977562E-2</v>
      </c>
      <c r="N56" s="13">
        <f t="shared" si="5"/>
        <v>194541453.11439675</v>
      </c>
      <c r="O56" s="13">
        <f>VLOOKUP(A56,'Revenues X=0.5'!$A$2:$X$180,24,FALSE)*1000</f>
        <v>2288003035.077168</v>
      </c>
      <c r="P56" s="22">
        <f t="shared" si="1"/>
        <v>8.5026746089012686E-2</v>
      </c>
      <c r="Q56" s="14">
        <f t="shared" si="2"/>
        <v>2.8342248696337561E-2</v>
      </c>
      <c r="R56" s="14">
        <f t="shared" si="3"/>
        <v>0.25508023826703802</v>
      </c>
    </row>
    <row r="57" spans="1:18" x14ac:dyDescent="0.25">
      <c r="A57" s="9" t="s">
        <v>134</v>
      </c>
      <c r="B57" s="9" t="s">
        <v>135</v>
      </c>
      <c r="C57" s="9" t="s">
        <v>18</v>
      </c>
      <c r="D57" s="9" t="s">
        <v>35</v>
      </c>
      <c r="E57" s="15"/>
      <c r="F57" s="10">
        <v>71167</v>
      </c>
      <c r="G57" s="10">
        <v>76952</v>
      </c>
      <c r="H57" s="11">
        <v>326.89002158513563</v>
      </c>
      <c r="I57" s="12">
        <v>1.1004620318530163</v>
      </c>
      <c r="J57" s="14">
        <f t="shared" si="4"/>
        <v>359.73005734605471</v>
      </c>
      <c r="K57" s="11">
        <v>91.244150000000005</v>
      </c>
      <c r="L57" s="13">
        <v>6737.8016919999991</v>
      </c>
      <c r="M57" s="14">
        <v>2.7075295212977562E-2</v>
      </c>
      <c r="N57" s="13">
        <f t="shared" si="5"/>
        <v>2423789.7890495043</v>
      </c>
      <c r="O57" s="13" t="e">
        <f>VLOOKUP(A57,'Revenues X=0.5'!$A$2:$X$180,24,FALSE)*1000</f>
        <v>#N/A</v>
      </c>
      <c r="P57" s="22" t="e">
        <f t="shared" si="1"/>
        <v>#N/A</v>
      </c>
      <c r="Q57" s="14" t="e">
        <f t="shared" si="2"/>
        <v>#N/A</v>
      </c>
      <c r="R57" s="14" t="e">
        <f t="shared" si="3"/>
        <v>#N/A</v>
      </c>
    </row>
    <row r="58" spans="1:18" x14ac:dyDescent="0.25">
      <c r="A58" s="9" t="s">
        <v>136</v>
      </c>
      <c r="B58" s="9" t="s">
        <v>137</v>
      </c>
      <c r="C58" s="9" t="s">
        <v>18</v>
      </c>
      <c r="D58" s="9" t="s">
        <v>35</v>
      </c>
      <c r="E58" s="15"/>
      <c r="F58" s="10">
        <v>10016797</v>
      </c>
      <c r="G58" s="10">
        <v>12218615</v>
      </c>
      <c r="H58" s="11">
        <v>326.89002158513563</v>
      </c>
      <c r="I58" s="12">
        <v>1.1004620318530163</v>
      </c>
      <c r="J58" s="14">
        <f t="shared" si="4"/>
        <v>359.73005734605471</v>
      </c>
      <c r="K58" s="11">
        <v>98.15</v>
      </c>
      <c r="L58" s="13">
        <v>226044.37749999954</v>
      </c>
      <c r="M58" s="14">
        <v>2.7075295212977562E-2</v>
      </c>
      <c r="N58" s="13">
        <f t="shared" si="5"/>
        <v>81314956.880828068</v>
      </c>
      <c r="O58" s="13">
        <f>VLOOKUP(A58,'Revenues X=0.5'!$A$2:$X$180,24,FALSE)*1000</f>
        <v>33768675448.623978</v>
      </c>
      <c r="P58" s="22">
        <f t="shared" si="1"/>
        <v>2.4079995972759284E-3</v>
      </c>
      <c r="Q58" s="14">
        <f t="shared" si="2"/>
        <v>8.0266653242530941E-4</v>
      </c>
      <c r="R58" s="14">
        <f t="shared" si="3"/>
        <v>7.2239987918277845E-3</v>
      </c>
    </row>
    <row r="59" spans="1:18" x14ac:dyDescent="0.25">
      <c r="A59" s="9" t="s">
        <v>138</v>
      </c>
      <c r="B59" s="9" t="s">
        <v>139</v>
      </c>
      <c r="C59" s="9" t="s">
        <v>18</v>
      </c>
      <c r="D59" s="9" t="s">
        <v>35</v>
      </c>
      <c r="E59" s="15"/>
      <c r="F59" s="10">
        <v>15001072</v>
      </c>
      <c r="G59" s="10">
        <v>19648546</v>
      </c>
      <c r="H59" s="11">
        <v>326.89002158513563</v>
      </c>
      <c r="I59" s="12">
        <v>1.1004620318530163</v>
      </c>
      <c r="J59" s="14">
        <f t="shared" si="4"/>
        <v>359.73005734605471</v>
      </c>
      <c r="K59" s="11">
        <v>97.46</v>
      </c>
      <c r="L59" s="13">
        <v>499073.06840000174</v>
      </c>
      <c r="M59" s="14">
        <v>2.7075295212977562E-2</v>
      </c>
      <c r="N59" s="13">
        <f t="shared" si="5"/>
        <v>179531583.51540411</v>
      </c>
      <c r="O59" s="13">
        <f>VLOOKUP(A59,'Revenues X=0.5'!$A$2:$X$180,24,FALSE)*1000</f>
        <v>53214383437.429398</v>
      </c>
      <c r="P59" s="22">
        <f t="shared" si="1"/>
        <v>3.3737416825753729E-3</v>
      </c>
      <c r="Q59" s="14">
        <f t="shared" si="2"/>
        <v>1.1245805608584576E-3</v>
      </c>
      <c r="R59" s="14">
        <f t="shared" si="3"/>
        <v>1.0121225047726118E-2</v>
      </c>
    </row>
    <row r="60" spans="1:18" x14ac:dyDescent="0.25">
      <c r="A60" s="9" t="s">
        <v>140</v>
      </c>
      <c r="B60" s="9" t="s">
        <v>141</v>
      </c>
      <c r="C60" s="9" t="s">
        <v>40</v>
      </c>
      <c r="D60" s="9" t="s">
        <v>22</v>
      </c>
      <c r="E60" s="15" t="s">
        <v>23</v>
      </c>
      <c r="F60" s="10">
        <v>78075705</v>
      </c>
      <c r="G60" s="13">
        <v>102552797</v>
      </c>
      <c r="H60" s="11">
        <v>157</v>
      </c>
      <c r="I60" s="12">
        <v>1.1004620318530163</v>
      </c>
      <c r="J60" s="14">
        <f t="shared" si="4"/>
        <v>172.77253900092356</v>
      </c>
      <c r="K60" s="11">
        <v>99.6</v>
      </c>
      <c r="L60" s="13">
        <v>410211.18800000037</v>
      </c>
      <c r="M60" s="14">
        <v>0.11040303634246594</v>
      </c>
      <c r="N60" s="13">
        <f t="shared" si="5"/>
        <v>70873228.477345243</v>
      </c>
      <c r="O60" s="13">
        <f>VLOOKUP(A60,'Revenues X=0.5'!$A$2:$X$180,24,FALSE)*1000</f>
        <v>295056703029.74115</v>
      </c>
      <c r="P60" s="22">
        <f t="shared" si="1"/>
        <v>2.4020206200908224E-4</v>
      </c>
      <c r="Q60" s="14">
        <f t="shared" si="2"/>
        <v>8.0067354003027417E-5</v>
      </c>
      <c r="R60" s="14">
        <f t="shared" si="3"/>
        <v>7.2060618602724671E-4</v>
      </c>
    </row>
    <row r="61" spans="1:18" x14ac:dyDescent="0.25">
      <c r="A61" s="9" t="s">
        <v>142</v>
      </c>
      <c r="B61" s="9" t="s">
        <v>143</v>
      </c>
      <c r="C61" s="9" t="s">
        <v>40</v>
      </c>
      <c r="D61" s="9" t="s">
        <v>35</v>
      </c>
      <c r="E61" s="15"/>
      <c r="F61" s="10">
        <v>6218195</v>
      </c>
      <c r="G61" s="10">
        <v>6874758</v>
      </c>
      <c r="H61" s="11">
        <v>326.89002158513563</v>
      </c>
      <c r="I61" s="12">
        <v>1.1004620318530163</v>
      </c>
      <c r="J61" s="14">
        <f t="shared" si="4"/>
        <v>359.73005734605471</v>
      </c>
      <c r="K61" s="11">
        <v>92.03</v>
      </c>
      <c r="L61" s="13">
        <v>547918.21259999997</v>
      </c>
      <c r="M61" s="14">
        <v>2.7075295212977562E-2</v>
      </c>
      <c r="N61" s="13">
        <f t="shared" si="5"/>
        <v>197102650.03954577</v>
      </c>
      <c r="O61" s="13">
        <f>VLOOKUP(A61,'Revenues X=0.5'!$A$2:$X$180,24,FALSE)*1000</f>
        <v>16464788671.959921</v>
      </c>
      <c r="P61" s="22">
        <f t="shared" si="1"/>
        <v>1.1971161851303813E-2</v>
      </c>
      <c r="Q61" s="14">
        <f t="shared" si="2"/>
        <v>3.9903872837679377E-3</v>
      </c>
      <c r="R61" s="14">
        <f t="shared" si="3"/>
        <v>3.5913485553911439E-2</v>
      </c>
    </row>
    <row r="62" spans="1:18" x14ac:dyDescent="0.25">
      <c r="A62" s="9" t="s">
        <v>144</v>
      </c>
      <c r="B62" s="9" t="s">
        <v>145</v>
      </c>
      <c r="C62" s="9" t="s">
        <v>29</v>
      </c>
      <c r="D62" s="9" t="s">
        <v>32</v>
      </c>
      <c r="F62" s="10">
        <v>696167</v>
      </c>
      <c r="G62" s="10">
        <v>1138788</v>
      </c>
      <c r="H62" s="11">
        <v>326.89002158513563</v>
      </c>
      <c r="I62" s="12">
        <v>1.1004620318530163</v>
      </c>
      <c r="J62" s="14">
        <f t="shared" si="4"/>
        <v>359.73005734605471</v>
      </c>
      <c r="K62" s="11">
        <v>29.145389999999999</v>
      </c>
      <c r="L62" s="13">
        <v>806883.79612680001</v>
      </c>
      <c r="M62" s="14">
        <v>2.7075295212977562E-2</v>
      </c>
      <c r="N62" s="13">
        <f t="shared" si="5"/>
        <v>290260354.25229609</v>
      </c>
      <c r="O62" s="13">
        <f>VLOOKUP(A62,'Revenues X=0.5'!$A$2:$X$180,24,FALSE)*1000</f>
        <v>4402106275.5288</v>
      </c>
      <c r="P62" s="22">
        <f t="shared" si="1"/>
        <v>6.5936698499499263E-2</v>
      </c>
      <c r="Q62" s="14">
        <f t="shared" si="2"/>
        <v>2.1978899499833088E-2</v>
      </c>
      <c r="R62" s="14">
        <f t="shared" si="3"/>
        <v>0.19781009549849776</v>
      </c>
    </row>
    <row r="63" spans="1:18" x14ac:dyDescent="0.25">
      <c r="A63" s="9" t="s">
        <v>146</v>
      </c>
      <c r="B63" s="9" t="s">
        <v>147</v>
      </c>
      <c r="C63" s="9" t="s">
        <v>14</v>
      </c>
      <c r="D63" s="9" t="s">
        <v>32</v>
      </c>
      <c r="F63" s="10">
        <v>5741159</v>
      </c>
      <c r="G63" s="10">
        <v>9782455</v>
      </c>
      <c r="H63" s="11">
        <v>326.89002158513563</v>
      </c>
      <c r="I63" s="12">
        <v>1.1004620318530163</v>
      </c>
      <c r="J63" s="14">
        <f t="shared" si="4"/>
        <v>359.73005734605471</v>
      </c>
      <c r="K63" s="11">
        <v>32.514240000000001</v>
      </c>
      <c r="L63" s="13">
        <v>6601764.1034079995</v>
      </c>
      <c r="M63" s="14">
        <v>2.7075295212977562E-2</v>
      </c>
      <c r="N63" s="13">
        <f t="shared" si="5"/>
        <v>2374852979.5040851</v>
      </c>
      <c r="O63" s="13">
        <f>VLOOKUP(A63,'Revenues X=0.5'!$A$2:$X$180,24,FALSE)*1000</f>
        <v>17592983321.849911</v>
      </c>
      <c r="P63" s="22">
        <f t="shared" si="1"/>
        <v>0.13498864496475679</v>
      </c>
      <c r="Q63" s="14">
        <f t="shared" si="2"/>
        <v>4.4996214988252264E-2</v>
      </c>
      <c r="R63" s="14">
        <f t="shared" si="3"/>
        <v>0.40496593489427035</v>
      </c>
    </row>
    <row r="64" spans="1:18" x14ac:dyDescent="0.25">
      <c r="A64" s="9" t="s">
        <v>148</v>
      </c>
      <c r="B64" s="9" t="s">
        <v>149</v>
      </c>
      <c r="C64" s="9" t="s">
        <v>45</v>
      </c>
      <c r="D64" s="9" t="s">
        <v>19</v>
      </c>
      <c r="F64" s="10">
        <v>1336887</v>
      </c>
      <c r="G64" s="10">
        <v>1212150</v>
      </c>
      <c r="H64" s="11"/>
      <c r="I64" s="12">
        <v>1.1004620318530163</v>
      </c>
      <c r="J64" s="14">
        <f t="shared" si="4"/>
        <v>0</v>
      </c>
      <c r="K64" s="11">
        <v>100</v>
      </c>
      <c r="L64" s="13">
        <v>0</v>
      </c>
      <c r="M64" s="14">
        <v>0</v>
      </c>
      <c r="N64" s="13">
        <f t="shared" si="5"/>
        <v>0</v>
      </c>
      <c r="O64" s="13">
        <f>VLOOKUP(A64,'Revenues X=0.5'!$A$2:$X$180,24,FALSE)*1000</f>
        <v>11727656587.134995</v>
      </c>
      <c r="P64" s="22">
        <f t="shared" si="1"/>
        <v>0</v>
      </c>
      <c r="Q64" s="14">
        <f t="shared" si="2"/>
        <v>0</v>
      </c>
      <c r="R64" s="14">
        <f t="shared" si="3"/>
        <v>0</v>
      </c>
    </row>
    <row r="65" spans="1:18" x14ac:dyDescent="0.25">
      <c r="A65" s="9" t="s">
        <v>150</v>
      </c>
      <c r="B65" s="9" t="s">
        <v>151</v>
      </c>
      <c r="C65" s="9" t="s">
        <v>14</v>
      </c>
      <c r="D65" s="9" t="s">
        <v>32</v>
      </c>
      <c r="F65" s="10">
        <v>87095281</v>
      </c>
      <c r="G65" s="10">
        <v>137669707</v>
      </c>
      <c r="H65" s="11">
        <v>326.89002158513563</v>
      </c>
      <c r="I65" s="12">
        <v>1.1004620318530163</v>
      </c>
      <c r="J65" s="14">
        <f t="shared" si="4"/>
        <v>359.73005734605471</v>
      </c>
      <c r="K65" s="11">
        <v>23</v>
      </c>
      <c r="L65" s="13">
        <v>106005674.39</v>
      </c>
      <c r="M65" s="14">
        <v>2.7075295212977562E-2</v>
      </c>
      <c r="N65" s="13">
        <f t="shared" si="5"/>
        <v>38133427327.321899</v>
      </c>
      <c r="O65" s="13">
        <f>VLOOKUP(A65,'Revenues X=0.5'!$A$2:$X$180,24,FALSE)*1000</f>
        <v>250851061464.44556</v>
      </c>
      <c r="P65" s="22">
        <f t="shared" si="1"/>
        <v>0.15201620876029959</v>
      </c>
      <c r="Q65" s="14">
        <f t="shared" si="2"/>
        <v>5.0672069586766531E-2</v>
      </c>
      <c r="R65" s="14">
        <f t="shared" si="3"/>
        <v>0.45604862628089876</v>
      </c>
    </row>
    <row r="66" spans="1:18" x14ac:dyDescent="0.25">
      <c r="A66" s="9" t="s">
        <v>152</v>
      </c>
      <c r="B66" s="9" t="s">
        <v>153</v>
      </c>
      <c r="C66" s="9" t="s">
        <v>29</v>
      </c>
      <c r="D66" s="9" t="s">
        <v>19</v>
      </c>
      <c r="F66" s="10">
        <v>49581</v>
      </c>
      <c r="G66" s="10">
        <v>51875</v>
      </c>
      <c r="H66" s="11"/>
      <c r="I66" s="12">
        <v>1.1004620318530163</v>
      </c>
      <c r="J66" s="14">
        <f t="shared" si="4"/>
        <v>0</v>
      </c>
      <c r="K66" s="11">
        <v>100</v>
      </c>
      <c r="L66" s="13">
        <v>0</v>
      </c>
      <c r="M66" s="14">
        <v>0</v>
      </c>
      <c r="N66" s="13">
        <f t="shared" si="5"/>
        <v>0</v>
      </c>
      <c r="O66" s="13" t="e">
        <f>VLOOKUP(A66,'Revenues X=0.5'!$A$2:$X$180,24,FALSE)*1000</f>
        <v>#N/A</v>
      </c>
      <c r="P66" s="22" t="e">
        <f t="shared" si="1"/>
        <v>#N/A</v>
      </c>
      <c r="Q66" s="14" t="e">
        <f t="shared" si="2"/>
        <v>#N/A</v>
      </c>
      <c r="R66" s="14" t="e">
        <f t="shared" si="3"/>
        <v>#N/A</v>
      </c>
    </row>
    <row r="67" spans="1:18" x14ac:dyDescent="0.25">
      <c r="A67" s="9" t="s">
        <v>154</v>
      </c>
      <c r="B67" s="9" t="s">
        <v>155</v>
      </c>
      <c r="C67" s="9" t="s">
        <v>18</v>
      </c>
      <c r="D67" s="9" t="s">
        <v>26</v>
      </c>
      <c r="F67" s="10">
        <v>860559</v>
      </c>
      <c r="G67" s="10">
        <v>939469</v>
      </c>
      <c r="H67" s="11">
        <v>157</v>
      </c>
      <c r="I67" s="12">
        <v>1.1004620318530163</v>
      </c>
      <c r="J67" s="14">
        <f t="shared" si="4"/>
        <v>172.77253900092356</v>
      </c>
      <c r="K67" s="11">
        <v>55.766350000000003</v>
      </c>
      <c r="L67" s="13">
        <v>415561.42931850004</v>
      </c>
      <c r="M67" s="14">
        <v>0.11040303634246594</v>
      </c>
      <c r="N67" s="13">
        <f t="shared" ref="N67:N98" si="6">J67*L67</f>
        <v>71797603.254210085</v>
      </c>
      <c r="O67" s="13">
        <f>VLOOKUP(A67,'Revenues X=0.5'!$A$2:$X$180,24,FALSE)*1000</f>
        <v>2476328726.8501954</v>
      </c>
      <c r="P67" s="22">
        <f t="shared" ref="P67:P130" si="7">N67/O67</f>
        <v>2.8993567160824466E-2</v>
      </c>
      <c r="Q67" s="14">
        <f t="shared" ref="Q67:Q130" si="8">(N67/2)/(O67*1.5)</f>
        <v>9.6645223869414876E-3</v>
      </c>
      <c r="R67" s="14">
        <f t="shared" ref="R67:R130" si="9">(N67*1.5)/(O67/2)</f>
        <v>8.6980701482473402E-2</v>
      </c>
    </row>
    <row r="68" spans="1:18" x14ac:dyDescent="0.25">
      <c r="A68" s="9" t="s">
        <v>156</v>
      </c>
      <c r="B68" s="9" t="s">
        <v>157</v>
      </c>
      <c r="C68" s="9" t="s">
        <v>45</v>
      </c>
      <c r="D68" s="9" t="s">
        <v>19</v>
      </c>
      <c r="F68" s="10">
        <v>5363352</v>
      </c>
      <c r="G68" s="10">
        <v>5649744</v>
      </c>
      <c r="H68" s="11"/>
      <c r="I68" s="12">
        <v>1.1004620318530163</v>
      </c>
      <c r="J68" s="14">
        <f t="shared" ref="J68:J131" si="10">H68*I68</f>
        <v>0</v>
      </c>
      <c r="K68" s="11">
        <v>100</v>
      </c>
      <c r="L68" s="13">
        <v>0</v>
      </c>
      <c r="M68" s="14">
        <v>0</v>
      </c>
      <c r="N68" s="13">
        <f t="shared" si="6"/>
        <v>0</v>
      </c>
      <c r="O68" s="13">
        <f>VLOOKUP(A68,'Revenues X=0.5'!$A$2:$X$180,24,FALSE)*1000</f>
        <v>42338739121.976273</v>
      </c>
      <c r="P68" s="22">
        <f t="shared" si="7"/>
        <v>0</v>
      </c>
      <c r="Q68" s="14">
        <f t="shared" si="8"/>
        <v>0</v>
      </c>
      <c r="R68" s="14">
        <f t="shared" si="9"/>
        <v>0</v>
      </c>
    </row>
    <row r="69" spans="1:18" x14ac:dyDescent="0.25">
      <c r="A69" s="9" t="s">
        <v>158</v>
      </c>
      <c r="B69" s="9" t="s">
        <v>159</v>
      </c>
      <c r="C69" s="9" t="s">
        <v>45</v>
      </c>
      <c r="D69" s="9" t="s">
        <v>19</v>
      </c>
      <c r="F69" s="10">
        <v>65031235</v>
      </c>
      <c r="G69" s="10">
        <v>69286370</v>
      </c>
      <c r="H69" s="11"/>
      <c r="I69" s="12">
        <v>1.1004620318530163</v>
      </c>
      <c r="J69" s="14">
        <f t="shared" si="10"/>
        <v>0</v>
      </c>
      <c r="K69" s="11">
        <v>100</v>
      </c>
      <c r="L69" s="13">
        <v>0</v>
      </c>
      <c r="M69" s="14">
        <v>0</v>
      </c>
      <c r="N69" s="13">
        <f t="shared" si="6"/>
        <v>0</v>
      </c>
      <c r="O69" s="13">
        <f>VLOOKUP(A69,'Revenues X=0.5'!$A$2:$X$180,24,FALSE)*1000</f>
        <v>317930710736.28735</v>
      </c>
      <c r="P69" s="22">
        <f t="shared" si="7"/>
        <v>0</v>
      </c>
      <c r="Q69" s="14">
        <f t="shared" si="8"/>
        <v>0</v>
      </c>
      <c r="R69" s="14">
        <f t="shared" si="9"/>
        <v>0</v>
      </c>
    </row>
    <row r="70" spans="1:18" x14ac:dyDescent="0.25">
      <c r="A70" s="9" t="s">
        <v>160</v>
      </c>
      <c r="B70" s="9" t="s">
        <v>161</v>
      </c>
      <c r="C70" s="9" t="s">
        <v>29</v>
      </c>
      <c r="D70" s="9" t="s">
        <v>26</v>
      </c>
      <c r="F70" s="10">
        <v>268065</v>
      </c>
      <c r="G70" s="10">
        <v>318041</v>
      </c>
      <c r="H70" s="11">
        <v>157</v>
      </c>
      <c r="I70" s="12">
        <v>1.1004620318530163</v>
      </c>
      <c r="J70" s="14">
        <f t="shared" si="10"/>
        <v>172.77253900092356</v>
      </c>
      <c r="K70" s="11">
        <v>55.766350000000003</v>
      </c>
      <c r="L70" s="13">
        <v>140681.1427965</v>
      </c>
      <c r="M70" s="14">
        <v>0.11040303634246594</v>
      </c>
      <c r="N70" s="13">
        <f t="shared" si="6"/>
        <v>24305838.230502792</v>
      </c>
      <c r="O70" s="13">
        <f>VLOOKUP(A70,'Revenues X=0.5'!$A$2:$X$180,24,FALSE)*1000</f>
        <v>1053980774.126248</v>
      </c>
      <c r="P70" s="22">
        <f t="shared" si="7"/>
        <v>2.3060988233540004E-2</v>
      </c>
      <c r="Q70" s="14">
        <f t="shared" si="8"/>
        <v>7.6869960778466681E-3</v>
      </c>
      <c r="R70" s="14">
        <f t="shared" si="9"/>
        <v>6.918296470062002E-2</v>
      </c>
    </row>
    <row r="71" spans="1:18" x14ac:dyDescent="0.25">
      <c r="A71" s="9" t="s">
        <v>162</v>
      </c>
      <c r="B71" s="9" t="s">
        <v>163</v>
      </c>
      <c r="C71" s="9" t="s">
        <v>18</v>
      </c>
      <c r="D71" s="9" t="s">
        <v>32</v>
      </c>
      <c r="F71" s="10">
        <v>1556222</v>
      </c>
      <c r="G71" s="10">
        <v>2382369</v>
      </c>
      <c r="H71" s="11">
        <v>326.89002158513563</v>
      </c>
      <c r="I71" s="12">
        <v>1.1004620318530163</v>
      </c>
      <c r="J71" s="14">
        <f t="shared" si="10"/>
        <v>359.73005734605471</v>
      </c>
      <c r="K71" s="11">
        <v>81.599999999999994</v>
      </c>
      <c r="L71" s="13">
        <v>438355.89600000012</v>
      </c>
      <c r="M71" s="14">
        <v>2.7075295212977562E-2</v>
      </c>
      <c r="N71" s="13">
        <f t="shared" si="6"/>
        <v>157689791.60606125</v>
      </c>
      <c r="O71" s="13">
        <f>VLOOKUP(A71,'Revenues X=0.5'!$A$2:$X$180,24,FALSE)*1000</f>
        <v>5614553222.9533796</v>
      </c>
      <c r="P71" s="22">
        <f t="shared" si="7"/>
        <v>2.8085902002210058E-2</v>
      </c>
      <c r="Q71" s="14">
        <f t="shared" si="8"/>
        <v>9.3619673340700187E-3</v>
      </c>
      <c r="R71" s="14">
        <f t="shared" si="9"/>
        <v>8.425770600663017E-2</v>
      </c>
    </row>
    <row r="72" spans="1:18" x14ac:dyDescent="0.25">
      <c r="A72" s="9" t="s">
        <v>164</v>
      </c>
      <c r="B72" s="9" t="s">
        <v>165</v>
      </c>
      <c r="C72" s="9" t="s">
        <v>14</v>
      </c>
      <c r="D72" s="9" t="s">
        <v>32</v>
      </c>
      <c r="F72" s="10">
        <v>1680640</v>
      </c>
      <c r="G72" s="13">
        <v>3056357</v>
      </c>
      <c r="H72" s="11">
        <v>326.89002158513563</v>
      </c>
      <c r="I72" s="12">
        <v>1.1004620318530163</v>
      </c>
      <c r="J72" s="14">
        <f t="shared" si="10"/>
        <v>359.73005734605471</v>
      </c>
      <c r="K72" s="11">
        <v>30.96424</v>
      </c>
      <c r="L72" s="13">
        <v>2109979.2832632</v>
      </c>
      <c r="M72" s="14">
        <v>2.7075295212977562E-2</v>
      </c>
      <c r="N72" s="13">
        <f t="shared" si="6"/>
        <v>759022968.56725836</v>
      </c>
      <c r="O72" s="13">
        <f>VLOOKUP(A72,'Revenues X=0.5'!$A$2:$X$180,24,FALSE)*1000</f>
        <v>5586889926.2180643</v>
      </c>
      <c r="P72" s="22">
        <f t="shared" si="7"/>
        <v>0.13585787058472873</v>
      </c>
      <c r="Q72" s="14">
        <f t="shared" si="8"/>
        <v>4.5285956861576236E-2</v>
      </c>
      <c r="R72" s="14">
        <f t="shared" si="9"/>
        <v>0.40757361175418616</v>
      </c>
    </row>
    <row r="73" spans="1:18" x14ac:dyDescent="0.25">
      <c r="A73" s="9" t="s">
        <v>166</v>
      </c>
      <c r="B73" s="9" t="s">
        <v>167</v>
      </c>
      <c r="C73" s="9" t="s">
        <v>40</v>
      </c>
      <c r="D73" s="9" t="s">
        <v>19</v>
      </c>
      <c r="F73" s="10">
        <v>4452800</v>
      </c>
      <c r="G73" s="10">
        <v>3953077</v>
      </c>
      <c r="H73" s="11"/>
      <c r="I73" s="12">
        <v>1.1004620318530163</v>
      </c>
      <c r="J73" s="14">
        <f t="shared" si="10"/>
        <v>0</v>
      </c>
      <c r="K73" s="11">
        <v>100</v>
      </c>
      <c r="L73" s="13">
        <v>0</v>
      </c>
      <c r="M73" s="14">
        <v>0</v>
      </c>
      <c r="N73" s="13">
        <f t="shared" si="6"/>
        <v>0</v>
      </c>
      <c r="O73" s="13">
        <f>VLOOKUP(A73,'Revenues X=0.5'!$A$2:$X$180,24,FALSE)*1000</f>
        <v>11178374176.065588</v>
      </c>
      <c r="P73" s="22">
        <f t="shared" si="7"/>
        <v>0</v>
      </c>
      <c r="Q73" s="14">
        <f t="shared" si="8"/>
        <v>0</v>
      </c>
      <c r="R73" s="14">
        <f t="shared" si="9"/>
        <v>0</v>
      </c>
    </row>
    <row r="74" spans="1:18" x14ac:dyDescent="0.25">
      <c r="A74" s="9" t="s">
        <v>168</v>
      </c>
      <c r="B74" s="9" t="s">
        <v>169</v>
      </c>
      <c r="C74" s="9" t="s">
        <v>45</v>
      </c>
      <c r="D74" s="9" t="s">
        <v>19</v>
      </c>
      <c r="F74" s="10">
        <v>81776930</v>
      </c>
      <c r="G74" s="10">
        <v>79551501</v>
      </c>
      <c r="H74" s="11"/>
      <c r="I74" s="12">
        <v>1.1004620318530163</v>
      </c>
      <c r="J74" s="14">
        <f t="shared" si="10"/>
        <v>0</v>
      </c>
      <c r="K74" s="11">
        <v>100</v>
      </c>
      <c r="L74" s="13">
        <v>0</v>
      </c>
      <c r="M74" s="14">
        <v>0</v>
      </c>
      <c r="N74" s="13">
        <f t="shared" si="6"/>
        <v>0</v>
      </c>
      <c r="O74" s="13">
        <f>VLOOKUP(A74,'Revenues X=0.5'!$A$2:$X$180,24,FALSE)*1000</f>
        <v>535372425228.37231</v>
      </c>
      <c r="P74" s="22">
        <f t="shared" si="7"/>
        <v>0</v>
      </c>
      <c r="Q74" s="14">
        <f t="shared" si="8"/>
        <v>0</v>
      </c>
      <c r="R74" s="14">
        <f t="shared" si="9"/>
        <v>0</v>
      </c>
    </row>
    <row r="75" spans="1:18" x14ac:dyDescent="0.25">
      <c r="A75" s="9" t="s">
        <v>170</v>
      </c>
      <c r="B75" s="9" t="s">
        <v>171</v>
      </c>
      <c r="C75" s="9" t="s">
        <v>40</v>
      </c>
      <c r="D75" s="9" t="s">
        <v>32</v>
      </c>
      <c r="F75" s="10">
        <v>24262901</v>
      </c>
      <c r="G75" s="10">
        <v>35264291</v>
      </c>
      <c r="H75" s="11">
        <v>326.89002158513563</v>
      </c>
      <c r="I75" s="12">
        <v>1.1004620318530163</v>
      </c>
      <c r="J75" s="14">
        <f t="shared" si="10"/>
        <v>359.73005734605471</v>
      </c>
      <c r="K75" s="11">
        <v>60.5</v>
      </c>
      <c r="L75" s="13">
        <v>13929394.945</v>
      </c>
      <c r="M75" s="14">
        <v>2.7075295212977562E-2</v>
      </c>
      <c r="N75" s="13">
        <f t="shared" si="6"/>
        <v>5010822042.3606949</v>
      </c>
      <c r="O75" s="13">
        <f>VLOOKUP(A75,'Revenues X=0.5'!$A$2:$X$180,24,FALSE)*1000</f>
        <v>69041605332.264694</v>
      </c>
      <c r="P75" s="22">
        <f t="shared" si="7"/>
        <v>7.2576847224886665E-2</v>
      </c>
      <c r="Q75" s="14">
        <f t="shared" si="8"/>
        <v>2.4192282408295556E-2</v>
      </c>
      <c r="R75" s="14">
        <f t="shared" si="9"/>
        <v>0.21773054167465997</v>
      </c>
    </row>
    <row r="76" spans="1:18" x14ac:dyDescent="0.25">
      <c r="A76" s="9" t="s">
        <v>172</v>
      </c>
      <c r="B76" s="9" t="s">
        <v>173</v>
      </c>
      <c r="C76" s="9" t="s">
        <v>45</v>
      </c>
      <c r="D76" s="9" t="s">
        <v>19</v>
      </c>
      <c r="F76" s="10">
        <v>11307502</v>
      </c>
      <c r="G76" s="10">
        <v>10975530</v>
      </c>
      <c r="H76" s="11"/>
      <c r="I76" s="12">
        <v>1.1004620318530163</v>
      </c>
      <c r="J76" s="14">
        <f t="shared" si="10"/>
        <v>0</v>
      </c>
      <c r="K76" s="11">
        <v>100</v>
      </c>
      <c r="L76" s="13">
        <v>0</v>
      </c>
      <c r="M76" s="14">
        <v>0</v>
      </c>
      <c r="N76" s="13">
        <f t="shared" si="6"/>
        <v>0</v>
      </c>
      <c r="O76" s="13">
        <f>VLOOKUP(A76,'Revenues X=0.5'!$A$2:$X$180,24,FALSE)*1000</f>
        <v>65717148408.725388</v>
      </c>
      <c r="P76" s="22">
        <f t="shared" si="7"/>
        <v>0</v>
      </c>
      <c r="Q76" s="14">
        <f t="shared" si="8"/>
        <v>0</v>
      </c>
      <c r="R76" s="14">
        <f t="shared" si="9"/>
        <v>0</v>
      </c>
    </row>
    <row r="77" spans="1:18" x14ac:dyDescent="0.25">
      <c r="A77" s="9" t="s">
        <v>174</v>
      </c>
      <c r="B77" s="9" t="s">
        <v>175</v>
      </c>
      <c r="C77" s="9" t="s">
        <v>29</v>
      </c>
      <c r="D77" s="9" t="s">
        <v>19</v>
      </c>
      <c r="F77" s="10">
        <v>56905</v>
      </c>
      <c r="G77" s="10">
        <v>54649</v>
      </c>
      <c r="H77" s="11"/>
      <c r="I77" s="12">
        <v>1.1004620318530163</v>
      </c>
      <c r="J77" s="14">
        <f t="shared" si="10"/>
        <v>0</v>
      </c>
      <c r="K77" s="11">
        <v>100</v>
      </c>
      <c r="L77" s="13">
        <v>0</v>
      </c>
      <c r="M77" s="14">
        <v>0</v>
      </c>
      <c r="N77" s="13">
        <f t="shared" si="6"/>
        <v>0</v>
      </c>
      <c r="O77" s="13">
        <f>VLOOKUP(A77,'Revenues X=0.5'!$A$2:$X$180,24,FALSE)*1000</f>
        <v>430320629.04568541</v>
      </c>
      <c r="P77" s="22">
        <f t="shared" si="7"/>
        <v>0</v>
      </c>
      <c r="Q77" s="14">
        <f t="shared" si="8"/>
        <v>0</v>
      </c>
      <c r="R77" s="14">
        <f t="shared" si="9"/>
        <v>0</v>
      </c>
    </row>
    <row r="78" spans="1:18" x14ac:dyDescent="0.25">
      <c r="A78" s="9" t="s">
        <v>176</v>
      </c>
      <c r="B78" s="9" t="s">
        <v>177</v>
      </c>
      <c r="C78" s="9" t="s">
        <v>18</v>
      </c>
      <c r="D78" s="9" t="s">
        <v>35</v>
      </c>
      <c r="E78" s="15"/>
      <c r="F78" s="10">
        <v>104677</v>
      </c>
      <c r="G78" s="10">
        <v>107433</v>
      </c>
      <c r="H78" s="11">
        <v>326.89002158513563</v>
      </c>
      <c r="I78" s="12">
        <v>1.1004620318530163</v>
      </c>
      <c r="J78" s="14">
        <f t="shared" si="10"/>
        <v>359.73005734605471</v>
      </c>
      <c r="K78" s="11">
        <v>88.229380000000006</v>
      </c>
      <c r="L78" s="13">
        <v>12645.530184599998</v>
      </c>
      <c r="M78" s="14">
        <v>2.7075295212977562E-2</v>
      </c>
      <c r="N78" s="13">
        <f t="shared" si="6"/>
        <v>4548977.2984774234</v>
      </c>
      <c r="O78" s="13" t="e">
        <f>VLOOKUP(A78,'Revenues X=0.5'!$A$2:$X$180,24,FALSE)*1000</f>
        <v>#N/A</v>
      </c>
      <c r="P78" s="22" t="e">
        <f t="shared" si="7"/>
        <v>#N/A</v>
      </c>
      <c r="Q78" s="14" t="e">
        <f t="shared" si="8"/>
        <v>#N/A</v>
      </c>
      <c r="R78" s="14" t="e">
        <f t="shared" si="9"/>
        <v>#N/A</v>
      </c>
    </row>
    <row r="79" spans="1:18" x14ac:dyDescent="0.25">
      <c r="A79" s="9" t="s">
        <v>178</v>
      </c>
      <c r="B79" s="9" t="s">
        <v>179</v>
      </c>
      <c r="C79" s="9" t="s">
        <v>29</v>
      </c>
      <c r="D79" s="9" t="s">
        <v>26</v>
      </c>
      <c r="F79" s="10">
        <v>159440</v>
      </c>
      <c r="G79" s="10">
        <v>200008</v>
      </c>
      <c r="H79" s="11">
        <v>157</v>
      </c>
      <c r="I79" s="12">
        <v>1.1004620318530163</v>
      </c>
      <c r="J79" s="14">
        <f t="shared" si="10"/>
        <v>172.77253900092356</v>
      </c>
      <c r="K79" s="11">
        <v>55.766350000000003</v>
      </c>
      <c r="L79" s="13">
        <v>88470.838692000005</v>
      </c>
      <c r="M79" s="14">
        <v>0.11040303634246594</v>
      </c>
      <c r="N79" s="13">
        <f t="shared" si="6"/>
        <v>15285331.428357989</v>
      </c>
      <c r="O79" s="13" t="e">
        <f>VLOOKUP(A79,'Revenues X=0.5'!$A$2:$X$180,24,FALSE)*1000</f>
        <v>#N/A</v>
      </c>
      <c r="P79" s="22" t="e">
        <f t="shared" si="7"/>
        <v>#N/A</v>
      </c>
      <c r="Q79" s="14" t="e">
        <f t="shared" si="8"/>
        <v>#N/A</v>
      </c>
      <c r="R79" s="14" t="e">
        <f t="shared" si="9"/>
        <v>#N/A</v>
      </c>
    </row>
    <row r="80" spans="1:18" x14ac:dyDescent="0.25">
      <c r="A80" s="9" t="s">
        <v>180</v>
      </c>
      <c r="B80" s="9" t="s">
        <v>181</v>
      </c>
      <c r="C80" s="9" t="s">
        <v>40</v>
      </c>
      <c r="D80" s="9" t="s">
        <v>35</v>
      </c>
      <c r="E80" s="15"/>
      <c r="F80" s="10">
        <v>14341576</v>
      </c>
      <c r="G80" s="10">
        <v>22566243</v>
      </c>
      <c r="H80" s="11">
        <v>326.89002158513563</v>
      </c>
      <c r="I80" s="12">
        <v>1.1004620318530163</v>
      </c>
      <c r="J80" s="14">
        <f t="shared" si="10"/>
        <v>359.73005734605471</v>
      </c>
      <c r="K80" s="11">
        <v>81.78</v>
      </c>
      <c r="L80" s="13">
        <v>4111569.4746000008</v>
      </c>
      <c r="M80" s="14">
        <v>2.7075295212977562E-2</v>
      </c>
      <c r="N80" s="13">
        <f t="shared" si="6"/>
        <v>1479055122.8801463</v>
      </c>
      <c r="O80" s="13">
        <f>VLOOKUP(A80,'Revenues X=0.5'!$A$2:$X$180,24,FALSE)*1000</f>
        <v>46242979699.594002</v>
      </c>
      <c r="P80" s="22">
        <f t="shared" si="7"/>
        <v>3.198442514925421E-2</v>
      </c>
      <c r="Q80" s="14">
        <f t="shared" si="8"/>
        <v>1.0661475049751403E-2</v>
      </c>
      <c r="R80" s="14">
        <f t="shared" si="9"/>
        <v>9.5953275447762637E-2</v>
      </c>
    </row>
    <row r="81" spans="1:18" x14ac:dyDescent="0.25">
      <c r="A81" s="9" t="s">
        <v>182</v>
      </c>
      <c r="B81" s="9" t="s">
        <v>183</v>
      </c>
      <c r="C81" s="9" t="s">
        <v>14</v>
      </c>
      <c r="D81" s="9" t="s">
        <v>32</v>
      </c>
      <c r="F81" s="10">
        <v>10876033</v>
      </c>
      <c r="G81" s="10">
        <v>17322136</v>
      </c>
      <c r="H81" s="11">
        <v>326.89002158513563</v>
      </c>
      <c r="I81" s="12">
        <v>1.1004620318530163</v>
      </c>
      <c r="J81" s="14">
        <f t="shared" si="10"/>
        <v>359.73005734605471</v>
      </c>
      <c r="K81" s="11">
        <v>20.2</v>
      </c>
      <c r="L81" s="13">
        <v>13823064.528000001</v>
      </c>
      <c r="M81" s="14">
        <v>2.7075295212977562E-2</v>
      </c>
      <c r="N81" s="13">
        <f t="shared" si="6"/>
        <v>4972571795.3556547</v>
      </c>
      <c r="O81" s="13">
        <f>VLOOKUP(A81,'Revenues X=0.5'!$A$2:$X$180,24,FALSE)*1000</f>
        <v>31728564219.633987</v>
      </c>
      <c r="P81" s="22">
        <f t="shared" si="7"/>
        <v>0.15672224437683732</v>
      </c>
      <c r="Q81" s="14">
        <f t="shared" si="8"/>
        <v>5.2240748125612441E-2</v>
      </c>
      <c r="R81" s="14">
        <f t="shared" si="9"/>
        <v>0.47016673313051194</v>
      </c>
    </row>
    <row r="82" spans="1:18" x14ac:dyDescent="0.25">
      <c r="A82" s="9" t="s">
        <v>184</v>
      </c>
      <c r="B82" s="9" t="s">
        <v>185</v>
      </c>
      <c r="C82" s="9" t="s">
        <v>14</v>
      </c>
      <c r="D82" s="9" t="s">
        <v>32</v>
      </c>
      <c r="F82" s="10">
        <v>1586624</v>
      </c>
      <c r="G82" s="10">
        <v>2472642</v>
      </c>
      <c r="H82" s="11">
        <v>326.89002158513563</v>
      </c>
      <c r="I82" s="12">
        <v>1.1004620318530163</v>
      </c>
      <c r="J82" s="14">
        <f t="shared" si="10"/>
        <v>359.73005734605471</v>
      </c>
      <c r="K82" s="11">
        <v>57.044159999999998</v>
      </c>
      <c r="L82" s="13">
        <v>1062144.1412928</v>
      </c>
      <c r="M82" s="14">
        <v>2.7075295212977562E-2</v>
      </c>
      <c r="N82" s="13">
        <f t="shared" si="6"/>
        <v>382085172.85703498</v>
      </c>
      <c r="O82" s="13" t="e">
        <f>VLOOKUP(A82,'Revenues X=0.5'!$A$2:$X$180,24,FALSE)*1000</f>
        <v>#N/A</v>
      </c>
      <c r="P82" s="22" t="e">
        <f t="shared" si="7"/>
        <v>#N/A</v>
      </c>
      <c r="Q82" s="14" t="e">
        <f t="shared" si="8"/>
        <v>#N/A</v>
      </c>
      <c r="R82" s="14" t="e">
        <f t="shared" si="9"/>
        <v>#N/A</v>
      </c>
    </row>
    <row r="83" spans="1:18" x14ac:dyDescent="0.25">
      <c r="A83" s="9" t="s">
        <v>186</v>
      </c>
      <c r="B83" s="9" t="s">
        <v>187</v>
      </c>
      <c r="C83" s="9" t="s">
        <v>40</v>
      </c>
      <c r="D83" s="9" t="s">
        <v>35</v>
      </c>
      <c r="E83" s="15"/>
      <c r="F83" s="10">
        <v>786126</v>
      </c>
      <c r="G83" s="10">
        <v>852670</v>
      </c>
      <c r="H83" s="11">
        <v>326.89002158513563</v>
      </c>
      <c r="I83" s="12">
        <v>1.1004620318530163</v>
      </c>
      <c r="J83" s="14">
        <f t="shared" si="10"/>
        <v>359.73005734605471</v>
      </c>
      <c r="K83" s="11">
        <v>77.599999999999994</v>
      </c>
      <c r="L83" s="13">
        <v>190998.08000000007</v>
      </c>
      <c r="M83" s="14">
        <v>2.7075295212977562E-2</v>
      </c>
      <c r="N83" s="13">
        <f t="shared" si="6"/>
        <v>68707750.27138637</v>
      </c>
      <c r="O83" s="13">
        <f>VLOOKUP(A83,'Revenues X=0.5'!$A$2:$X$180,24,FALSE)*1000</f>
        <v>2518066705.9959354</v>
      </c>
      <c r="P83" s="22">
        <f t="shared" si="7"/>
        <v>2.7285913477900246E-2</v>
      </c>
      <c r="Q83" s="14">
        <f t="shared" si="8"/>
        <v>9.0953044926334152E-3</v>
      </c>
      <c r="R83" s="14">
        <f t="shared" si="9"/>
        <v>8.1857740433700726E-2</v>
      </c>
    </row>
    <row r="84" spans="1:18" x14ac:dyDescent="0.25">
      <c r="A84" s="9" t="s">
        <v>188</v>
      </c>
      <c r="B84" s="9" t="s">
        <v>189</v>
      </c>
      <c r="C84" s="9" t="s">
        <v>14</v>
      </c>
      <c r="D84" s="9" t="s">
        <v>35</v>
      </c>
      <c r="E84" s="15"/>
      <c r="F84" s="10">
        <v>9896400</v>
      </c>
      <c r="G84" s="10">
        <v>12536811</v>
      </c>
      <c r="H84" s="11">
        <v>326.89002158513563</v>
      </c>
      <c r="I84" s="12">
        <v>1.1004620318530163</v>
      </c>
      <c r="J84" s="14">
        <f t="shared" si="10"/>
        <v>359.73005734605471</v>
      </c>
      <c r="K84" s="11">
        <v>33.9</v>
      </c>
      <c r="L84" s="13">
        <v>8286832.0710000005</v>
      </c>
      <c r="M84" s="14">
        <v>2.7075295212977562E-2</v>
      </c>
      <c r="N84" s="13">
        <f t="shared" si="6"/>
        <v>2981022576.1179557</v>
      </c>
      <c r="O84" s="13">
        <f>VLOOKUP(A84,'Revenues X=0.5'!$A$2:$X$180,24,FALSE)*1000</f>
        <v>24650871461.238403</v>
      </c>
      <c r="P84" s="22">
        <f t="shared" si="7"/>
        <v>0.12092970347135126</v>
      </c>
      <c r="Q84" s="14">
        <f t="shared" si="8"/>
        <v>4.0309901157117092E-2</v>
      </c>
      <c r="R84" s="14">
        <f t="shared" si="9"/>
        <v>0.36278911041405382</v>
      </c>
    </row>
    <row r="85" spans="1:18" x14ac:dyDescent="0.25">
      <c r="A85" s="9" t="s">
        <v>190</v>
      </c>
      <c r="B85" s="9" t="s">
        <v>191</v>
      </c>
      <c r="C85" s="9" t="s">
        <v>40</v>
      </c>
      <c r="D85" s="9" t="s">
        <v>35</v>
      </c>
      <c r="E85" s="15"/>
      <c r="F85" s="10">
        <v>7621204</v>
      </c>
      <c r="G85" s="10">
        <v>10811004</v>
      </c>
      <c r="H85" s="11">
        <v>326.89002158513563</v>
      </c>
      <c r="I85" s="12">
        <v>1.1004620318530163</v>
      </c>
      <c r="J85" s="14">
        <f t="shared" si="10"/>
        <v>359.73005734605471</v>
      </c>
      <c r="K85" s="11">
        <v>80.98</v>
      </c>
      <c r="L85" s="13">
        <v>2056252.9607999991</v>
      </c>
      <c r="M85" s="14">
        <v>2.7075295212977562E-2</v>
      </c>
      <c r="N85" s="13">
        <f t="shared" si="6"/>
        <v>739695995.50657845</v>
      </c>
      <c r="O85" s="13">
        <f>VLOOKUP(A85,'Revenues X=0.5'!$A$2:$X$180,24,FALSE)*1000</f>
        <v>23970349125.446362</v>
      </c>
      <c r="P85" s="22">
        <f t="shared" si="7"/>
        <v>3.0858791068726424E-2</v>
      </c>
      <c r="Q85" s="14">
        <f t="shared" si="8"/>
        <v>1.0286263689575475E-2</v>
      </c>
      <c r="R85" s="14">
        <f t="shared" si="9"/>
        <v>9.2576373206179272E-2</v>
      </c>
    </row>
    <row r="86" spans="1:18" x14ac:dyDescent="0.25">
      <c r="A86" s="9" t="s">
        <v>192</v>
      </c>
      <c r="B86" s="9" t="s">
        <v>193</v>
      </c>
      <c r="C86" s="9" t="s">
        <v>29</v>
      </c>
      <c r="D86" s="9" t="s">
        <v>26</v>
      </c>
      <c r="F86" s="10">
        <v>7024200</v>
      </c>
      <c r="G86" s="13">
        <v>7885155</v>
      </c>
      <c r="H86" s="11">
        <v>157</v>
      </c>
      <c r="I86" s="12">
        <v>1.1004620318530163</v>
      </c>
      <c r="J86" s="14">
        <f t="shared" si="10"/>
        <v>172.77253900092356</v>
      </c>
      <c r="K86" s="11">
        <v>100</v>
      </c>
      <c r="L86" s="13">
        <v>0</v>
      </c>
      <c r="M86" s="14">
        <v>0.11040303634246594</v>
      </c>
      <c r="N86" s="13">
        <f t="shared" si="6"/>
        <v>0</v>
      </c>
      <c r="O86" s="13">
        <f>VLOOKUP(A86,'Revenues X=0.5'!$A$2:$X$180,24,FALSE)*1000</f>
        <v>33571217679.885895</v>
      </c>
      <c r="P86" s="22">
        <f t="shared" si="7"/>
        <v>0</v>
      </c>
      <c r="Q86" s="14">
        <f t="shared" si="8"/>
        <v>0</v>
      </c>
      <c r="R86" s="14">
        <f t="shared" si="9"/>
        <v>0</v>
      </c>
    </row>
    <row r="87" spans="1:18" x14ac:dyDescent="0.25">
      <c r="A87" s="9" t="s">
        <v>194</v>
      </c>
      <c r="B87" s="9" t="s">
        <v>195</v>
      </c>
      <c r="C87" s="9" t="s">
        <v>18</v>
      </c>
      <c r="D87" s="9" t="s">
        <v>19</v>
      </c>
      <c r="F87" s="10">
        <v>10000023</v>
      </c>
      <c r="G87" s="10">
        <v>9525243</v>
      </c>
      <c r="H87" s="11"/>
      <c r="I87" s="12">
        <v>1.1004620318530163</v>
      </c>
      <c r="J87" s="14">
        <f t="shared" si="10"/>
        <v>0</v>
      </c>
      <c r="K87" s="11">
        <v>100</v>
      </c>
      <c r="L87" s="13">
        <v>0</v>
      </c>
      <c r="M87" s="14">
        <v>0</v>
      </c>
      <c r="N87" s="13">
        <f t="shared" si="6"/>
        <v>0</v>
      </c>
      <c r="O87" s="13">
        <f>VLOOKUP(A87,'Revenues X=0.5'!$A$2:$X$180,24,FALSE)*1000</f>
        <v>44624879794.287529</v>
      </c>
      <c r="P87" s="22">
        <f t="shared" si="7"/>
        <v>0</v>
      </c>
      <c r="Q87" s="14">
        <f t="shared" si="8"/>
        <v>0</v>
      </c>
      <c r="R87" s="14">
        <f t="shared" si="9"/>
        <v>0</v>
      </c>
    </row>
    <row r="88" spans="1:18" x14ac:dyDescent="0.25">
      <c r="A88" s="9" t="s">
        <v>196</v>
      </c>
      <c r="B88" s="9" t="s">
        <v>197</v>
      </c>
      <c r="C88" s="9" t="s">
        <v>45</v>
      </c>
      <c r="D88" s="9" t="s">
        <v>19</v>
      </c>
      <c r="F88" s="10">
        <v>318041</v>
      </c>
      <c r="G88" s="10">
        <v>383558</v>
      </c>
      <c r="H88" s="11"/>
      <c r="I88" s="12">
        <v>1.1004620318530163</v>
      </c>
      <c r="J88" s="14">
        <f t="shared" si="10"/>
        <v>0</v>
      </c>
      <c r="K88" s="11">
        <v>100</v>
      </c>
      <c r="L88" s="13">
        <v>0</v>
      </c>
      <c r="M88" s="14">
        <v>0</v>
      </c>
      <c r="N88" s="13">
        <f t="shared" si="6"/>
        <v>0</v>
      </c>
      <c r="O88" s="13">
        <f>VLOOKUP(A88,'Revenues X=0.5'!$A$2:$X$180,24,FALSE)*1000</f>
        <v>1721788052.4107203</v>
      </c>
      <c r="P88" s="22">
        <f t="shared" si="7"/>
        <v>0</v>
      </c>
      <c r="Q88" s="14">
        <f t="shared" si="8"/>
        <v>0</v>
      </c>
      <c r="R88" s="14">
        <f t="shared" si="9"/>
        <v>0</v>
      </c>
    </row>
    <row r="89" spans="1:18" x14ac:dyDescent="0.25">
      <c r="A89" s="9" t="s">
        <v>198</v>
      </c>
      <c r="B89" s="9" t="s">
        <v>199</v>
      </c>
      <c r="C89" s="9" t="s">
        <v>40</v>
      </c>
      <c r="D89" s="9" t="s">
        <v>15</v>
      </c>
      <c r="F89" s="10">
        <v>1205624648</v>
      </c>
      <c r="G89" s="10">
        <v>1476377903</v>
      </c>
      <c r="H89" s="11">
        <v>64</v>
      </c>
      <c r="I89" s="12">
        <v>1.1004620318530163</v>
      </c>
      <c r="J89" s="14">
        <f t="shared" si="10"/>
        <v>70.429570038593042</v>
      </c>
      <c r="K89" s="11">
        <v>75</v>
      </c>
      <c r="L89" s="13">
        <v>369094475.75</v>
      </c>
      <c r="M89" s="14">
        <v>5.8613944938892791E-2</v>
      </c>
      <c r="N89" s="13">
        <f t="shared" si="6"/>
        <v>25995165230.692406</v>
      </c>
      <c r="O89" s="13">
        <f>VLOOKUP(A89,'Revenues X=0.5'!$A$2:$X$180,24,FALSE)*1000</f>
        <v>3812655474994.0684</v>
      </c>
      <c r="P89" s="22">
        <f t="shared" si="7"/>
        <v>6.8181259495346475E-3</v>
      </c>
      <c r="Q89" s="14">
        <f t="shared" si="8"/>
        <v>2.2727086498448828E-3</v>
      </c>
      <c r="R89" s="14">
        <f t="shared" si="9"/>
        <v>2.045437784860394E-2</v>
      </c>
    </row>
    <row r="90" spans="1:18" x14ac:dyDescent="0.25">
      <c r="A90" s="9" t="s">
        <v>200</v>
      </c>
      <c r="B90" s="9" t="s">
        <v>201</v>
      </c>
      <c r="C90" s="9" t="s">
        <v>40</v>
      </c>
      <c r="D90" s="9" t="s">
        <v>26</v>
      </c>
      <c r="F90" s="10">
        <v>240676485</v>
      </c>
      <c r="G90" s="10">
        <v>293482460</v>
      </c>
      <c r="H90" s="11">
        <v>157</v>
      </c>
      <c r="I90" s="12">
        <v>1.1004620318530163</v>
      </c>
      <c r="J90" s="14">
        <f t="shared" si="10"/>
        <v>172.77253900092356</v>
      </c>
      <c r="K90" s="11">
        <v>94.15</v>
      </c>
      <c r="L90" s="13">
        <v>17168723.91</v>
      </c>
      <c r="M90" s="14">
        <v>0.11040303634246594</v>
      </c>
      <c r="N90" s="13">
        <f t="shared" si="6"/>
        <v>2966284021.3365641</v>
      </c>
      <c r="O90" s="13">
        <f>VLOOKUP(A90,'Revenues X=0.5'!$A$2:$X$180,24,FALSE)*1000</f>
        <v>775930213176.94263</v>
      </c>
      <c r="P90" s="22">
        <f t="shared" si="7"/>
        <v>3.8228747520882198E-3</v>
      </c>
      <c r="Q90" s="14">
        <f t="shared" si="8"/>
        <v>1.2742915840294065E-3</v>
      </c>
      <c r="R90" s="14">
        <f t="shared" si="9"/>
        <v>1.1468624256264661E-2</v>
      </c>
    </row>
    <row r="91" spans="1:18" x14ac:dyDescent="0.25">
      <c r="A91" s="9" t="s">
        <v>202</v>
      </c>
      <c r="B91" s="9" t="s">
        <v>203</v>
      </c>
      <c r="C91" s="9" t="s">
        <v>18</v>
      </c>
      <c r="D91" s="9" t="s">
        <v>22</v>
      </c>
      <c r="E91" s="15" t="s">
        <v>54</v>
      </c>
      <c r="F91" s="10">
        <v>74462314</v>
      </c>
      <c r="G91" s="13">
        <v>91336270</v>
      </c>
      <c r="H91" s="11">
        <v>157</v>
      </c>
      <c r="I91" s="12">
        <v>1.1004620318530163</v>
      </c>
      <c r="J91" s="14">
        <f t="shared" si="10"/>
        <v>172.77253900092356</v>
      </c>
      <c r="K91" s="11">
        <v>98.4</v>
      </c>
      <c r="L91" s="13">
        <v>1461380.3199999912</v>
      </c>
      <c r="M91" s="14">
        <v>5.8613944938892791E-2</v>
      </c>
      <c r="N91" s="13">
        <f t="shared" si="6"/>
        <v>252486388.33238062</v>
      </c>
      <c r="O91" s="13">
        <f>VLOOKUP(A91,'Revenues X=0.5'!$A$2:$X$180,24,FALSE)*1000</f>
        <v>462165715869.33221</v>
      </c>
      <c r="P91" s="22">
        <f t="shared" si="7"/>
        <v>5.4631137633706672E-4</v>
      </c>
      <c r="Q91" s="14">
        <f t="shared" si="8"/>
        <v>1.8210379211235561E-4</v>
      </c>
      <c r="R91" s="14">
        <f t="shared" si="9"/>
        <v>1.6389341290112003E-3</v>
      </c>
    </row>
    <row r="92" spans="1:18" x14ac:dyDescent="0.25">
      <c r="A92" s="9" t="s">
        <v>204</v>
      </c>
      <c r="B92" s="9" t="s">
        <v>205</v>
      </c>
      <c r="C92" s="9" t="s">
        <v>18</v>
      </c>
      <c r="D92" s="9" t="s">
        <v>22</v>
      </c>
      <c r="E92" s="15" t="s">
        <v>54</v>
      </c>
      <c r="F92" s="10">
        <v>30962380</v>
      </c>
      <c r="G92" s="10">
        <v>50966609</v>
      </c>
      <c r="H92" s="11">
        <v>157</v>
      </c>
      <c r="I92" s="12">
        <v>1.1004620318530163</v>
      </c>
      <c r="J92" s="14">
        <f t="shared" si="10"/>
        <v>172.77253900092356</v>
      </c>
      <c r="K92" s="11">
        <v>98</v>
      </c>
      <c r="L92" s="13">
        <v>1019332.1800000009</v>
      </c>
      <c r="M92" s="14">
        <v>5.8613944938892791E-2</v>
      </c>
      <c r="N92" s="13">
        <f t="shared" si="6"/>
        <v>176112608.8239466</v>
      </c>
      <c r="O92" s="13">
        <f>VLOOKUP(A92,'Revenues X=0.5'!$A$2:$X$180,24,FALSE)*1000</f>
        <v>148941178712.57852</v>
      </c>
      <c r="P92" s="22">
        <f t="shared" si="7"/>
        <v>1.1824306101659271E-3</v>
      </c>
      <c r="Q92" s="14">
        <f t="shared" si="8"/>
        <v>3.9414353672197563E-4</v>
      </c>
      <c r="R92" s="14">
        <f t="shared" si="9"/>
        <v>3.5472918304977809E-3</v>
      </c>
    </row>
    <row r="93" spans="1:18" x14ac:dyDescent="0.25">
      <c r="A93" s="9" t="s">
        <v>206</v>
      </c>
      <c r="B93" s="9" t="s">
        <v>207</v>
      </c>
      <c r="C93" s="9" t="s">
        <v>45</v>
      </c>
      <c r="D93" s="9" t="s">
        <v>19</v>
      </c>
      <c r="F93" s="10">
        <v>4560155</v>
      </c>
      <c r="G93" s="10">
        <v>5346841</v>
      </c>
      <c r="H93" s="11"/>
      <c r="I93" s="12">
        <v>1.1004620318530163</v>
      </c>
      <c r="J93" s="14">
        <f t="shared" si="10"/>
        <v>0</v>
      </c>
      <c r="K93" s="11">
        <v>100</v>
      </c>
      <c r="L93" s="13">
        <v>0</v>
      </c>
      <c r="M93" s="14">
        <v>0</v>
      </c>
      <c r="N93" s="13">
        <f t="shared" si="6"/>
        <v>0</v>
      </c>
      <c r="O93" s="13">
        <f>VLOOKUP(A93,'Revenues X=0.5'!$A$2:$X$180,24,FALSE)*1000</f>
        <v>30459181605.648571</v>
      </c>
      <c r="P93" s="22">
        <f t="shared" si="7"/>
        <v>0</v>
      </c>
      <c r="Q93" s="14">
        <f t="shared" si="8"/>
        <v>0</v>
      </c>
      <c r="R93" s="14">
        <f t="shared" si="9"/>
        <v>0</v>
      </c>
    </row>
    <row r="94" spans="1:18" x14ac:dyDescent="0.25">
      <c r="A94" s="9" t="s">
        <v>208</v>
      </c>
      <c r="B94" s="9" t="s">
        <v>209</v>
      </c>
      <c r="C94" s="9" t="s">
        <v>29</v>
      </c>
      <c r="D94" s="9" t="s">
        <v>19</v>
      </c>
      <c r="F94" s="10">
        <v>83992</v>
      </c>
      <c r="G94" s="10">
        <v>94237</v>
      </c>
      <c r="H94" s="11"/>
      <c r="I94" s="12">
        <v>1.1004620318530163</v>
      </c>
      <c r="J94" s="14">
        <f t="shared" si="10"/>
        <v>0</v>
      </c>
      <c r="K94" s="11">
        <v>100</v>
      </c>
      <c r="L94" s="13">
        <v>0</v>
      </c>
      <c r="M94" s="14">
        <v>0</v>
      </c>
      <c r="N94" s="13">
        <f t="shared" si="6"/>
        <v>0</v>
      </c>
      <c r="O94" s="13" t="e">
        <f>VLOOKUP(A94,'Revenues X=0.5'!$A$2:$X$180,24,FALSE)*1000</f>
        <v>#N/A</v>
      </c>
      <c r="P94" s="22" t="e">
        <f t="shared" si="7"/>
        <v>#N/A</v>
      </c>
      <c r="Q94" s="14" t="e">
        <f t="shared" si="8"/>
        <v>#N/A</v>
      </c>
      <c r="R94" s="14" t="e">
        <f t="shared" si="9"/>
        <v>#N/A</v>
      </c>
    </row>
    <row r="95" spans="1:18" x14ac:dyDescent="0.25">
      <c r="A95" s="9" t="s">
        <v>210</v>
      </c>
      <c r="B95" s="9" t="s">
        <v>211</v>
      </c>
      <c r="C95" s="9" t="s">
        <v>45</v>
      </c>
      <c r="D95" s="9" t="s">
        <v>22</v>
      </c>
      <c r="E95" s="15" t="s">
        <v>54</v>
      </c>
      <c r="F95" s="10">
        <v>7623600</v>
      </c>
      <c r="G95" s="10">
        <v>9632030</v>
      </c>
      <c r="H95" s="11">
        <v>157</v>
      </c>
      <c r="I95" s="12">
        <v>1.1004620318530163</v>
      </c>
      <c r="J95" s="14">
        <f t="shared" si="10"/>
        <v>172.77253900092356</v>
      </c>
      <c r="K95" s="11">
        <v>100</v>
      </c>
      <c r="L95" s="13">
        <v>0</v>
      </c>
      <c r="M95" s="14">
        <v>5.8613944938892791E-2</v>
      </c>
      <c r="N95" s="13">
        <f t="shared" si="6"/>
        <v>0</v>
      </c>
      <c r="O95" s="13">
        <f>VLOOKUP(A95,'Revenues X=0.5'!$A$2:$X$180,24,FALSE)*1000</f>
        <v>53877511032.243668</v>
      </c>
      <c r="P95" s="22">
        <f t="shared" si="7"/>
        <v>0</v>
      </c>
      <c r="Q95" s="14">
        <f t="shared" si="8"/>
        <v>0</v>
      </c>
      <c r="R95" s="14">
        <f t="shared" si="9"/>
        <v>0</v>
      </c>
    </row>
    <row r="96" spans="1:18" x14ac:dyDescent="0.25">
      <c r="A96" s="9" t="s">
        <v>212</v>
      </c>
      <c r="B96" s="9" t="s">
        <v>213</v>
      </c>
      <c r="C96" s="9" t="s">
        <v>45</v>
      </c>
      <c r="D96" s="9" t="s">
        <v>19</v>
      </c>
      <c r="F96" s="10">
        <v>60483385</v>
      </c>
      <c r="G96" s="10">
        <v>61211831</v>
      </c>
      <c r="H96" s="11"/>
      <c r="I96" s="12">
        <v>1.1004620318530163</v>
      </c>
      <c r="J96" s="14">
        <f t="shared" si="10"/>
        <v>0</v>
      </c>
      <c r="K96" s="11">
        <v>100</v>
      </c>
      <c r="L96" s="13">
        <v>0</v>
      </c>
      <c r="M96" s="14">
        <v>0</v>
      </c>
      <c r="N96" s="13">
        <f t="shared" si="6"/>
        <v>0</v>
      </c>
      <c r="O96" s="13">
        <f>VLOOKUP(A96,'Revenues X=0.5'!$A$2:$X$180,24,FALSE)*1000</f>
        <v>326291440978.0415</v>
      </c>
      <c r="P96" s="22">
        <f t="shared" si="7"/>
        <v>0</v>
      </c>
      <c r="Q96" s="14">
        <f t="shared" si="8"/>
        <v>0</v>
      </c>
      <c r="R96" s="14">
        <f t="shared" si="9"/>
        <v>0</v>
      </c>
    </row>
    <row r="97" spans="1:18" x14ac:dyDescent="0.25">
      <c r="A97" s="9" t="s">
        <v>214</v>
      </c>
      <c r="B97" s="9" t="s">
        <v>215</v>
      </c>
      <c r="C97" s="9" t="s">
        <v>18</v>
      </c>
      <c r="D97" s="9" t="s">
        <v>35</v>
      </c>
      <c r="E97" s="15"/>
      <c r="F97" s="10">
        <v>2690824</v>
      </c>
      <c r="G97" s="10">
        <v>2949838</v>
      </c>
      <c r="H97" s="11">
        <v>326.89002158513563</v>
      </c>
      <c r="I97" s="12">
        <v>1.1004620318530163</v>
      </c>
      <c r="J97" s="14">
        <f t="shared" si="10"/>
        <v>359.73005734605471</v>
      </c>
      <c r="K97" s="11">
        <v>92</v>
      </c>
      <c r="L97" s="13">
        <v>235987.03999999989</v>
      </c>
      <c r="M97" s="14">
        <v>2.7075295212977562E-2</v>
      </c>
      <c r="N97" s="13">
        <f t="shared" si="6"/>
        <v>84891631.432125673</v>
      </c>
      <c r="O97" s="13">
        <f>VLOOKUP(A97,'Revenues X=0.5'!$A$2:$X$180,24,FALSE)*1000</f>
        <v>9340598110.6603718</v>
      </c>
      <c r="P97" s="22">
        <f t="shared" si="7"/>
        <v>9.0884577653800713E-3</v>
      </c>
      <c r="Q97" s="14">
        <f t="shared" si="8"/>
        <v>3.0294859217933567E-3</v>
      </c>
      <c r="R97" s="14">
        <f t="shared" si="9"/>
        <v>2.7265373296140212E-2</v>
      </c>
    </row>
    <row r="98" spans="1:18" x14ac:dyDescent="0.25">
      <c r="A98" s="9" t="s">
        <v>216</v>
      </c>
      <c r="B98" s="9" t="s">
        <v>217</v>
      </c>
      <c r="C98" s="9" t="s">
        <v>45</v>
      </c>
      <c r="D98" s="9" t="s">
        <v>26</v>
      </c>
      <c r="F98" s="10">
        <v>127450459</v>
      </c>
      <c r="G98" s="10">
        <v>120624738</v>
      </c>
      <c r="H98" s="11">
        <v>157</v>
      </c>
      <c r="I98" s="12">
        <v>1.1004620318530163</v>
      </c>
      <c r="J98" s="14">
        <f t="shared" si="10"/>
        <v>172.77253900092356</v>
      </c>
      <c r="K98" s="11">
        <v>100</v>
      </c>
      <c r="L98" s="13">
        <v>0</v>
      </c>
      <c r="M98" s="14">
        <v>0.11040303634246594</v>
      </c>
      <c r="N98" s="13">
        <f t="shared" si="6"/>
        <v>0</v>
      </c>
      <c r="O98" s="13">
        <f>VLOOKUP(A98,'Revenues X=0.5'!$A$2:$X$180,24,FALSE)*1000</f>
        <v>833707955097.83777</v>
      </c>
      <c r="P98" s="22">
        <f t="shared" si="7"/>
        <v>0</v>
      </c>
      <c r="Q98" s="14">
        <f t="shared" si="8"/>
        <v>0</v>
      </c>
      <c r="R98" s="14">
        <f t="shared" si="9"/>
        <v>0</v>
      </c>
    </row>
    <row r="99" spans="1:18" x14ac:dyDescent="0.25">
      <c r="A99" s="9" t="s">
        <v>218</v>
      </c>
      <c r="B99" s="9" t="s">
        <v>219</v>
      </c>
      <c r="C99" s="9" t="s">
        <v>18</v>
      </c>
      <c r="D99" s="9" t="s">
        <v>22</v>
      </c>
      <c r="E99" s="15" t="s">
        <v>54</v>
      </c>
      <c r="F99" s="10">
        <v>6046000</v>
      </c>
      <c r="G99" s="10">
        <v>9355173</v>
      </c>
      <c r="H99" s="11">
        <v>157</v>
      </c>
      <c r="I99" s="12">
        <v>1.1004620318530163</v>
      </c>
      <c r="J99" s="14">
        <f t="shared" si="10"/>
        <v>172.77253900092356</v>
      </c>
      <c r="K99" s="11">
        <v>99.4</v>
      </c>
      <c r="L99" s="13">
        <v>56131.037999999011</v>
      </c>
      <c r="M99" s="14">
        <v>5.8613944938892791E-2</v>
      </c>
      <c r="N99" s="13">
        <f t="shared" ref="N99:N104" si="11">J99*L99</f>
        <v>9697901.9520171508</v>
      </c>
      <c r="O99" s="13">
        <f>VLOOKUP(A99,'Revenues X=0.5'!$A$2:$X$180,24,FALSE)*1000</f>
        <v>27430583754.947701</v>
      </c>
      <c r="P99" s="22">
        <f t="shared" si="7"/>
        <v>3.5354340391199017E-4</v>
      </c>
      <c r="Q99" s="14">
        <f t="shared" si="8"/>
        <v>1.1784780130399671E-4</v>
      </c>
      <c r="R99" s="14">
        <f t="shared" si="9"/>
        <v>1.0606302117359705E-3</v>
      </c>
    </row>
    <row r="100" spans="1:18" x14ac:dyDescent="0.25">
      <c r="A100" s="9" t="s">
        <v>220</v>
      </c>
      <c r="B100" s="9" t="s">
        <v>221</v>
      </c>
      <c r="C100" s="9" t="s">
        <v>18</v>
      </c>
      <c r="D100" s="9" t="s">
        <v>19</v>
      </c>
      <c r="E100" s="15"/>
      <c r="F100" s="10">
        <v>16321581</v>
      </c>
      <c r="G100" s="10">
        <v>18572745</v>
      </c>
      <c r="H100" s="11"/>
      <c r="I100" s="12">
        <v>1.1004620318530163</v>
      </c>
      <c r="J100" s="14">
        <f t="shared" si="10"/>
        <v>0</v>
      </c>
      <c r="K100" s="11">
        <v>100</v>
      </c>
      <c r="L100" s="13">
        <v>0</v>
      </c>
      <c r="M100" s="14">
        <v>0</v>
      </c>
      <c r="N100" s="13">
        <f t="shared" si="11"/>
        <v>0</v>
      </c>
      <c r="O100" s="13">
        <f>VLOOKUP(A100,'Revenues X=0.5'!$A$2:$X$180,24,FALSE)*1000</f>
        <v>161578437080.63361</v>
      </c>
      <c r="P100" s="22">
        <f t="shared" si="7"/>
        <v>0</v>
      </c>
      <c r="Q100" s="14">
        <f t="shared" si="8"/>
        <v>0</v>
      </c>
      <c r="R100" s="14">
        <f t="shared" si="9"/>
        <v>0</v>
      </c>
    </row>
    <row r="101" spans="1:18" x14ac:dyDescent="0.25">
      <c r="A101" s="9" t="s">
        <v>222</v>
      </c>
      <c r="B101" s="9" t="s">
        <v>223</v>
      </c>
      <c r="C101" s="9" t="s">
        <v>14</v>
      </c>
      <c r="D101" s="9" t="s">
        <v>32</v>
      </c>
      <c r="F101" s="10">
        <v>40909194</v>
      </c>
      <c r="G101" s="10">
        <v>66306062.999999993</v>
      </c>
      <c r="H101" s="11">
        <v>326.89002158513563</v>
      </c>
      <c r="I101" s="12">
        <v>1.1004620318530163</v>
      </c>
      <c r="J101" s="14">
        <f t="shared" si="10"/>
        <v>359.73005734605471</v>
      </c>
      <c r="K101" s="11">
        <v>23</v>
      </c>
      <c r="L101" s="13">
        <v>51055668.509999998</v>
      </c>
      <c r="M101" s="14">
        <v>2.7075295212977562E-2</v>
      </c>
      <c r="N101" s="13">
        <f t="shared" si="11"/>
        <v>18366258560.943459</v>
      </c>
      <c r="O101" s="13">
        <f>VLOOKUP(A101,'Revenues X=0.5'!$A$2:$X$180,24,FALSE)*1000</f>
        <v>124932907147.52812</v>
      </c>
      <c r="P101" s="22">
        <f t="shared" si="7"/>
        <v>0.14700897449905254</v>
      </c>
      <c r="Q101" s="14">
        <f t="shared" si="8"/>
        <v>4.9002991499684179E-2</v>
      </c>
      <c r="R101" s="14">
        <f t="shared" si="9"/>
        <v>0.44102692349715755</v>
      </c>
    </row>
    <row r="102" spans="1:18" x14ac:dyDescent="0.25">
      <c r="A102" s="9" t="s">
        <v>224</v>
      </c>
      <c r="B102" s="9" t="s">
        <v>225</v>
      </c>
      <c r="C102" s="9" t="s">
        <v>40</v>
      </c>
      <c r="D102" s="9" t="s">
        <v>26</v>
      </c>
      <c r="F102" s="10">
        <v>97743</v>
      </c>
      <c r="G102" s="10">
        <v>130715</v>
      </c>
      <c r="H102" s="11">
        <v>157</v>
      </c>
      <c r="I102" s="12">
        <v>1.1004620318530163</v>
      </c>
      <c r="J102" s="14">
        <f t="shared" si="10"/>
        <v>172.77253900092356</v>
      </c>
      <c r="K102" s="11">
        <v>55.766350000000003</v>
      </c>
      <c r="L102" s="13">
        <v>57820.015597500002</v>
      </c>
      <c r="M102" s="14">
        <v>0.11040303634246594</v>
      </c>
      <c r="N102" s="13">
        <f t="shared" si="11"/>
        <v>9989710.8998530768</v>
      </c>
      <c r="O102" s="13" t="e">
        <f>VLOOKUP(A102,'Revenues X=0.5'!$A$2:$X$180,24,FALSE)*1000</f>
        <v>#N/A</v>
      </c>
      <c r="P102" s="22" t="e">
        <f t="shared" si="7"/>
        <v>#N/A</v>
      </c>
      <c r="Q102" s="14" t="e">
        <f t="shared" si="8"/>
        <v>#N/A</v>
      </c>
      <c r="R102" s="14" t="e">
        <f t="shared" si="9"/>
        <v>#N/A</v>
      </c>
    </row>
    <row r="103" spans="1:18" x14ac:dyDescent="0.25">
      <c r="A103" s="9" t="s">
        <v>226</v>
      </c>
      <c r="B103" s="9" t="s">
        <v>227</v>
      </c>
      <c r="C103" s="9" t="s">
        <v>14</v>
      </c>
      <c r="D103" s="9" t="s">
        <v>26</v>
      </c>
      <c r="F103" s="10">
        <v>24500520</v>
      </c>
      <c r="G103" s="13">
        <v>26718625</v>
      </c>
      <c r="H103" s="11">
        <v>157</v>
      </c>
      <c r="I103" s="12">
        <v>1.1004620318530163</v>
      </c>
      <c r="J103" s="14">
        <f t="shared" si="10"/>
        <v>172.77253900092356</v>
      </c>
      <c r="K103" s="11">
        <v>26</v>
      </c>
      <c r="L103" s="13">
        <v>19771782.5</v>
      </c>
      <c r="M103" s="14">
        <v>0.11040303634246594</v>
      </c>
      <c r="N103" s="13">
        <f t="shared" si="11"/>
        <v>3416021063.0990281</v>
      </c>
      <c r="O103" s="13">
        <f>VLOOKUP(A103,'Revenues X=0.5'!$A$2:$X$180,24,FALSE)*1000</f>
        <v>88092711285.424408</v>
      </c>
      <c r="P103" s="22">
        <f t="shared" si="7"/>
        <v>3.8777567556423184E-2</v>
      </c>
      <c r="Q103" s="14">
        <f t="shared" si="8"/>
        <v>1.2925855852141063E-2</v>
      </c>
      <c r="R103" s="14">
        <f t="shared" si="9"/>
        <v>0.11633270266926957</v>
      </c>
    </row>
    <row r="104" spans="1:18" x14ac:dyDescent="0.25">
      <c r="A104" s="9" t="s">
        <v>228</v>
      </c>
      <c r="B104" s="9" t="s">
        <v>229</v>
      </c>
      <c r="C104" s="9" t="s">
        <v>45</v>
      </c>
      <c r="D104" s="9" t="s">
        <v>26</v>
      </c>
      <c r="F104" s="10">
        <v>49410366</v>
      </c>
      <c r="G104" s="13">
        <v>52190069</v>
      </c>
      <c r="H104" s="11">
        <v>157</v>
      </c>
      <c r="I104" s="12">
        <v>1.1004620318530163</v>
      </c>
      <c r="J104" s="14">
        <f t="shared" si="10"/>
        <v>172.77253900092356</v>
      </c>
      <c r="K104" s="11">
        <v>93.342330000000004</v>
      </c>
      <c r="L104" s="13">
        <v>3474642.5667922967</v>
      </c>
      <c r="M104" s="14">
        <v>0.11040303634246594</v>
      </c>
      <c r="N104" s="13">
        <f t="shared" si="11"/>
        <v>600322818.38539124</v>
      </c>
      <c r="O104" s="13">
        <f>VLOOKUP(A104,'Revenues X=0.5'!$A$2:$X$180,24,FALSE)*1000</f>
        <v>389163144220.47589</v>
      </c>
      <c r="P104" s="22">
        <f t="shared" si="7"/>
        <v>1.5425993630200636E-3</v>
      </c>
      <c r="Q104" s="14">
        <f t="shared" si="8"/>
        <v>5.1419978767335451E-4</v>
      </c>
      <c r="R104" s="14">
        <f t="shared" si="9"/>
        <v>4.6277980890601905E-3</v>
      </c>
    </row>
    <row r="105" spans="1:18" x14ac:dyDescent="0.25">
      <c r="A105" s="9" t="s">
        <v>230</v>
      </c>
      <c r="B105" s="9" t="s">
        <v>231</v>
      </c>
      <c r="C105" s="9" t="s">
        <v>40</v>
      </c>
      <c r="D105" s="9" t="s">
        <v>19</v>
      </c>
      <c r="F105" s="10">
        <v>1775680</v>
      </c>
      <c r="G105" s="10" t="s">
        <v>232</v>
      </c>
      <c r="H105" s="11"/>
      <c r="I105" s="12">
        <v>1.1004620318530163</v>
      </c>
      <c r="J105" s="14">
        <f t="shared" si="10"/>
        <v>0</v>
      </c>
      <c r="K105" s="11">
        <v>100</v>
      </c>
      <c r="M105" s="14">
        <v>0</v>
      </c>
      <c r="N105" s="13"/>
      <c r="O105" s="13" t="e">
        <f>VLOOKUP(A105,'Revenues X=0.5'!$A$2:$X$180,24,FALSE)*1000</f>
        <v>#N/A</v>
      </c>
      <c r="P105" s="22" t="e">
        <f t="shared" si="7"/>
        <v>#N/A</v>
      </c>
      <c r="Q105" s="14" t="e">
        <f t="shared" si="8"/>
        <v>#N/A</v>
      </c>
      <c r="R105" s="14" t="e">
        <f t="shared" si="9"/>
        <v>#N/A</v>
      </c>
    </row>
    <row r="106" spans="1:18" x14ac:dyDescent="0.25">
      <c r="A106" s="9" t="s">
        <v>233</v>
      </c>
      <c r="B106" s="9" t="s">
        <v>234</v>
      </c>
      <c r="C106" s="9" t="s">
        <v>29</v>
      </c>
      <c r="D106" s="9" t="s">
        <v>22</v>
      </c>
      <c r="E106" s="15" t="s">
        <v>54</v>
      </c>
      <c r="F106" s="10">
        <v>2991580</v>
      </c>
      <c r="G106" s="10">
        <v>4832793</v>
      </c>
      <c r="H106" s="11">
        <v>157</v>
      </c>
      <c r="I106" s="12">
        <v>1.1004620318530163</v>
      </c>
      <c r="J106" s="14">
        <f t="shared" si="10"/>
        <v>172.77253900092356</v>
      </c>
      <c r="K106" s="11">
        <v>94.135270000000006</v>
      </c>
      <c r="L106" s="13">
        <v>283430.26090889977</v>
      </c>
      <c r="M106" s="14">
        <v>5.8613944938892791E-2</v>
      </c>
      <c r="N106" s="13">
        <f t="shared" ref="N106:N117" si="12">J106*L106</f>
        <v>48968965.806924827</v>
      </c>
      <c r="O106" s="13">
        <f>VLOOKUP(A106,'Revenues X=0.5'!$A$2:$X$180,24,FALSE)*1000</f>
        <v>56064122906.460884</v>
      </c>
      <c r="P106" s="22">
        <f t="shared" si="7"/>
        <v>8.7344567734745735E-4</v>
      </c>
      <c r="Q106" s="14">
        <f t="shared" si="8"/>
        <v>2.911485591158191E-4</v>
      </c>
      <c r="R106" s="14">
        <f t="shared" si="9"/>
        <v>2.6203370320423722E-3</v>
      </c>
    </row>
    <row r="107" spans="1:18" x14ac:dyDescent="0.25">
      <c r="A107" s="9" t="s">
        <v>235</v>
      </c>
      <c r="B107" s="9" t="s">
        <v>236</v>
      </c>
      <c r="C107" s="9" t="s">
        <v>14</v>
      </c>
      <c r="D107" s="9" t="s">
        <v>19</v>
      </c>
      <c r="E107" s="15"/>
      <c r="F107" s="10">
        <v>5447900</v>
      </c>
      <c r="G107" s="13">
        <v>6871058</v>
      </c>
      <c r="H107" s="11"/>
      <c r="I107" s="12">
        <v>1.1004620318530163</v>
      </c>
      <c r="J107" s="14">
        <f t="shared" si="10"/>
        <v>0</v>
      </c>
      <c r="K107" s="11">
        <v>100</v>
      </c>
      <c r="L107" s="13">
        <v>0</v>
      </c>
      <c r="M107" s="14">
        <v>0</v>
      </c>
      <c r="N107" s="13">
        <f t="shared" si="12"/>
        <v>0</v>
      </c>
      <c r="O107" s="13">
        <f>VLOOKUP(A107,'Revenues X=0.5'!$A$2:$X$180,24,FALSE)*1000</f>
        <v>16172368865.610291</v>
      </c>
      <c r="P107" s="22">
        <f t="shared" si="7"/>
        <v>0</v>
      </c>
      <c r="Q107" s="14">
        <f t="shared" si="8"/>
        <v>0</v>
      </c>
      <c r="R107" s="14">
        <f t="shared" si="9"/>
        <v>0</v>
      </c>
    </row>
    <row r="108" spans="1:18" x14ac:dyDescent="0.25">
      <c r="A108" s="9" t="s">
        <v>237</v>
      </c>
      <c r="B108" s="9" t="s">
        <v>238</v>
      </c>
      <c r="C108" s="9" t="s">
        <v>40</v>
      </c>
      <c r="D108" s="9" t="s">
        <v>26</v>
      </c>
      <c r="F108" s="10">
        <v>6395713</v>
      </c>
      <c r="G108" s="13">
        <v>8806260</v>
      </c>
      <c r="H108" s="11">
        <v>157</v>
      </c>
      <c r="I108" s="12">
        <v>1.1004620318530163</v>
      </c>
      <c r="J108" s="14">
        <f t="shared" si="10"/>
        <v>172.77253900092356</v>
      </c>
      <c r="K108" s="11">
        <v>66</v>
      </c>
      <c r="L108" s="13">
        <v>2994128.4</v>
      </c>
      <c r="M108" s="14">
        <v>0.11040303634246594</v>
      </c>
      <c r="N108" s="13">
        <f t="shared" si="12"/>
        <v>517303165.76277286</v>
      </c>
      <c r="O108" s="13">
        <f>VLOOKUP(A108,'Revenues X=0.5'!$A$2:$X$180,24,FALSE)*1000</f>
        <v>17229962266.008762</v>
      </c>
      <c r="P108" s="22">
        <f t="shared" si="7"/>
        <v>3.0023464809514271E-2</v>
      </c>
      <c r="Q108" s="14">
        <f t="shared" si="8"/>
        <v>1.0007821603171423E-2</v>
      </c>
      <c r="R108" s="14">
        <f t="shared" si="9"/>
        <v>9.0070394428542824E-2</v>
      </c>
    </row>
    <row r="109" spans="1:18" x14ac:dyDescent="0.25">
      <c r="A109" s="9" t="s">
        <v>239</v>
      </c>
      <c r="B109" s="9" t="s">
        <v>240</v>
      </c>
      <c r="C109" s="9" t="s">
        <v>29</v>
      </c>
      <c r="D109" s="9" t="s">
        <v>19</v>
      </c>
      <c r="F109" s="10">
        <v>2097555</v>
      </c>
      <c r="G109" s="10">
        <v>1855822</v>
      </c>
      <c r="H109" s="11"/>
      <c r="I109" s="12">
        <v>1.1004620318530163</v>
      </c>
      <c r="J109" s="14">
        <f t="shared" si="10"/>
        <v>0</v>
      </c>
      <c r="K109" s="11">
        <v>100</v>
      </c>
      <c r="L109" s="13">
        <v>0</v>
      </c>
      <c r="M109" s="14">
        <v>0</v>
      </c>
      <c r="N109" s="13">
        <f t="shared" si="12"/>
        <v>0</v>
      </c>
      <c r="O109" s="13">
        <f>VLOOKUP(A109,'Revenues X=0.5'!$A$2:$X$180,24,FALSE)*1000</f>
        <v>7622157190.0976963</v>
      </c>
      <c r="P109" s="22">
        <f t="shared" si="7"/>
        <v>0</v>
      </c>
      <c r="Q109" s="14">
        <f t="shared" si="8"/>
        <v>0</v>
      </c>
      <c r="R109" s="14">
        <f t="shared" si="9"/>
        <v>0</v>
      </c>
    </row>
    <row r="110" spans="1:18" x14ac:dyDescent="0.25">
      <c r="A110" s="9" t="s">
        <v>241</v>
      </c>
      <c r="B110" s="9" t="s">
        <v>242</v>
      </c>
      <c r="C110" s="9" t="s">
        <v>18</v>
      </c>
      <c r="D110" s="9" t="s">
        <v>22</v>
      </c>
      <c r="E110" s="15" t="s">
        <v>54</v>
      </c>
      <c r="F110" s="10">
        <v>4341092</v>
      </c>
      <c r="G110" s="10">
        <v>5171981</v>
      </c>
      <c r="H110" s="11">
        <v>157</v>
      </c>
      <c r="I110" s="12">
        <v>1.1004620318530163</v>
      </c>
      <c r="J110" s="14">
        <f t="shared" si="10"/>
        <v>172.77253900092356</v>
      </c>
      <c r="K110" s="11">
        <v>99.9</v>
      </c>
      <c r="L110" s="13">
        <v>5171.9809999994304</v>
      </c>
      <c r="M110" s="14">
        <v>5.8613944938892791E-2</v>
      </c>
      <c r="N110" s="13">
        <f t="shared" si="12"/>
        <v>893576.28903443727</v>
      </c>
      <c r="O110" s="13">
        <f>VLOOKUP(A110,'Revenues X=0.5'!$A$2:$X$180,24,FALSE)*1000</f>
        <v>20176251917.854069</v>
      </c>
      <c r="P110" s="22">
        <f t="shared" si="7"/>
        <v>4.4288517643046828E-5</v>
      </c>
      <c r="Q110" s="14">
        <f t="shared" si="8"/>
        <v>1.4762839214348942E-5</v>
      </c>
      <c r="R110" s="14">
        <f t="shared" si="9"/>
        <v>1.3286555292914046E-4</v>
      </c>
    </row>
    <row r="111" spans="1:18" x14ac:dyDescent="0.25">
      <c r="A111" s="9" t="s">
        <v>243</v>
      </c>
      <c r="B111" s="9" t="s">
        <v>244</v>
      </c>
      <c r="C111" s="9" t="s">
        <v>40</v>
      </c>
      <c r="D111" s="9" t="s">
        <v>32</v>
      </c>
      <c r="F111" s="10">
        <v>2008921</v>
      </c>
      <c r="G111" s="10">
        <v>2419217</v>
      </c>
      <c r="H111" s="11">
        <v>326.89002158513563</v>
      </c>
      <c r="I111" s="12">
        <v>1.1004620318530163</v>
      </c>
      <c r="J111" s="14">
        <f t="shared" si="10"/>
        <v>359.73005734605471</v>
      </c>
      <c r="K111" s="11">
        <v>17</v>
      </c>
      <c r="L111" s="13">
        <v>2007950.1099999999</v>
      </c>
      <c r="M111" s="14">
        <v>2.7075295212977562E-2</v>
      </c>
      <c r="N111" s="13">
        <f t="shared" si="12"/>
        <v>722320008.21831679</v>
      </c>
      <c r="O111" s="13">
        <f>VLOOKUP(A111,'Revenues X=0.5'!$A$2:$X$180,24,FALSE)*1000</f>
        <v>4607616765.7615509</v>
      </c>
      <c r="P111" s="22">
        <f t="shared" si="7"/>
        <v>0.15676651183009815</v>
      </c>
      <c r="Q111" s="14">
        <f t="shared" si="8"/>
        <v>5.2255503943366054E-2</v>
      </c>
      <c r="R111" s="14">
        <f t="shared" si="9"/>
        <v>0.47029953549029441</v>
      </c>
    </row>
    <row r="112" spans="1:18" x14ac:dyDescent="0.25">
      <c r="A112" s="9" t="s">
        <v>245</v>
      </c>
      <c r="B112" s="9" t="s">
        <v>246</v>
      </c>
      <c r="C112" s="9" t="s">
        <v>14</v>
      </c>
      <c r="D112" s="9" t="s">
        <v>32</v>
      </c>
      <c r="F112" s="10">
        <v>3957990</v>
      </c>
      <c r="G112" s="10">
        <v>6395182</v>
      </c>
      <c r="H112" s="11">
        <v>326.89002158513563</v>
      </c>
      <c r="I112" s="12">
        <v>1.1004620318530163</v>
      </c>
      <c r="J112" s="14">
        <f t="shared" si="10"/>
        <v>359.73005734605471</v>
      </c>
      <c r="K112" s="11">
        <v>4.0999999999999996</v>
      </c>
      <c r="L112" s="13">
        <v>6132979.5379999997</v>
      </c>
      <c r="M112" s="14">
        <v>2.7075295212977562E-2</v>
      </c>
      <c r="N112" s="13">
        <f t="shared" si="12"/>
        <v>2206217080.90692</v>
      </c>
      <c r="O112" s="13">
        <f>VLOOKUP(A112,'Revenues X=0.5'!$A$2:$X$180,24,FALSE)*1000</f>
        <v>11855193247.715046</v>
      </c>
      <c r="P112" s="22">
        <f t="shared" si="7"/>
        <v>0.18609709979482142</v>
      </c>
      <c r="Q112" s="14">
        <f t="shared" si="8"/>
        <v>6.2032366598273797E-2</v>
      </c>
      <c r="R112" s="14">
        <f t="shared" si="9"/>
        <v>0.55829129938446431</v>
      </c>
    </row>
    <row r="113" spans="1:18" x14ac:dyDescent="0.25">
      <c r="A113" s="9" t="s">
        <v>247</v>
      </c>
      <c r="B113" s="9" t="s">
        <v>248</v>
      </c>
      <c r="C113" s="9" t="s">
        <v>18</v>
      </c>
      <c r="D113" s="9" t="s">
        <v>22</v>
      </c>
      <c r="E113" s="15" t="s">
        <v>23</v>
      </c>
      <c r="F113" s="10">
        <v>6040612</v>
      </c>
      <c r="G113" s="10">
        <v>7459411</v>
      </c>
      <c r="H113" s="11">
        <v>326.89002158513563</v>
      </c>
      <c r="I113" s="12">
        <v>1.1004620318530163</v>
      </c>
      <c r="J113" s="14">
        <f t="shared" si="10"/>
        <v>359.73005734605471</v>
      </c>
      <c r="K113" s="11">
        <v>100</v>
      </c>
      <c r="L113" s="13">
        <v>0</v>
      </c>
      <c r="M113" s="14">
        <v>2.7075295212977562E-2</v>
      </c>
      <c r="N113" s="13">
        <f t="shared" si="12"/>
        <v>0</v>
      </c>
      <c r="O113" s="13">
        <f>VLOOKUP(A113,'Revenues X=0.5'!$A$2:$X$180,24,FALSE)*1000</f>
        <v>43975721764.205353</v>
      </c>
      <c r="P113" s="22">
        <f t="shared" si="7"/>
        <v>0</v>
      </c>
      <c r="Q113" s="14">
        <f t="shared" si="8"/>
        <v>0</v>
      </c>
      <c r="R113" s="14">
        <f t="shared" si="9"/>
        <v>0</v>
      </c>
    </row>
    <row r="114" spans="1:18" x14ac:dyDescent="0.25">
      <c r="A114" s="9" t="s">
        <v>249</v>
      </c>
      <c r="B114" s="9" t="s">
        <v>250</v>
      </c>
      <c r="C114" s="9" t="s">
        <v>29</v>
      </c>
      <c r="D114" s="9" t="s">
        <v>19</v>
      </c>
      <c r="F114" s="10">
        <v>36120</v>
      </c>
      <c r="G114" s="10">
        <v>41314</v>
      </c>
      <c r="H114" s="11"/>
      <c r="I114" s="12">
        <v>1.1004620318530163</v>
      </c>
      <c r="J114" s="14">
        <f t="shared" si="10"/>
        <v>0</v>
      </c>
      <c r="K114" s="11">
        <v>100</v>
      </c>
      <c r="L114" s="13">
        <v>0</v>
      </c>
      <c r="M114" s="14">
        <v>0</v>
      </c>
      <c r="N114" s="13">
        <f t="shared" si="12"/>
        <v>0</v>
      </c>
      <c r="O114" s="13" t="e">
        <f>VLOOKUP(A114,'Revenues X=0.5'!$A$2:$X$180,24,FALSE)*1000</f>
        <v>#N/A</v>
      </c>
      <c r="P114" s="22" t="e">
        <f t="shared" si="7"/>
        <v>#N/A</v>
      </c>
      <c r="Q114" s="14" t="e">
        <f t="shared" si="8"/>
        <v>#N/A</v>
      </c>
      <c r="R114" s="14" t="e">
        <f t="shared" si="9"/>
        <v>#N/A</v>
      </c>
    </row>
    <row r="115" spans="1:18" x14ac:dyDescent="0.25">
      <c r="A115" s="9" t="s">
        <v>251</v>
      </c>
      <c r="B115" s="9" t="s">
        <v>252</v>
      </c>
      <c r="C115" s="9" t="s">
        <v>29</v>
      </c>
      <c r="D115" s="9" t="s">
        <v>19</v>
      </c>
      <c r="F115" s="10">
        <v>3097282</v>
      </c>
      <c r="G115" s="10">
        <v>2816749</v>
      </c>
      <c r="H115" s="11"/>
      <c r="I115" s="12">
        <v>1.1004620318530163</v>
      </c>
      <c r="J115" s="14">
        <f t="shared" si="10"/>
        <v>0</v>
      </c>
      <c r="K115" s="11">
        <v>100</v>
      </c>
      <c r="L115" s="13">
        <v>0</v>
      </c>
      <c r="M115" s="14">
        <v>0</v>
      </c>
      <c r="N115" s="13">
        <f t="shared" si="12"/>
        <v>0</v>
      </c>
      <c r="O115" s="13">
        <f>VLOOKUP(A115,'Revenues X=0.5'!$A$2:$X$180,24,FALSE)*1000</f>
        <v>12546494709.504713</v>
      </c>
      <c r="P115" s="22">
        <f t="shared" si="7"/>
        <v>0</v>
      </c>
      <c r="Q115" s="14">
        <f t="shared" si="8"/>
        <v>0</v>
      </c>
      <c r="R115" s="14">
        <f t="shared" si="9"/>
        <v>0</v>
      </c>
    </row>
    <row r="116" spans="1:18" x14ac:dyDescent="0.25">
      <c r="A116" s="9" t="s">
        <v>253</v>
      </c>
      <c r="B116" s="9" t="s">
        <v>254</v>
      </c>
      <c r="C116" s="9" t="s">
        <v>45</v>
      </c>
      <c r="D116" s="9" t="s">
        <v>19</v>
      </c>
      <c r="F116" s="10">
        <v>506953</v>
      </c>
      <c r="G116" s="10">
        <v>636826</v>
      </c>
      <c r="H116" s="11"/>
      <c r="I116" s="12">
        <v>1.1004620318530163</v>
      </c>
      <c r="J116" s="14">
        <f t="shared" si="10"/>
        <v>0</v>
      </c>
      <c r="K116" s="11">
        <v>100</v>
      </c>
      <c r="L116" s="13">
        <v>0</v>
      </c>
      <c r="M116" s="14">
        <v>0</v>
      </c>
      <c r="N116" s="13">
        <f t="shared" si="12"/>
        <v>0</v>
      </c>
      <c r="O116" s="13">
        <f>VLOOKUP(A116,'Revenues X=0.5'!$A$2:$X$180,24,FALSE)*1000</f>
        <v>6679451765.0998955</v>
      </c>
      <c r="P116" s="22">
        <f t="shared" si="7"/>
        <v>0</v>
      </c>
      <c r="Q116" s="14">
        <f t="shared" si="8"/>
        <v>0</v>
      </c>
      <c r="R116" s="14">
        <f t="shared" si="9"/>
        <v>0</v>
      </c>
    </row>
    <row r="117" spans="1:18" x14ac:dyDescent="0.25">
      <c r="A117" s="9" t="s">
        <v>255</v>
      </c>
      <c r="B117" s="9" t="s">
        <v>256</v>
      </c>
      <c r="C117" s="9" t="s">
        <v>29</v>
      </c>
      <c r="D117" s="9" t="s">
        <v>26</v>
      </c>
      <c r="F117" s="10">
        <v>534626</v>
      </c>
      <c r="G117" s="13">
        <v>701551</v>
      </c>
      <c r="H117" s="11">
        <v>157</v>
      </c>
      <c r="I117" s="12">
        <v>1.1004620318530163</v>
      </c>
      <c r="J117" s="14">
        <f t="shared" si="10"/>
        <v>172.77253900092356</v>
      </c>
      <c r="K117" s="11">
        <v>93.342330000000004</v>
      </c>
      <c r="L117" s="13">
        <v>46706.950461699955</v>
      </c>
      <c r="M117" s="14">
        <v>0.11040303634246594</v>
      </c>
      <c r="N117" s="13">
        <f t="shared" si="12"/>
        <v>8069678.4202582603</v>
      </c>
      <c r="O117" s="13">
        <f>VLOOKUP(A117,'Revenues X=0.5'!$A$2:$X$180,24,FALSE)*1000</f>
        <v>1831731831.7470338</v>
      </c>
      <c r="P117" s="22">
        <f t="shared" si="7"/>
        <v>4.4054911752894081E-3</v>
      </c>
      <c r="Q117" s="14">
        <f t="shared" si="8"/>
        <v>1.4684970584298027E-3</v>
      </c>
      <c r="R117" s="14">
        <f t="shared" si="9"/>
        <v>1.3216473525868223E-2</v>
      </c>
    </row>
    <row r="118" spans="1:18" x14ac:dyDescent="0.25">
      <c r="A118" s="9" t="s">
        <v>257</v>
      </c>
      <c r="B118" s="9" t="s">
        <v>258</v>
      </c>
      <c r="C118" s="9" t="s">
        <v>18</v>
      </c>
      <c r="D118" s="9" t="s">
        <v>19</v>
      </c>
      <c r="F118" s="10">
        <v>2102216</v>
      </c>
      <c r="G118" s="13">
        <v>2068730</v>
      </c>
      <c r="H118" s="11"/>
      <c r="I118" s="12">
        <v>1.1004620318530163</v>
      </c>
      <c r="J118" s="14">
        <f t="shared" si="10"/>
        <v>0</v>
      </c>
      <c r="K118" s="11">
        <v>99</v>
      </c>
      <c r="L118" s="13">
        <v>20687.300000000017</v>
      </c>
      <c r="M118" s="14">
        <v>0</v>
      </c>
      <c r="N118" s="13"/>
      <c r="O118" s="13">
        <f>VLOOKUP(A118,'Revenues X=0.5'!$A$2:$X$180,24,FALSE)*1000</f>
        <v>9605813828.2535152</v>
      </c>
      <c r="P118" s="22">
        <f t="shared" si="7"/>
        <v>0</v>
      </c>
      <c r="Q118" s="14">
        <f t="shared" si="8"/>
        <v>0</v>
      </c>
      <c r="R118" s="14">
        <f t="shared" si="9"/>
        <v>0</v>
      </c>
    </row>
    <row r="119" spans="1:18" x14ac:dyDescent="0.25">
      <c r="A119" s="9" t="s">
        <v>259</v>
      </c>
      <c r="B119" s="9" t="s">
        <v>260</v>
      </c>
      <c r="C119" s="9" t="s">
        <v>14</v>
      </c>
      <c r="D119" s="9" t="s">
        <v>32</v>
      </c>
      <c r="F119" s="10">
        <v>21079532</v>
      </c>
      <c r="G119" s="10">
        <v>36000163</v>
      </c>
      <c r="H119" s="11">
        <v>326.89002158513563</v>
      </c>
      <c r="I119" s="12">
        <v>1.1004620318530163</v>
      </c>
      <c r="J119" s="14">
        <f t="shared" si="10"/>
        <v>359.73005734605471</v>
      </c>
      <c r="K119" s="11">
        <v>14.3</v>
      </c>
      <c r="L119" s="13">
        <v>30852139.691</v>
      </c>
      <c r="M119" s="14">
        <v>2.7075295212977562E-2</v>
      </c>
      <c r="N119" s="13">
        <f t="shared" ref="N119:N129" si="13">J119*L119</f>
        <v>11098441980.29192</v>
      </c>
      <c r="O119" s="13">
        <f>VLOOKUP(A119,'Revenues X=0.5'!$A$2:$X$180,24,FALSE)*1000</f>
        <v>64776272023.070763</v>
      </c>
      <c r="P119" s="22">
        <f t="shared" si="7"/>
        <v>0.17133499094142204</v>
      </c>
      <c r="Q119" s="14">
        <f t="shared" si="8"/>
        <v>5.7111663647140688E-2</v>
      </c>
      <c r="R119" s="14">
        <f t="shared" si="9"/>
        <v>0.51400497282426616</v>
      </c>
    </row>
    <row r="120" spans="1:18" x14ac:dyDescent="0.25">
      <c r="A120" s="9" t="s">
        <v>261</v>
      </c>
      <c r="B120" s="9" t="s">
        <v>262</v>
      </c>
      <c r="C120" s="9" t="s">
        <v>14</v>
      </c>
      <c r="D120" s="9" t="s">
        <v>32</v>
      </c>
      <c r="F120" s="10">
        <v>15013694</v>
      </c>
      <c r="G120" s="10">
        <v>25959551</v>
      </c>
      <c r="H120" s="11">
        <v>326.89002158513563</v>
      </c>
      <c r="I120" s="12">
        <v>1.1004620318530163</v>
      </c>
      <c r="J120" s="14">
        <f t="shared" si="10"/>
        <v>359.73005734605471</v>
      </c>
      <c r="K120" s="11">
        <v>8.6999999999999993</v>
      </c>
      <c r="L120" s="13">
        <v>23701070.063000001</v>
      </c>
      <c r="M120" s="14">
        <v>2.7075295212977562E-2</v>
      </c>
      <c r="N120" s="13">
        <f t="shared" si="13"/>
        <v>8525987292.9258509</v>
      </c>
      <c r="O120" s="13">
        <f>VLOOKUP(A120,'Revenues X=0.5'!$A$2:$X$180,24,FALSE)*1000</f>
        <v>46491606087.70713</v>
      </c>
      <c r="P120" s="22">
        <f t="shared" si="7"/>
        <v>0.18338766952557942</v>
      </c>
      <c r="Q120" s="14">
        <f t="shared" si="8"/>
        <v>6.1129223175193134E-2</v>
      </c>
      <c r="R120" s="14">
        <f t="shared" si="9"/>
        <v>0.55016300857673828</v>
      </c>
    </row>
    <row r="121" spans="1:18" x14ac:dyDescent="0.25">
      <c r="A121" s="9" t="s">
        <v>263</v>
      </c>
      <c r="B121" s="9" t="s">
        <v>264</v>
      </c>
      <c r="C121" s="9" t="s">
        <v>18</v>
      </c>
      <c r="D121" s="9" t="s">
        <v>26</v>
      </c>
      <c r="F121" s="10">
        <v>28275835</v>
      </c>
      <c r="G121" s="10">
        <v>36845517</v>
      </c>
      <c r="H121" s="11">
        <v>157</v>
      </c>
      <c r="I121" s="12">
        <v>1.1004620318530163</v>
      </c>
      <c r="J121" s="14">
        <f t="shared" si="10"/>
        <v>172.77253900092356</v>
      </c>
      <c r="K121" s="11">
        <v>99.3</v>
      </c>
      <c r="L121" s="13">
        <v>257918.61900000024</v>
      </c>
      <c r="M121" s="14">
        <v>0.11040303634246594</v>
      </c>
      <c r="N121" s="13">
        <f t="shared" si="13"/>
        <v>44561254.660241887</v>
      </c>
      <c r="O121" s="13">
        <f>VLOOKUP(A121,'Revenues X=0.5'!$A$2:$X$180,24,FALSE)*1000</f>
        <v>178597845265.35992</v>
      </c>
      <c r="P121" s="22">
        <f t="shared" si="7"/>
        <v>2.4950611578786387E-4</v>
      </c>
      <c r="Q121" s="14">
        <f t="shared" si="8"/>
        <v>8.3168705262621294E-5</v>
      </c>
      <c r="R121" s="14">
        <f t="shared" si="9"/>
        <v>7.4851834736359155E-4</v>
      </c>
    </row>
    <row r="122" spans="1:18" x14ac:dyDescent="0.25">
      <c r="A122" s="9" t="s">
        <v>265</v>
      </c>
      <c r="B122" s="9" t="s">
        <v>266</v>
      </c>
      <c r="C122" s="9" t="s">
        <v>18</v>
      </c>
      <c r="D122" s="9" t="s">
        <v>15</v>
      </c>
      <c r="F122" s="10">
        <v>325694</v>
      </c>
      <c r="G122" s="10">
        <v>435873</v>
      </c>
      <c r="H122" s="11">
        <v>64</v>
      </c>
      <c r="I122" s="12">
        <v>1.1004620318530163</v>
      </c>
      <c r="J122" s="14">
        <f t="shared" si="10"/>
        <v>70.429570038593042</v>
      </c>
      <c r="K122" s="11">
        <v>99.9</v>
      </c>
      <c r="L122" s="13">
        <v>435.87299999995201</v>
      </c>
      <c r="M122" s="14">
        <v>5.8613944938892791E-2</v>
      </c>
      <c r="N122" s="13">
        <f t="shared" si="13"/>
        <v>30698.347981428284</v>
      </c>
      <c r="O122" s="13">
        <f>VLOOKUP(A122,'Revenues X=0.5'!$A$2:$X$180,24,FALSE)*1000</f>
        <v>1354695644.7454119</v>
      </c>
      <c r="P122" s="22">
        <f t="shared" si="7"/>
        <v>2.266069733116875E-5</v>
      </c>
      <c r="Q122" s="14">
        <f t="shared" si="8"/>
        <v>7.5535657770562496E-6</v>
      </c>
      <c r="R122" s="14">
        <f t="shared" si="9"/>
        <v>6.7982091993506238E-5</v>
      </c>
    </row>
    <row r="123" spans="1:18" x14ac:dyDescent="0.25">
      <c r="A123" s="9" t="s">
        <v>267</v>
      </c>
      <c r="B123" s="9" t="s">
        <v>268</v>
      </c>
      <c r="C123" s="9" t="s">
        <v>14</v>
      </c>
      <c r="D123" s="9" t="s">
        <v>32</v>
      </c>
      <c r="F123" s="10">
        <v>13985961</v>
      </c>
      <c r="G123" s="10">
        <v>26034111</v>
      </c>
      <c r="H123" s="11">
        <v>326.89002158513563</v>
      </c>
      <c r="I123" s="12">
        <v>1.1004620318530163</v>
      </c>
      <c r="J123" s="14">
        <f t="shared" si="10"/>
        <v>359.73005734605471</v>
      </c>
      <c r="K123" s="11">
        <v>16.600000000000001</v>
      </c>
      <c r="L123" s="13">
        <v>21712448.573999997</v>
      </c>
      <c r="M123" s="14">
        <v>2.7075295212977562E-2</v>
      </c>
      <c r="N123" s="13">
        <f t="shared" si="13"/>
        <v>7810620370.648283</v>
      </c>
      <c r="O123" s="13">
        <f>VLOOKUP(A123,'Revenues X=0.5'!$A$2:$X$180,24,FALSE)*1000</f>
        <v>45657478180.642265</v>
      </c>
      <c r="P123" s="22">
        <f t="shared" si="7"/>
        <v>0.17106990315465581</v>
      </c>
      <c r="Q123" s="14">
        <f t="shared" si="8"/>
        <v>5.7023301051551942E-2</v>
      </c>
      <c r="R123" s="14">
        <f t="shared" si="9"/>
        <v>0.51320970946396738</v>
      </c>
    </row>
    <row r="124" spans="1:18" x14ac:dyDescent="0.25">
      <c r="A124" s="9" t="s">
        <v>269</v>
      </c>
      <c r="B124" s="9" t="s">
        <v>270</v>
      </c>
      <c r="C124" s="9" t="s">
        <v>29</v>
      </c>
      <c r="D124" s="9" t="s">
        <v>22</v>
      </c>
      <c r="F124" s="10">
        <v>414508</v>
      </c>
      <c r="G124" s="10">
        <v>436792</v>
      </c>
      <c r="H124" s="11"/>
      <c r="I124" s="12">
        <v>1.1004620318530163</v>
      </c>
      <c r="J124" s="14">
        <f t="shared" si="10"/>
        <v>0</v>
      </c>
      <c r="K124" s="11">
        <v>100</v>
      </c>
      <c r="L124" s="13">
        <v>0</v>
      </c>
      <c r="M124" s="14">
        <v>0</v>
      </c>
      <c r="N124" s="13">
        <f t="shared" si="13"/>
        <v>0</v>
      </c>
      <c r="O124" s="13">
        <f>VLOOKUP(A124,'Revenues X=0.5'!$A$2:$X$180,24,FALSE)*1000</f>
        <v>2164177865.7609162</v>
      </c>
      <c r="P124" s="22">
        <f t="shared" si="7"/>
        <v>0</v>
      </c>
      <c r="Q124" s="14">
        <f t="shared" si="8"/>
        <v>0</v>
      </c>
      <c r="R124" s="14">
        <f t="shared" si="9"/>
        <v>0</v>
      </c>
    </row>
    <row r="125" spans="1:18" x14ac:dyDescent="0.25">
      <c r="A125" s="9" t="s">
        <v>271</v>
      </c>
      <c r="B125" s="9" t="s">
        <v>272</v>
      </c>
      <c r="C125" s="9" t="s">
        <v>18</v>
      </c>
      <c r="D125" s="9" t="s">
        <v>26</v>
      </c>
      <c r="F125" s="10">
        <v>52428</v>
      </c>
      <c r="G125" s="10">
        <v>58101</v>
      </c>
      <c r="H125" s="11">
        <v>157</v>
      </c>
      <c r="I125" s="12">
        <v>1.1004620318530163</v>
      </c>
      <c r="J125" s="14">
        <f t="shared" si="10"/>
        <v>172.77253900092356</v>
      </c>
      <c r="K125" s="11">
        <v>55.766350000000003</v>
      </c>
      <c r="L125" s="13">
        <v>25700.192986500002</v>
      </c>
      <c r="M125" s="14">
        <v>0.11040303634246594</v>
      </c>
      <c r="N125" s="13">
        <f t="shared" si="13"/>
        <v>4440287.5950913336</v>
      </c>
      <c r="O125" s="13" t="e">
        <f>VLOOKUP(A125,'Revenues X=0.5'!$A$2:$X$180,24,FALSE)*1000</f>
        <v>#N/A</v>
      </c>
      <c r="P125" s="22" t="e">
        <f t="shared" si="7"/>
        <v>#N/A</v>
      </c>
      <c r="Q125" s="14" t="e">
        <f t="shared" si="8"/>
        <v>#N/A</v>
      </c>
      <c r="R125" s="14" t="e">
        <f t="shared" si="9"/>
        <v>#N/A</v>
      </c>
    </row>
    <row r="126" spans="1:18" x14ac:dyDescent="0.25">
      <c r="A126" s="9" t="s">
        <v>273</v>
      </c>
      <c r="B126" s="9" t="s">
        <v>274</v>
      </c>
      <c r="C126" s="9" t="s">
        <v>40</v>
      </c>
      <c r="D126" s="9" t="s">
        <v>32</v>
      </c>
      <c r="F126" s="10">
        <v>3609420</v>
      </c>
      <c r="G126" s="10">
        <v>5640323</v>
      </c>
      <c r="H126" s="11">
        <v>326.89002158513563</v>
      </c>
      <c r="I126" s="12">
        <v>1.1004620318530163</v>
      </c>
      <c r="J126" s="14">
        <f t="shared" si="10"/>
        <v>359.73005734605471</v>
      </c>
      <c r="K126" s="11">
        <v>18.2</v>
      </c>
      <c r="L126" s="13">
        <v>4613784.2140000006</v>
      </c>
      <c r="M126" s="14">
        <v>2.7075295212977562E-2</v>
      </c>
      <c r="N126" s="13">
        <f t="shared" si="13"/>
        <v>1659716859.8845422</v>
      </c>
      <c r="O126" s="13">
        <f>VLOOKUP(A126,'Revenues X=0.5'!$A$2:$X$180,24,FALSE)*1000</f>
        <v>11287052947.897104</v>
      </c>
      <c r="P126" s="22">
        <f t="shared" si="7"/>
        <v>0.14704607726623314</v>
      </c>
      <c r="Q126" s="14">
        <f t="shared" si="8"/>
        <v>4.9015359088744381E-2</v>
      </c>
      <c r="R126" s="14">
        <f t="shared" si="9"/>
        <v>0.44113823179869943</v>
      </c>
    </row>
    <row r="127" spans="1:18" x14ac:dyDescent="0.25">
      <c r="A127" s="9" t="s">
        <v>275</v>
      </c>
      <c r="B127" s="9" t="s">
        <v>276</v>
      </c>
      <c r="C127" s="9" t="s">
        <v>18</v>
      </c>
      <c r="D127" s="9" t="s">
        <v>32</v>
      </c>
      <c r="F127" s="10">
        <v>1280924</v>
      </c>
      <c r="G127" s="10">
        <v>1287944</v>
      </c>
      <c r="H127" s="11">
        <v>326.89002158513563</v>
      </c>
      <c r="I127" s="12">
        <v>1.1004620318530163</v>
      </c>
      <c r="J127" s="14">
        <f t="shared" si="10"/>
        <v>359.73005734605471</v>
      </c>
      <c r="K127" s="11">
        <v>100</v>
      </c>
      <c r="L127" s="13">
        <v>0</v>
      </c>
      <c r="M127" s="14">
        <v>2.7075295212977562E-2</v>
      </c>
      <c r="N127" s="13">
        <f t="shared" si="13"/>
        <v>0</v>
      </c>
      <c r="O127" s="13">
        <f>VLOOKUP(A127,'Revenues X=0.5'!$A$2:$X$180,24,FALSE)*1000</f>
        <v>4627352050.5753908</v>
      </c>
      <c r="P127" s="22">
        <f t="shared" si="7"/>
        <v>0</v>
      </c>
      <c r="Q127" s="14">
        <f t="shared" si="8"/>
        <v>0</v>
      </c>
      <c r="R127" s="14">
        <f t="shared" si="9"/>
        <v>0</v>
      </c>
    </row>
    <row r="128" spans="1:18" x14ac:dyDescent="0.25">
      <c r="A128" s="9" t="s">
        <v>277</v>
      </c>
      <c r="B128" s="9" t="s">
        <v>278</v>
      </c>
      <c r="C128" s="9" t="s">
        <v>18</v>
      </c>
      <c r="D128" s="9" t="s">
        <v>35</v>
      </c>
      <c r="E128" s="15"/>
      <c r="F128" s="10">
        <v>117886404</v>
      </c>
      <c r="G128" s="10">
        <v>143662574</v>
      </c>
      <c r="H128" s="11">
        <v>326.89002158513563</v>
      </c>
      <c r="I128" s="12">
        <v>1.1004620318530163</v>
      </c>
      <c r="J128" s="14">
        <f t="shared" si="10"/>
        <v>359.73005734605471</v>
      </c>
      <c r="K128" s="11">
        <v>99.24</v>
      </c>
      <c r="L128" s="13">
        <v>1091835.5624000074</v>
      </c>
      <c r="M128" s="14">
        <v>2.7075295212977562E-2</v>
      </c>
      <c r="N128" s="13">
        <f t="shared" si="13"/>
        <v>392766069.47461653</v>
      </c>
      <c r="O128" s="13">
        <f>VLOOKUP(A128,'Revenues X=0.5'!$A$2:$X$180,24,FALSE)*1000</f>
        <v>496865520865.79071</v>
      </c>
      <c r="P128" s="22">
        <f t="shared" si="7"/>
        <v>7.9048767318412366E-4</v>
      </c>
      <c r="Q128" s="14">
        <f t="shared" si="8"/>
        <v>2.6349589106137457E-4</v>
      </c>
      <c r="R128" s="14">
        <f t="shared" si="9"/>
        <v>2.3714630195523709E-3</v>
      </c>
    </row>
    <row r="129" spans="1:18" x14ac:dyDescent="0.25">
      <c r="A129" s="9" t="s">
        <v>279</v>
      </c>
      <c r="B129" s="9" t="s">
        <v>280</v>
      </c>
      <c r="C129" s="9" t="s">
        <v>40</v>
      </c>
      <c r="D129" s="9" t="s">
        <v>26</v>
      </c>
      <c r="F129" s="10">
        <v>103619</v>
      </c>
      <c r="G129" s="13">
        <v>120664</v>
      </c>
      <c r="H129" s="11">
        <v>157</v>
      </c>
      <c r="I129" s="12">
        <v>1.1004620318530163</v>
      </c>
      <c r="J129" s="14">
        <f t="shared" si="10"/>
        <v>172.77253900092356</v>
      </c>
      <c r="K129" s="11">
        <v>55.766350000000003</v>
      </c>
      <c r="L129" s="13">
        <v>53374.091436000002</v>
      </c>
      <c r="M129" s="14">
        <v>0.11040303634246594</v>
      </c>
      <c r="N129" s="13">
        <f t="shared" si="13"/>
        <v>9221577.2942651697</v>
      </c>
      <c r="O129" s="13" t="e">
        <f>VLOOKUP(A129,'Revenues X=0.5'!$A$2:$X$180,24,FALSE)*1000</f>
        <v>#N/A</v>
      </c>
      <c r="P129" s="22" t="e">
        <f t="shared" si="7"/>
        <v>#N/A</v>
      </c>
      <c r="Q129" s="14" t="e">
        <f t="shared" si="8"/>
        <v>#N/A</v>
      </c>
      <c r="R129" s="14" t="e">
        <f t="shared" si="9"/>
        <v>#N/A</v>
      </c>
    </row>
    <row r="130" spans="1:18" x14ac:dyDescent="0.25">
      <c r="A130" s="9" t="s">
        <v>281</v>
      </c>
      <c r="B130" s="9" t="s">
        <v>282</v>
      </c>
      <c r="C130" s="9" t="s">
        <v>40</v>
      </c>
      <c r="D130" s="9" t="s">
        <v>19</v>
      </c>
      <c r="F130" s="10">
        <v>3562045</v>
      </c>
      <c r="G130" s="13">
        <v>3066205</v>
      </c>
      <c r="H130" s="11"/>
      <c r="I130" s="12">
        <v>1.1004620318530163</v>
      </c>
      <c r="J130" s="14">
        <f t="shared" si="10"/>
        <v>0</v>
      </c>
      <c r="K130" s="11">
        <v>98.6</v>
      </c>
      <c r="L130" s="13">
        <v>42926.870000000039</v>
      </c>
      <c r="M130" s="14">
        <v>0</v>
      </c>
      <c r="N130" s="13"/>
      <c r="O130" s="13">
        <f>VLOOKUP(A130,'Revenues X=0.5'!$A$2:$X$180,24,FALSE)*1000</f>
        <v>8720206971.439312</v>
      </c>
      <c r="P130" s="22">
        <f t="shared" si="7"/>
        <v>0</v>
      </c>
      <c r="Q130" s="14">
        <f t="shared" si="8"/>
        <v>0</v>
      </c>
      <c r="R130" s="14">
        <f t="shared" si="9"/>
        <v>0</v>
      </c>
    </row>
    <row r="131" spans="1:18" x14ac:dyDescent="0.25">
      <c r="A131" s="9" t="s">
        <v>283</v>
      </c>
      <c r="B131" s="9" t="s">
        <v>284</v>
      </c>
      <c r="C131" s="9" t="s">
        <v>29</v>
      </c>
      <c r="D131" s="9" t="s">
        <v>19</v>
      </c>
      <c r="F131" s="10">
        <v>36845</v>
      </c>
      <c r="G131" s="10">
        <v>43857</v>
      </c>
      <c r="H131" s="11"/>
      <c r="I131" s="12">
        <v>1.1004620318530163</v>
      </c>
      <c r="J131" s="14">
        <f t="shared" si="10"/>
        <v>0</v>
      </c>
      <c r="K131" s="11">
        <v>100</v>
      </c>
      <c r="L131" s="13">
        <v>0</v>
      </c>
      <c r="M131" s="14">
        <v>0</v>
      </c>
      <c r="N131" s="13">
        <f t="shared" ref="N131:N144" si="14">J131*L131</f>
        <v>0</v>
      </c>
      <c r="O131" s="13" t="e">
        <f>VLOOKUP(A131,'Revenues X=0.5'!$A$2:$X$180,24,FALSE)*1000</f>
        <v>#N/A</v>
      </c>
      <c r="P131" s="22" t="e">
        <f t="shared" ref="P131:P194" si="15">N131/O131</f>
        <v>#N/A</v>
      </c>
      <c r="Q131" s="14" t="e">
        <f t="shared" ref="Q131:Q194" si="16">(N131/2)/(O131*1.5)</f>
        <v>#N/A</v>
      </c>
      <c r="R131" s="14" t="e">
        <f t="shared" ref="R131:R194" si="17">(N131*1.5)/(O131/2)</f>
        <v>#N/A</v>
      </c>
    </row>
    <row r="132" spans="1:18" x14ac:dyDescent="0.25">
      <c r="A132" s="9" t="s">
        <v>285</v>
      </c>
      <c r="B132" s="9" t="s">
        <v>286</v>
      </c>
      <c r="C132" s="9" t="s">
        <v>40</v>
      </c>
      <c r="D132" s="9" t="s">
        <v>26</v>
      </c>
      <c r="F132" s="10">
        <v>2712738</v>
      </c>
      <c r="G132" s="10">
        <v>3387631</v>
      </c>
      <c r="H132" s="11">
        <v>157</v>
      </c>
      <c r="I132" s="12">
        <v>1.1004620318530163</v>
      </c>
      <c r="J132" s="14">
        <f t="shared" ref="J132:J195" si="18">H132*I132</f>
        <v>172.77253900092356</v>
      </c>
      <c r="K132" s="11">
        <v>86.2</v>
      </c>
      <c r="L132" s="13">
        <v>467493.07800000004</v>
      </c>
      <c r="M132" s="14">
        <v>0.11040303634246594</v>
      </c>
      <c r="N132" s="13">
        <f t="shared" si="14"/>
        <v>80769966.051416799</v>
      </c>
      <c r="O132" s="13">
        <f>VLOOKUP(A132,'Revenues X=0.5'!$A$2:$X$180,24,FALSE)*1000</f>
        <v>12214939337.207514</v>
      </c>
      <c r="P132" s="22">
        <f t="shared" si="15"/>
        <v>6.612391909748265E-3</v>
      </c>
      <c r="Q132" s="14">
        <f t="shared" si="16"/>
        <v>2.2041306365827547E-3</v>
      </c>
      <c r="R132" s="14">
        <f t="shared" si="17"/>
        <v>1.9837175729244795E-2</v>
      </c>
    </row>
    <row r="133" spans="1:18" x14ac:dyDescent="0.25">
      <c r="A133" s="9" t="s">
        <v>287</v>
      </c>
      <c r="B133" s="9" t="s">
        <v>288</v>
      </c>
      <c r="C133" s="9" t="s">
        <v>18</v>
      </c>
      <c r="D133" s="9" t="s">
        <v>19</v>
      </c>
      <c r="F133" s="10">
        <v>620078</v>
      </c>
      <c r="G133" s="10">
        <v>607757</v>
      </c>
      <c r="H133" s="11"/>
      <c r="I133" s="12">
        <v>1.1004620318530163</v>
      </c>
      <c r="J133" s="14">
        <f t="shared" si="18"/>
        <v>0</v>
      </c>
      <c r="K133" s="11">
        <v>100</v>
      </c>
      <c r="L133" s="13">
        <v>0</v>
      </c>
      <c r="M133" s="14">
        <v>0</v>
      </c>
      <c r="N133" s="13">
        <f t="shared" si="14"/>
        <v>0</v>
      </c>
      <c r="O133" s="13">
        <f>VLOOKUP(A133,'Revenues X=0.5'!$A$2:$X$180,24,FALSE)*1000</f>
        <v>2513330371.6377416</v>
      </c>
      <c r="P133" s="22">
        <f t="shared" si="15"/>
        <v>0</v>
      </c>
      <c r="Q133" s="14">
        <f t="shared" si="16"/>
        <v>0</v>
      </c>
      <c r="R133" s="14">
        <f t="shared" si="17"/>
        <v>0</v>
      </c>
    </row>
    <row r="134" spans="1:18" x14ac:dyDescent="0.25">
      <c r="A134" s="9" t="s">
        <v>289</v>
      </c>
      <c r="B134" s="9" t="s">
        <v>290</v>
      </c>
      <c r="C134" s="9" t="s">
        <v>40</v>
      </c>
      <c r="D134" s="9" t="s">
        <v>22</v>
      </c>
      <c r="E134" s="15" t="s">
        <v>23</v>
      </c>
      <c r="F134" s="10">
        <v>31642360</v>
      </c>
      <c r="G134" s="10">
        <v>39190274</v>
      </c>
      <c r="H134" s="11">
        <v>157</v>
      </c>
      <c r="I134" s="12">
        <v>1.1004620318530163</v>
      </c>
      <c r="J134" s="14">
        <f t="shared" si="18"/>
        <v>172.77253900092356</v>
      </c>
      <c r="K134" s="11">
        <v>98.9</v>
      </c>
      <c r="L134" s="13">
        <v>431093.01399999601</v>
      </c>
      <c r="M134" s="14">
        <v>0.11040303634246594</v>
      </c>
      <c r="N134" s="13">
        <f t="shared" si="14"/>
        <v>74481034.574340001</v>
      </c>
      <c r="O134" s="13">
        <f>VLOOKUP(A134,'Revenues X=0.5'!$A$2:$X$180,24,FALSE)*1000</f>
        <v>99658331365.505661</v>
      </c>
      <c r="P134" s="22">
        <f t="shared" si="15"/>
        <v>7.4736385361675662E-4</v>
      </c>
      <c r="Q134" s="14">
        <f t="shared" si="16"/>
        <v>2.4912128453891889E-4</v>
      </c>
      <c r="R134" s="14">
        <f t="shared" si="17"/>
        <v>2.2420915608502702E-3</v>
      </c>
    </row>
    <row r="135" spans="1:18" x14ac:dyDescent="0.25">
      <c r="A135" s="9" t="s">
        <v>291</v>
      </c>
      <c r="B135" s="9" t="s">
        <v>292</v>
      </c>
      <c r="C135" s="9" t="s">
        <v>14</v>
      </c>
      <c r="D135" s="9" t="s">
        <v>32</v>
      </c>
      <c r="F135" s="10">
        <v>23967265</v>
      </c>
      <c r="G135" s="10">
        <v>38875906</v>
      </c>
      <c r="H135" s="11">
        <v>326.89002158513563</v>
      </c>
      <c r="I135" s="12">
        <v>1.1004620318530163</v>
      </c>
      <c r="J135" s="14">
        <f t="shared" si="18"/>
        <v>359.73005734605471</v>
      </c>
      <c r="K135" s="11">
        <v>15</v>
      </c>
      <c r="L135" s="13">
        <v>33044520.099999998</v>
      </c>
      <c r="M135" s="14">
        <v>2.7075295212977562E-2</v>
      </c>
      <c r="N135" s="13">
        <f t="shared" si="14"/>
        <v>11887107110.545856</v>
      </c>
      <c r="O135" s="13">
        <f>VLOOKUP(A135,'Revenues X=0.5'!$A$2:$X$180,24,FALSE)*1000</f>
        <v>71010677810.188354</v>
      </c>
      <c r="P135" s="22">
        <f t="shared" si="15"/>
        <v>0.16739886841131288</v>
      </c>
      <c r="Q135" s="14">
        <f t="shared" si="16"/>
        <v>5.5799622803770967E-2</v>
      </c>
      <c r="R135" s="14">
        <f t="shared" si="17"/>
        <v>0.50219660523393872</v>
      </c>
    </row>
    <row r="136" spans="1:18" x14ac:dyDescent="0.25">
      <c r="A136" s="9" t="s">
        <v>293</v>
      </c>
      <c r="B136" s="9" t="s">
        <v>294</v>
      </c>
      <c r="C136" s="9" t="s">
        <v>14</v>
      </c>
      <c r="D136" s="9" t="s">
        <v>26</v>
      </c>
      <c r="F136" s="10">
        <v>51931231</v>
      </c>
      <c r="G136" s="10">
        <v>58697747</v>
      </c>
      <c r="H136" s="11">
        <v>157</v>
      </c>
      <c r="I136" s="12">
        <v>1.1004620318530163</v>
      </c>
      <c r="J136" s="14">
        <f t="shared" si="18"/>
        <v>172.77253900092356</v>
      </c>
      <c r="K136" s="11">
        <v>48.8</v>
      </c>
      <c r="L136" s="13">
        <v>30053246.464000002</v>
      </c>
      <c r="M136" s="14">
        <v>0.11040303634246594</v>
      </c>
      <c r="N136" s="13">
        <f t="shared" si="14"/>
        <v>5192375696.8058081</v>
      </c>
      <c r="O136" s="13">
        <f>VLOOKUP(A136,'Revenues X=0.5'!$A$2:$X$180,24,FALSE)*1000</f>
        <v>117601679031.16103</v>
      </c>
      <c r="P136" s="22">
        <f t="shared" si="15"/>
        <v>4.4152224182360353E-2</v>
      </c>
      <c r="Q136" s="14">
        <f t="shared" si="16"/>
        <v>1.4717408060786783E-2</v>
      </c>
      <c r="R136" s="14">
        <f t="shared" si="17"/>
        <v>0.13245667254708104</v>
      </c>
    </row>
    <row r="137" spans="1:18" x14ac:dyDescent="0.25">
      <c r="A137" s="9" t="s">
        <v>295</v>
      </c>
      <c r="B137" s="9" t="s">
        <v>296</v>
      </c>
      <c r="C137" s="9" t="s">
        <v>18</v>
      </c>
      <c r="D137" s="9" t="s">
        <v>32</v>
      </c>
      <c r="F137" s="10">
        <v>2178967</v>
      </c>
      <c r="G137" s="10">
        <v>3042197</v>
      </c>
      <c r="H137" s="11">
        <v>326.89002158513563</v>
      </c>
      <c r="I137" s="12">
        <v>1.1004620318530163</v>
      </c>
      <c r="J137" s="14">
        <f t="shared" si="18"/>
        <v>359.73005734605471</v>
      </c>
      <c r="K137" s="11">
        <v>43.7</v>
      </c>
      <c r="L137" s="13">
        <v>1712756.9109999998</v>
      </c>
      <c r="M137" s="14">
        <v>2.7075295212977562E-2</v>
      </c>
      <c r="N137" s="13">
        <f t="shared" si="14"/>
        <v>616130141.81388152</v>
      </c>
      <c r="O137" s="13">
        <f>VLOOKUP(A137,'Revenues X=0.5'!$A$2:$X$180,24,FALSE)*1000</f>
        <v>7216026759.8285151</v>
      </c>
      <c r="P137" s="22">
        <f t="shared" si="15"/>
        <v>8.5383572195694507E-2</v>
      </c>
      <c r="Q137" s="14">
        <f t="shared" si="16"/>
        <v>2.8461190731898168E-2</v>
      </c>
      <c r="R137" s="14">
        <f t="shared" si="17"/>
        <v>0.25615071658708355</v>
      </c>
    </row>
    <row r="138" spans="1:18" x14ac:dyDescent="0.25">
      <c r="A138" s="9" t="s">
        <v>297</v>
      </c>
      <c r="B138" s="9" t="s">
        <v>298</v>
      </c>
      <c r="C138" s="9" t="s">
        <v>14</v>
      </c>
      <c r="D138" s="9" t="s">
        <v>15</v>
      </c>
      <c r="F138" s="10">
        <v>26846016</v>
      </c>
      <c r="G138" s="10">
        <v>32853228.000000004</v>
      </c>
      <c r="H138" s="11">
        <v>64</v>
      </c>
      <c r="I138" s="12">
        <v>1.1004620318530163</v>
      </c>
      <c r="J138" s="14">
        <f t="shared" si="18"/>
        <v>70.429570038593042</v>
      </c>
      <c r="K138" s="11">
        <v>76.3</v>
      </c>
      <c r="L138" s="13">
        <v>7786215.0360000003</v>
      </c>
      <c r="M138" s="14">
        <v>5.8613944938892791E-2</v>
      </c>
      <c r="N138" s="13">
        <f t="shared" si="14"/>
        <v>548379777.21350825</v>
      </c>
      <c r="O138" s="13">
        <f>VLOOKUP(A138,'Revenues X=0.5'!$A$2:$X$180,24,FALSE)*1000</f>
        <v>64131281233.982643</v>
      </c>
      <c r="P138" s="22">
        <f t="shared" si="15"/>
        <v>8.5508938331162847E-3</v>
      </c>
      <c r="Q138" s="14">
        <f t="shared" si="16"/>
        <v>2.8502979443720943E-3</v>
      </c>
      <c r="R138" s="14">
        <f t="shared" si="17"/>
        <v>2.5652681499348854E-2</v>
      </c>
    </row>
    <row r="139" spans="1:18" x14ac:dyDescent="0.25">
      <c r="A139" s="9" t="s">
        <v>299</v>
      </c>
      <c r="B139" s="9" t="s">
        <v>300</v>
      </c>
      <c r="C139" s="9" t="s">
        <v>45</v>
      </c>
      <c r="D139" s="9" t="s">
        <v>19</v>
      </c>
      <c r="F139" s="10">
        <v>16615394</v>
      </c>
      <c r="G139" s="10">
        <v>17268589</v>
      </c>
      <c r="H139" s="11"/>
      <c r="I139" s="12">
        <v>1.1004620318530163</v>
      </c>
      <c r="J139" s="14">
        <f t="shared" si="18"/>
        <v>0</v>
      </c>
      <c r="K139" s="11">
        <v>100</v>
      </c>
      <c r="L139" s="13">
        <v>0</v>
      </c>
      <c r="M139" s="14">
        <v>0</v>
      </c>
      <c r="N139" s="13">
        <f t="shared" si="14"/>
        <v>0</v>
      </c>
      <c r="O139" s="13">
        <f>VLOOKUP(A139,'Revenues X=0.5'!$A$2:$X$180,24,FALSE)*1000</f>
        <v>125989215352.40436</v>
      </c>
      <c r="P139" s="22">
        <f t="shared" si="15"/>
        <v>0</v>
      </c>
      <c r="Q139" s="14">
        <f t="shared" si="16"/>
        <v>0</v>
      </c>
      <c r="R139" s="14">
        <f t="shared" si="17"/>
        <v>0</v>
      </c>
    </row>
    <row r="140" spans="1:18" x14ac:dyDescent="0.25">
      <c r="A140" s="9" t="s">
        <v>301</v>
      </c>
      <c r="B140" s="9" t="s">
        <v>302</v>
      </c>
      <c r="C140" s="9" t="s">
        <v>29</v>
      </c>
      <c r="D140" s="9" t="s">
        <v>26</v>
      </c>
      <c r="F140" s="10">
        <v>249992</v>
      </c>
      <c r="G140" s="10">
        <v>311623</v>
      </c>
      <c r="H140" s="11">
        <v>157</v>
      </c>
      <c r="I140" s="12">
        <v>1.1004620318530163</v>
      </c>
      <c r="J140" s="14">
        <f t="shared" si="18"/>
        <v>172.77253900092356</v>
      </c>
      <c r="K140" s="11">
        <v>55.766350000000003</v>
      </c>
      <c r="L140" s="13">
        <v>137842.2271395</v>
      </c>
      <c r="M140" s="14">
        <v>0.11040303634246594</v>
      </c>
      <c r="N140" s="13">
        <f t="shared" si="14"/>
        <v>23815351.564433426</v>
      </c>
      <c r="O140" s="13" t="e">
        <f>VLOOKUP(A140,'Revenues X=0.5'!$A$2:$X$180,24,FALSE)*1000</f>
        <v>#N/A</v>
      </c>
      <c r="P140" s="22" t="e">
        <f t="shared" si="15"/>
        <v>#N/A</v>
      </c>
      <c r="Q140" s="14" t="e">
        <f t="shared" si="16"/>
        <v>#N/A</v>
      </c>
      <c r="R140" s="14" t="e">
        <f t="shared" si="17"/>
        <v>#N/A</v>
      </c>
    </row>
    <row r="141" spans="1:18" x14ac:dyDescent="0.25">
      <c r="A141" s="9" t="s">
        <v>303</v>
      </c>
      <c r="B141" s="9" t="s">
        <v>304</v>
      </c>
      <c r="C141" s="9" t="s">
        <v>45</v>
      </c>
      <c r="D141" s="9" t="s">
        <v>26</v>
      </c>
      <c r="F141" s="10">
        <v>4367800</v>
      </c>
      <c r="G141" s="10">
        <v>5208035</v>
      </c>
      <c r="H141" s="11">
        <v>157</v>
      </c>
      <c r="I141" s="12">
        <v>1.1004620318530163</v>
      </c>
      <c r="J141" s="14">
        <f t="shared" si="18"/>
        <v>172.77253900092356</v>
      </c>
      <c r="K141" s="11">
        <v>100</v>
      </c>
      <c r="L141" s="13">
        <v>0</v>
      </c>
      <c r="M141" s="14">
        <v>0.11040303634246594</v>
      </c>
      <c r="N141" s="13">
        <f t="shared" si="14"/>
        <v>0</v>
      </c>
      <c r="O141" s="13">
        <f>VLOOKUP(A141,'Revenues X=0.5'!$A$2:$X$180,24,FALSE)*1000</f>
        <v>25883886613.760876</v>
      </c>
      <c r="P141" s="22">
        <f t="shared" si="15"/>
        <v>0</v>
      </c>
      <c r="Q141" s="14">
        <f t="shared" si="16"/>
        <v>0</v>
      </c>
      <c r="R141" s="14">
        <f t="shared" si="17"/>
        <v>0</v>
      </c>
    </row>
    <row r="142" spans="1:18" x14ac:dyDescent="0.25">
      <c r="A142" s="9" t="s">
        <v>305</v>
      </c>
      <c r="B142" s="9" t="s">
        <v>306</v>
      </c>
      <c r="C142" s="9" t="s">
        <v>40</v>
      </c>
      <c r="D142" s="9" t="s">
        <v>35</v>
      </c>
      <c r="E142" s="15"/>
      <c r="F142" s="10">
        <v>5822209</v>
      </c>
      <c r="G142" s="10">
        <v>7390914</v>
      </c>
      <c r="H142" s="11">
        <v>326.89002158513563</v>
      </c>
      <c r="I142" s="12">
        <v>1.1004620318530163</v>
      </c>
      <c r="J142" s="14">
        <f t="shared" si="18"/>
        <v>359.73005734605471</v>
      </c>
      <c r="K142" s="11">
        <v>73.7</v>
      </c>
      <c r="L142" s="13">
        <v>1943810.382</v>
      </c>
      <c r="M142" s="14">
        <v>2.7075295212977562E-2</v>
      </c>
      <c r="N142" s="13">
        <f t="shared" si="14"/>
        <v>699247020.18671656</v>
      </c>
      <c r="O142" s="13">
        <f>VLOOKUP(A142,'Revenues X=0.5'!$A$2:$X$180,24,FALSE)*1000</f>
        <v>16195436326.604502</v>
      </c>
      <c r="P142" s="22">
        <f t="shared" si="15"/>
        <v>4.3175559218373905E-2</v>
      </c>
      <c r="Q142" s="14">
        <f t="shared" si="16"/>
        <v>1.43918530727913E-2</v>
      </c>
      <c r="R142" s="14">
        <f t="shared" si="17"/>
        <v>0.12952667765512171</v>
      </c>
    </row>
    <row r="143" spans="1:18" x14ac:dyDescent="0.25">
      <c r="A143" s="9" t="s">
        <v>307</v>
      </c>
      <c r="B143" s="9" t="s">
        <v>308</v>
      </c>
      <c r="C143" s="9" t="s">
        <v>14</v>
      </c>
      <c r="D143" s="9" t="s">
        <v>32</v>
      </c>
      <c r="F143" s="10">
        <v>15893746</v>
      </c>
      <c r="G143" s="10">
        <v>34512751</v>
      </c>
      <c r="H143" s="11">
        <v>326.89002158513563</v>
      </c>
      <c r="I143" s="12">
        <v>1.1004620318530163</v>
      </c>
      <c r="J143" s="14">
        <f t="shared" si="18"/>
        <v>359.73005734605471</v>
      </c>
      <c r="K143" s="11">
        <v>9.3000000000000007</v>
      </c>
      <c r="L143" s="13">
        <v>31303065.157000002</v>
      </c>
      <c r="M143" s="14">
        <v>2.7075295212977562E-2</v>
      </c>
      <c r="N143" s="13">
        <f t="shared" si="14"/>
        <v>11260653424.034897</v>
      </c>
      <c r="O143" s="13">
        <f>VLOOKUP(A143,'Revenues X=0.5'!$A$2:$X$180,24,FALSE)*1000</f>
        <v>59086634685.361351</v>
      </c>
      <c r="P143" s="22">
        <f t="shared" si="15"/>
        <v>0.19057868981705114</v>
      </c>
      <c r="Q143" s="14">
        <f t="shared" si="16"/>
        <v>6.3526229939017048E-2</v>
      </c>
      <c r="R143" s="14">
        <f t="shared" si="17"/>
        <v>0.57173606945115352</v>
      </c>
    </row>
    <row r="144" spans="1:18" x14ac:dyDescent="0.25">
      <c r="A144" s="9" t="s">
        <v>309</v>
      </c>
      <c r="B144" s="9" t="s">
        <v>310</v>
      </c>
      <c r="C144" s="9" t="s">
        <v>40</v>
      </c>
      <c r="D144" s="9" t="s">
        <v>32</v>
      </c>
      <c r="F144" s="10">
        <v>159707780</v>
      </c>
      <c r="G144" s="10">
        <v>273120384</v>
      </c>
      <c r="H144" s="11">
        <v>326.89002158513563</v>
      </c>
      <c r="I144" s="12">
        <v>1.1004620318530163</v>
      </c>
      <c r="J144" s="14">
        <f t="shared" si="18"/>
        <v>359.73005734605471</v>
      </c>
      <c r="K144" s="11">
        <v>48</v>
      </c>
      <c r="L144" s="13">
        <v>142022599.68000001</v>
      </c>
      <c r="M144" s="14">
        <v>2.7075295212977562E-2</v>
      </c>
      <c r="N144" s="13">
        <f t="shared" si="14"/>
        <v>51089797927.322174</v>
      </c>
      <c r="O144" s="13">
        <f>VLOOKUP(A144,'Revenues X=0.5'!$A$2:$X$180,24,FALSE)*1000</f>
        <v>523504444820.62311</v>
      </c>
      <c r="P144" s="22">
        <f t="shared" si="15"/>
        <v>9.7591908593685217E-2</v>
      </c>
      <c r="Q144" s="14">
        <f t="shared" si="16"/>
        <v>3.253063619789507E-2</v>
      </c>
      <c r="R144" s="14">
        <f t="shared" si="17"/>
        <v>0.29277572578105565</v>
      </c>
    </row>
    <row r="145" spans="1:18" x14ac:dyDescent="0.25">
      <c r="A145" s="9" t="s">
        <v>311</v>
      </c>
      <c r="B145" s="9" t="s">
        <v>312</v>
      </c>
      <c r="C145" s="9" t="s">
        <v>29</v>
      </c>
      <c r="D145" s="9" t="s">
        <v>26</v>
      </c>
      <c r="F145" s="10">
        <v>53860</v>
      </c>
      <c r="G145" s="10">
        <v>56623</v>
      </c>
      <c r="H145" s="11">
        <v>157</v>
      </c>
      <c r="I145" s="12">
        <v>1.1004620318530163</v>
      </c>
      <c r="J145" s="14">
        <f t="shared" si="18"/>
        <v>172.77253900092356</v>
      </c>
      <c r="K145" s="11" t="s">
        <v>313</v>
      </c>
      <c r="M145" s="14">
        <v>0.11040303634246594</v>
      </c>
      <c r="N145" s="13"/>
      <c r="O145" s="13" t="e">
        <f>VLOOKUP(A145,'Revenues X=0.5'!$A$2:$X$180,24,FALSE)*1000</f>
        <v>#N/A</v>
      </c>
      <c r="P145" s="22" t="e">
        <f t="shared" si="15"/>
        <v>#N/A</v>
      </c>
      <c r="Q145" s="14" t="e">
        <f t="shared" si="16"/>
        <v>#N/A</v>
      </c>
      <c r="R145" s="14" t="e">
        <f t="shared" si="17"/>
        <v>#N/A</v>
      </c>
    </row>
    <row r="146" spans="1:18" x14ac:dyDescent="0.25">
      <c r="A146" s="9" t="s">
        <v>314</v>
      </c>
      <c r="B146" s="9" t="s">
        <v>315</v>
      </c>
      <c r="C146" s="9" t="s">
        <v>45</v>
      </c>
      <c r="D146" s="9" t="s">
        <v>19</v>
      </c>
      <c r="F146" s="10">
        <v>4889252</v>
      </c>
      <c r="G146" s="10">
        <v>5837893</v>
      </c>
      <c r="H146" s="11"/>
      <c r="I146" s="12">
        <v>1.1004620318530163</v>
      </c>
      <c r="J146" s="14">
        <f t="shared" si="18"/>
        <v>0</v>
      </c>
      <c r="K146" s="11">
        <v>100</v>
      </c>
      <c r="L146" s="13">
        <v>0</v>
      </c>
      <c r="M146" s="14">
        <v>0</v>
      </c>
      <c r="N146" s="13">
        <f t="shared" ref="N146:N170" si="19">J146*L146</f>
        <v>0</v>
      </c>
      <c r="O146" s="13">
        <f>VLOOKUP(A146,'Revenues X=0.5'!$A$2:$X$180,24,FALSE)*1000</f>
        <v>40052188830.813614</v>
      </c>
      <c r="P146" s="22">
        <f t="shared" si="15"/>
        <v>0</v>
      </c>
      <c r="Q146" s="14">
        <f t="shared" si="16"/>
        <v>0</v>
      </c>
      <c r="R146" s="14">
        <f t="shared" si="17"/>
        <v>0</v>
      </c>
    </row>
    <row r="147" spans="1:18" x14ac:dyDescent="0.25">
      <c r="A147" s="9" t="s">
        <v>316</v>
      </c>
      <c r="B147" s="9" t="s">
        <v>317</v>
      </c>
      <c r="C147" s="9" t="s">
        <v>29</v>
      </c>
      <c r="D147" s="9" t="s">
        <v>22</v>
      </c>
      <c r="E147" s="15" t="s">
        <v>54</v>
      </c>
      <c r="F147" s="10">
        <v>2802768</v>
      </c>
      <c r="G147" s="10">
        <v>4920265</v>
      </c>
      <c r="H147" s="11">
        <v>157</v>
      </c>
      <c r="I147" s="12">
        <v>1.1004620318530163</v>
      </c>
      <c r="J147" s="14">
        <f t="shared" si="18"/>
        <v>172.77253900092356</v>
      </c>
      <c r="K147" s="11">
        <v>94.135270000000006</v>
      </c>
      <c r="L147" s="13">
        <v>288560.2575344998</v>
      </c>
      <c r="M147" s="14">
        <v>5.8613944938892791E-2</v>
      </c>
      <c r="N147" s="13">
        <f t="shared" si="19"/>
        <v>49855288.348995917</v>
      </c>
      <c r="O147" s="13">
        <f>VLOOKUP(A147,'Revenues X=0.5'!$A$2:$X$180,24,FALSE)*1000</f>
        <v>37611946167.922745</v>
      </c>
      <c r="P147" s="22">
        <f t="shared" si="15"/>
        <v>1.325517380207113E-3</v>
      </c>
      <c r="Q147" s="14">
        <f t="shared" si="16"/>
        <v>4.4183912673570431E-4</v>
      </c>
      <c r="R147" s="14">
        <f t="shared" si="17"/>
        <v>3.9765521406213387E-3</v>
      </c>
    </row>
    <row r="148" spans="1:18" x14ac:dyDescent="0.25">
      <c r="A148" s="9" t="s">
        <v>318</v>
      </c>
      <c r="B148" s="9" t="s">
        <v>319</v>
      </c>
      <c r="C148" s="9" t="s">
        <v>40</v>
      </c>
      <c r="D148" s="9" t="s">
        <v>15</v>
      </c>
      <c r="F148" s="10">
        <v>173149306</v>
      </c>
      <c r="G148" s="10">
        <v>231743898</v>
      </c>
      <c r="H148" s="11">
        <v>64</v>
      </c>
      <c r="I148" s="12">
        <v>1.1004620318530163</v>
      </c>
      <c r="J148" s="14">
        <f t="shared" si="18"/>
        <v>70.429570038593042</v>
      </c>
      <c r="K148" s="11">
        <v>91.37</v>
      </c>
      <c r="L148" s="13">
        <v>19999498.397399984</v>
      </c>
      <c r="M148" s="14">
        <v>5.8613944938892791E-2</v>
      </c>
      <c r="N148" s="13">
        <f t="shared" si="19"/>
        <v>1408556073.1164114</v>
      </c>
      <c r="O148" s="13">
        <f>VLOOKUP(A148,'Revenues X=0.5'!$A$2:$X$180,24,FALSE)*1000</f>
        <v>512609526250.763</v>
      </c>
      <c r="P148" s="22">
        <f t="shared" si="15"/>
        <v>2.7478148590382636E-3</v>
      </c>
      <c r="Q148" s="14">
        <f t="shared" si="16"/>
        <v>9.1593828634608783E-4</v>
      </c>
      <c r="R148" s="14">
        <f t="shared" si="17"/>
        <v>8.2434445771147908E-3</v>
      </c>
    </row>
    <row r="149" spans="1:18" x14ac:dyDescent="0.25">
      <c r="A149" s="9" t="s">
        <v>320</v>
      </c>
      <c r="B149" s="9" t="s">
        <v>321</v>
      </c>
      <c r="C149" s="9" t="s">
        <v>18</v>
      </c>
      <c r="D149" s="9" t="s">
        <v>26</v>
      </c>
      <c r="F149" s="10">
        <v>20470</v>
      </c>
      <c r="G149" s="10">
        <v>24836</v>
      </c>
      <c r="H149" s="11">
        <v>157</v>
      </c>
      <c r="I149" s="12">
        <v>1.1004620318530163</v>
      </c>
      <c r="J149" s="14">
        <f t="shared" si="18"/>
        <v>172.77253900092356</v>
      </c>
      <c r="K149" s="11">
        <v>55.766350000000003</v>
      </c>
      <c r="L149" s="13">
        <v>10985.869314000001</v>
      </c>
      <c r="M149" s="14">
        <v>0.11040303634246594</v>
      </c>
      <c r="N149" s="13">
        <f t="shared" si="19"/>
        <v>1898056.5345121145</v>
      </c>
      <c r="O149" s="13" t="e">
        <f>VLOOKUP(A149,'Revenues X=0.5'!$A$2:$X$180,24,FALSE)*1000</f>
        <v>#N/A</v>
      </c>
      <c r="P149" s="22" t="e">
        <f t="shared" si="15"/>
        <v>#N/A</v>
      </c>
      <c r="Q149" s="14" t="e">
        <f t="shared" si="16"/>
        <v>#N/A</v>
      </c>
      <c r="R149" s="14" t="e">
        <f t="shared" si="17"/>
        <v>#N/A</v>
      </c>
    </row>
    <row r="150" spans="1:18" x14ac:dyDescent="0.25">
      <c r="A150" s="9" t="s">
        <v>322</v>
      </c>
      <c r="B150" s="9" t="s">
        <v>323</v>
      </c>
      <c r="C150" s="9" t="s">
        <v>18</v>
      </c>
      <c r="D150" s="9" t="s">
        <v>35</v>
      </c>
      <c r="E150" s="15"/>
      <c r="F150" s="10">
        <v>3678128</v>
      </c>
      <c r="G150" s="10">
        <v>4882047</v>
      </c>
      <c r="H150" s="11">
        <v>326.89002158513563</v>
      </c>
      <c r="I150" s="12">
        <v>1.1004620318530163</v>
      </c>
      <c r="J150" s="14">
        <f t="shared" si="18"/>
        <v>359.73005734605471</v>
      </c>
      <c r="K150" s="11">
        <v>88.229380000000006</v>
      </c>
      <c r="L150" s="13">
        <v>574647.20059139992</v>
      </c>
      <c r="M150" s="14">
        <v>2.7075295212977562E-2</v>
      </c>
      <c r="N150" s="13">
        <f t="shared" si="19"/>
        <v>206717870.42249408</v>
      </c>
      <c r="O150" s="13">
        <f>VLOOKUP(A150,'Revenues X=0.5'!$A$2:$X$180,24,FALSE)*1000</f>
        <v>13968903520.897657</v>
      </c>
      <c r="P150" s="22">
        <f t="shared" si="15"/>
        <v>1.4798432111242054E-2</v>
      </c>
      <c r="Q150" s="14">
        <f t="shared" si="16"/>
        <v>4.9328107037473513E-3</v>
      </c>
      <c r="R150" s="14">
        <f t="shared" si="17"/>
        <v>4.4395296333726166E-2</v>
      </c>
    </row>
    <row r="151" spans="1:18" x14ac:dyDescent="0.25">
      <c r="A151" s="9" t="s">
        <v>324</v>
      </c>
      <c r="B151" s="9" t="s">
        <v>325</v>
      </c>
      <c r="C151" s="9" t="s">
        <v>40</v>
      </c>
      <c r="D151" s="9" t="s">
        <v>26</v>
      </c>
      <c r="F151" s="10">
        <v>6858945</v>
      </c>
      <c r="G151" s="10">
        <v>10044486</v>
      </c>
      <c r="H151" s="11">
        <v>157</v>
      </c>
      <c r="I151" s="12">
        <v>1.1004620318530163</v>
      </c>
      <c r="J151" s="14">
        <f t="shared" si="18"/>
        <v>172.77253900092356</v>
      </c>
      <c r="K151" s="11">
        <v>14.54415</v>
      </c>
      <c r="L151" s="13">
        <v>8583600.8894309998</v>
      </c>
      <c r="M151" s="14">
        <v>0.11040303634246594</v>
      </c>
      <c r="N151" s="13">
        <f t="shared" si="19"/>
        <v>1483010519.4375796</v>
      </c>
      <c r="O151" s="13">
        <f>VLOOKUP(A151,'Revenues X=0.5'!$A$2:$X$180,24,FALSE)*1000</f>
        <v>19927347288.138615</v>
      </c>
      <c r="P151" s="22">
        <f t="shared" si="15"/>
        <v>7.4420869872645526E-2</v>
      </c>
      <c r="Q151" s="14">
        <f t="shared" si="16"/>
        <v>2.4806956624215174E-2</v>
      </c>
      <c r="R151" s="14">
        <f t="shared" si="17"/>
        <v>0.22326260961793656</v>
      </c>
    </row>
    <row r="152" spans="1:18" x14ac:dyDescent="0.25">
      <c r="A152" s="9" t="s">
        <v>326</v>
      </c>
      <c r="B152" s="9" t="s">
        <v>327</v>
      </c>
      <c r="C152" s="9" t="s">
        <v>40</v>
      </c>
      <c r="D152" s="9" t="s">
        <v>35</v>
      </c>
      <c r="E152" s="15"/>
      <c r="F152" s="10">
        <v>6459721</v>
      </c>
      <c r="G152" s="10">
        <v>8693133</v>
      </c>
      <c r="H152" s="11">
        <v>326.89002158513563</v>
      </c>
      <c r="I152" s="12">
        <v>1.1004620318530163</v>
      </c>
      <c r="J152" s="14">
        <f t="shared" si="18"/>
        <v>359.73005734605471</v>
      </c>
      <c r="K152" s="11">
        <v>97.43</v>
      </c>
      <c r="L152" s="13">
        <v>223413.51809999952</v>
      </c>
      <c r="M152" s="14">
        <v>2.7075295212977562E-2</v>
      </c>
      <c r="N152" s="13">
        <f t="shared" si="19"/>
        <v>80368557.677996665</v>
      </c>
      <c r="O152" s="13">
        <f>VLOOKUP(A152,'Revenues X=0.5'!$A$2:$X$180,24,FALSE)*1000</f>
        <v>18715906842.255733</v>
      </c>
      <c r="P152" s="22">
        <f t="shared" si="15"/>
        <v>4.2941311022421319E-3</v>
      </c>
      <c r="Q152" s="14">
        <f t="shared" si="16"/>
        <v>1.4313770340807106E-3</v>
      </c>
      <c r="R152" s="14">
        <f t="shared" si="17"/>
        <v>1.2882393306726395E-2</v>
      </c>
    </row>
    <row r="153" spans="1:18" x14ac:dyDescent="0.25">
      <c r="A153" s="9" t="s">
        <v>328</v>
      </c>
      <c r="B153" s="9" t="s">
        <v>329</v>
      </c>
      <c r="C153" s="9" t="s">
        <v>18</v>
      </c>
      <c r="D153" s="9" t="s">
        <v>35</v>
      </c>
      <c r="E153" s="15"/>
      <c r="F153" s="10">
        <v>29262830</v>
      </c>
      <c r="G153" s="10">
        <v>36513996</v>
      </c>
      <c r="H153" s="11">
        <v>326.89002158513563</v>
      </c>
      <c r="I153" s="12">
        <v>1.1004620318530163</v>
      </c>
      <c r="J153" s="14">
        <f t="shared" si="18"/>
        <v>359.73005734605471</v>
      </c>
      <c r="K153" s="11">
        <v>85.1</v>
      </c>
      <c r="L153" s="13">
        <v>5440585.404000001</v>
      </c>
      <c r="M153" s="14">
        <v>2.7075295212977562E-2</v>
      </c>
      <c r="N153" s="13">
        <f t="shared" si="19"/>
        <v>1957142099.3770287</v>
      </c>
      <c r="O153" s="13">
        <f>VLOOKUP(A153,'Revenues X=0.5'!$A$2:$X$180,24,FALSE)*1000</f>
        <v>98022544008.317047</v>
      </c>
      <c r="P153" s="22">
        <f t="shared" si="15"/>
        <v>1.9966244695821898E-2</v>
      </c>
      <c r="Q153" s="14">
        <f t="shared" si="16"/>
        <v>6.6554148986072981E-3</v>
      </c>
      <c r="R153" s="14">
        <f t="shared" si="17"/>
        <v>5.9898734087465696E-2</v>
      </c>
    </row>
    <row r="154" spans="1:18" x14ac:dyDescent="0.25">
      <c r="A154" s="9" t="s">
        <v>330</v>
      </c>
      <c r="B154" s="9" t="s">
        <v>331</v>
      </c>
      <c r="C154" s="9" t="s">
        <v>40</v>
      </c>
      <c r="D154" s="9" t="s">
        <v>26</v>
      </c>
      <c r="F154" s="10">
        <v>93444322</v>
      </c>
      <c r="G154" s="10">
        <v>127797234</v>
      </c>
      <c r="H154" s="11">
        <v>157</v>
      </c>
      <c r="I154" s="12">
        <v>1.1004620318530163</v>
      </c>
      <c r="J154" s="14">
        <f t="shared" si="18"/>
        <v>172.77253900092356</v>
      </c>
      <c r="K154" s="11">
        <v>83.3</v>
      </c>
      <c r="L154" s="13">
        <v>21342138.078000005</v>
      </c>
      <c r="M154" s="14">
        <v>0.11040303634246594</v>
      </c>
      <c r="N154" s="13">
        <f t="shared" si="19"/>
        <v>3687335383.4443517</v>
      </c>
      <c r="O154" s="13">
        <f>VLOOKUP(A154,'Revenues X=0.5'!$A$2:$X$180,24,FALSE)*1000</f>
        <v>277887147606.34857</v>
      </c>
      <c r="P154" s="22">
        <f t="shared" si="15"/>
        <v>1.3269182886672342E-2</v>
      </c>
      <c r="Q154" s="14">
        <f t="shared" si="16"/>
        <v>4.4230609622241141E-3</v>
      </c>
      <c r="R154" s="14">
        <f t="shared" si="17"/>
        <v>3.9807548660017032E-2</v>
      </c>
    </row>
    <row r="155" spans="1:18" x14ac:dyDescent="0.25">
      <c r="A155" s="9" t="s">
        <v>332</v>
      </c>
      <c r="B155" s="9" t="s">
        <v>333</v>
      </c>
      <c r="C155" s="9" t="s">
        <v>45</v>
      </c>
      <c r="D155" s="9" t="s">
        <v>19</v>
      </c>
      <c r="F155" s="10">
        <v>38183683</v>
      </c>
      <c r="G155" s="10">
        <v>37447642</v>
      </c>
      <c r="H155" s="11"/>
      <c r="I155" s="12">
        <v>1.1004620318530163</v>
      </c>
      <c r="J155" s="14">
        <f t="shared" si="18"/>
        <v>0</v>
      </c>
      <c r="K155" s="11">
        <v>100</v>
      </c>
      <c r="L155" s="13">
        <v>0</v>
      </c>
      <c r="M155" s="14">
        <v>0</v>
      </c>
      <c r="N155" s="13">
        <f t="shared" si="19"/>
        <v>0</v>
      </c>
      <c r="O155" s="13">
        <f>VLOOKUP(A155,'Revenues X=0.5'!$A$2:$X$180,24,FALSE)*1000</f>
        <v>234873938601.05487</v>
      </c>
      <c r="P155" s="22">
        <f t="shared" si="15"/>
        <v>0</v>
      </c>
      <c r="Q155" s="14">
        <f t="shared" si="16"/>
        <v>0</v>
      </c>
      <c r="R155" s="14">
        <f t="shared" si="17"/>
        <v>0</v>
      </c>
    </row>
    <row r="156" spans="1:18" x14ac:dyDescent="0.25">
      <c r="A156" s="9" t="s">
        <v>334</v>
      </c>
      <c r="B156" s="9" t="s">
        <v>335</v>
      </c>
      <c r="C156" s="9" t="s">
        <v>45</v>
      </c>
      <c r="D156" s="9" t="s">
        <v>19</v>
      </c>
      <c r="F156" s="10">
        <v>10573100</v>
      </c>
      <c r="G156" s="10">
        <v>10432816</v>
      </c>
      <c r="H156" s="11"/>
      <c r="I156" s="12">
        <v>1.1004620318530163</v>
      </c>
      <c r="J156" s="14">
        <f t="shared" si="18"/>
        <v>0</v>
      </c>
      <c r="K156" s="11">
        <v>100</v>
      </c>
      <c r="L156" s="13">
        <v>0</v>
      </c>
      <c r="M156" s="14">
        <v>0</v>
      </c>
      <c r="N156" s="13">
        <f t="shared" si="19"/>
        <v>0</v>
      </c>
      <c r="O156" s="13">
        <f>VLOOKUP(A156,'Revenues X=0.5'!$A$2:$X$180,24,FALSE)*1000</f>
        <v>47179281861.477859</v>
      </c>
      <c r="P156" s="22">
        <f t="shared" si="15"/>
        <v>0</v>
      </c>
      <c r="Q156" s="14">
        <f t="shared" si="16"/>
        <v>0</v>
      </c>
      <c r="R156" s="14">
        <f t="shared" si="17"/>
        <v>0</v>
      </c>
    </row>
    <row r="157" spans="1:18" x14ac:dyDescent="0.25">
      <c r="A157" s="9" t="s">
        <v>336</v>
      </c>
      <c r="B157" s="9" t="s">
        <v>337</v>
      </c>
      <c r="C157" s="9" t="s">
        <v>29</v>
      </c>
      <c r="D157" s="9" t="s">
        <v>35</v>
      </c>
      <c r="E157" s="15"/>
      <c r="F157" s="10">
        <v>3721208</v>
      </c>
      <c r="G157" s="10">
        <v>3703707</v>
      </c>
      <c r="H157" s="11">
        <v>326.89002158513563</v>
      </c>
      <c r="I157" s="12">
        <v>1.1004620318530163</v>
      </c>
      <c r="J157" s="14">
        <f t="shared" si="18"/>
        <v>359.73005734605471</v>
      </c>
      <c r="K157" s="11">
        <v>88.229380000000006</v>
      </c>
      <c r="L157" s="13">
        <v>435949.27688339993</v>
      </c>
      <c r="M157" s="14">
        <v>2.7075295212977562E-2</v>
      </c>
      <c r="N157" s="13">
        <f t="shared" si="19"/>
        <v>156824058.37323654</v>
      </c>
      <c r="O157" s="13" t="e">
        <f>VLOOKUP(A157,'Revenues X=0.5'!$A$2:$X$180,24,FALSE)*1000</f>
        <v>#N/A</v>
      </c>
      <c r="P157" s="22" t="e">
        <f t="shared" si="15"/>
        <v>#N/A</v>
      </c>
      <c r="Q157" s="14" t="e">
        <f t="shared" si="16"/>
        <v>#N/A</v>
      </c>
      <c r="R157" s="14" t="e">
        <f t="shared" si="17"/>
        <v>#N/A</v>
      </c>
    </row>
    <row r="158" spans="1:18" x14ac:dyDescent="0.25">
      <c r="A158" s="9" t="s">
        <v>338</v>
      </c>
      <c r="B158" s="9" t="s">
        <v>339</v>
      </c>
      <c r="C158" s="9" t="s">
        <v>29</v>
      </c>
      <c r="D158" s="9" t="s">
        <v>22</v>
      </c>
      <c r="E158" s="15" t="s">
        <v>54</v>
      </c>
      <c r="F158" s="10">
        <v>1749713</v>
      </c>
      <c r="G158" s="10">
        <v>2760329</v>
      </c>
      <c r="H158" s="11">
        <v>157</v>
      </c>
      <c r="I158" s="12">
        <v>1.1004620318530163</v>
      </c>
      <c r="J158" s="14">
        <f t="shared" si="18"/>
        <v>172.77253900092356</v>
      </c>
      <c r="K158" s="11">
        <v>94.135270000000006</v>
      </c>
      <c r="L158" s="13">
        <v>161885.84296169988</v>
      </c>
      <c r="M158" s="14">
        <v>5.8613944938892791E-2</v>
      </c>
      <c r="N158" s="13">
        <f t="shared" si="19"/>
        <v>27969428.116797678</v>
      </c>
      <c r="O158" s="13">
        <f>VLOOKUP(A158,'Revenues X=0.5'!$A$2:$X$180,24,FALSE)*1000</f>
        <v>40655310777.34977</v>
      </c>
      <c r="P158" s="22">
        <f t="shared" si="15"/>
        <v>6.8796493205950944E-4</v>
      </c>
      <c r="Q158" s="14">
        <f t="shared" si="16"/>
        <v>2.2932164401983648E-4</v>
      </c>
      <c r="R158" s="14">
        <f t="shared" si="17"/>
        <v>2.0638947961785282E-3</v>
      </c>
    </row>
    <row r="159" spans="1:18" x14ac:dyDescent="0.25">
      <c r="A159" s="9" t="s">
        <v>340</v>
      </c>
      <c r="B159" s="9" t="s">
        <v>341</v>
      </c>
      <c r="C159" s="9" t="s">
        <v>18</v>
      </c>
      <c r="D159" s="9" t="s">
        <v>19</v>
      </c>
      <c r="F159" s="10">
        <v>20246871</v>
      </c>
      <c r="G159" s="10">
        <v>20232088</v>
      </c>
      <c r="H159" s="11"/>
      <c r="I159" s="12">
        <v>1.1004620318530163</v>
      </c>
      <c r="J159" s="14">
        <f t="shared" si="18"/>
        <v>0</v>
      </c>
      <c r="K159" s="11">
        <v>100</v>
      </c>
      <c r="L159" s="13">
        <v>0</v>
      </c>
      <c r="M159" s="14">
        <v>0</v>
      </c>
      <c r="N159" s="13">
        <f t="shared" si="19"/>
        <v>0</v>
      </c>
      <c r="O159" s="13">
        <f>VLOOKUP(A159,'Revenues X=0.5'!$A$2:$X$180,24,FALSE)*1000</f>
        <v>79848608352.372406</v>
      </c>
      <c r="P159" s="22">
        <f t="shared" si="15"/>
        <v>0</v>
      </c>
      <c r="Q159" s="14">
        <f t="shared" si="16"/>
        <v>0</v>
      </c>
      <c r="R159" s="14">
        <f t="shared" si="17"/>
        <v>0</v>
      </c>
    </row>
    <row r="160" spans="1:18" x14ac:dyDescent="0.25">
      <c r="A160" s="9" t="s">
        <v>342</v>
      </c>
      <c r="B160" s="9" t="s">
        <v>343</v>
      </c>
      <c r="C160" s="9" t="s">
        <v>29</v>
      </c>
      <c r="D160" s="9" t="s">
        <v>19</v>
      </c>
      <c r="F160" s="10">
        <v>142389000</v>
      </c>
      <c r="G160" s="10">
        <v>133556108</v>
      </c>
      <c r="H160" s="11"/>
      <c r="I160" s="12">
        <v>1.1004620318530163</v>
      </c>
      <c r="J160" s="14">
        <f t="shared" si="18"/>
        <v>0</v>
      </c>
      <c r="K160" s="11">
        <v>100</v>
      </c>
      <c r="L160" s="13">
        <v>0</v>
      </c>
      <c r="M160" s="14">
        <v>0</v>
      </c>
      <c r="N160" s="13">
        <f t="shared" si="19"/>
        <v>0</v>
      </c>
      <c r="O160" s="13">
        <f>VLOOKUP(A160,'Revenues X=0.5'!$A$2:$X$180,24,FALSE)*1000</f>
        <v>1148556114451.2766</v>
      </c>
      <c r="P160" s="22">
        <f t="shared" si="15"/>
        <v>0</v>
      </c>
      <c r="Q160" s="14">
        <f t="shared" si="16"/>
        <v>0</v>
      </c>
      <c r="R160" s="14">
        <f t="shared" si="17"/>
        <v>0</v>
      </c>
    </row>
    <row r="161" spans="1:18" x14ac:dyDescent="0.25">
      <c r="A161" s="9" t="s">
        <v>344</v>
      </c>
      <c r="B161" s="9" t="s">
        <v>345</v>
      </c>
      <c r="C161" s="9" t="s">
        <v>14</v>
      </c>
      <c r="D161" s="9" t="s">
        <v>32</v>
      </c>
      <c r="F161" s="10">
        <v>10836732</v>
      </c>
      <c r="G161" s="10">
        <v>17771249</v>
      </c>
      <c r="H161" s="11">
        <v>326.89002158513563</v>
      </c>
      <c r="I161" s="12">
        <v>1.1004620318530163</v>
      </c>
      <c r="J161" s="14">
        <f t="shared" si="18"/>
        <v>359.73005734605471</v>
      </c>
      <c r="K161" s="11">
        <v>10.8</v>
      </c>
      <c r="L161" s="13">
        <v>15851954.108000001</v>
      </c>
      <c r="M161" s="14">
        <v>2.7075295212977562E-2</v>
      </c>
      <c r="N161" s="13">
        <f t="shared" si="19"/>
        <v>5702424360.3178682</v>
      </c>
      <c r="O161" s="13">
        <f>VLOOKUP(A161,'Revenues X=0.5'!$A$2:$X$180,24,FALSE)*1000</f>
        <v>32026404121.541813</v>
      </c>
      <c r="P161" s="22">
        <f t="shared" si="15"/>
        <v>0.17805384390569984</v>
      </c>
      <c r="Q161" s="14">
        <f t="shared" si="16"/>
        <v>5.9351281301899948E-2</v>
      </c>
      <c r="R161" s="14">
        <f t="shared" si="17"/>
        <v>0.53416153171709957</v>
      </c>
    </row>
    <row r="162" spans="1:18" x14ac:dyDescent="0.25">
      <c r="A162" s="9" t="s">
        <v>346</v>
      </c>
      <c r="B162" s="9" t="s">
        <v>347</v>
      </c>
      <c r="C162" s="9" t="s">
        <v>40</v>
      </c>
      <c r="D162" s="9" t="s">
        <v>26</v>
      </c>
      <c r="F162" s="10">
        <v>186029</v>
      </c>
      <c r="G162" s="10">
        <v>211105</v>
      </c>
      <c r="H162" s="11">
        <v>157</v>
      </c>
      <c r="I162" s="12">
        <v>1.1004620318530163</v>
      </c>
      <c r="J162" s="14">
        <f t="shared" si="18"/>
        <v>172.77253900092356</v>
      </c>
      <c r="K162" s="11">
        <v>99.6</v>
      </c>
      <c r="L162" s="13">
        <v>844.42000000000075</v>
      </c>
      <c r="M162" s="14">
        <v>0.11040303634246594</v>
      </c>
      <c r="N162" s="13">
        <f t="shared" si="19"/>
        <v>145892.58738315999</v>
      </c>
      <c r="O162" s="13" t="e">
        <f>VLOOKUP(A162,'Revenues X=0.5'!$A$2:$X$180,24,FALSE)*1000</f>
        <v>#N/A</v>
      </c>
      <c r="P162" s="22" t="e">
        <f t="shared" si="15"/>
        <v>#N/A</v>
      </c>
      <c r="Q162" s="14" t="e">
        <f t="shared" si="16"/>
        <v>#N/A</v>
      </c>
      <c r="R162" s="14" t="e">
        <f t="shared" si="17"/>
        <v>#N/A</v>
      </c>
    </row>
    <row r="163" spans="1:18" x14ac:dyDescent="0.25">
      <c r="A163" s="9" t="s">
        <v>348</v>
      </c>
      <c r="B163" s="9" t="s">
        <v>349</v>
      </c>
      <c r="C163" s="9" t="s">
        <v>29</v>
      </c>
      <c r="D163" s="9" t="s">
        <v>19</v>
      </c>
      <c r="F163" s="10">
        <v>30861</v>
      </c>
      <c r="G163" s="10">
        <v>33108</v>
      </c>
      <c r="H163" s="11"/>
      <c r="I163" s="12">
        <v>1.1004620318530163</v>
      </c>
      <c r="J163" s="14">
        <f t="shared" si="18"/>
        <v>0</v>
      </c>
      <c r="K163" s="11">
        <v>100</v>
      </c>
      <c r="L163" s="13">
        <v>0</v>
      </c>
      <c r="M163" s="14">
        <v>0</v>
      </c>
      <c r="N163" s="13">
        <f t="shared" si="19"/>
        <v>0</v>
      </c>
      <c r="O163" s="13" t="e">
        <f>VLOOKUP(A163,'Revenues X=0.5'!$A$2:$X$180,24,FALSE)*1000</f>
        <v>#N/A</v>
      </c>
      <c r="P163" s="22" t="e">
        <f t="shared" si="15"/>
        <v>#N/A</v>
      </c>
      <c r="Q163" s="14" t="e">
        <f t="shared" si="16"/>
        <v>#N/A</v>
      </c>
      <c r="R163" s="14" t="e">
        <f t="shared" si="17"/>
        <v>#N/A</v>
      </c>
    </row>
    <row r="164" spans="1:18" x14ac:dyDescent="0.25">
      <c r="A164" s="9" t="s">
        <v>350</v>
      </c>
      <c r="B164" s="9" t="s">
        <v>351</v>
      </c>
      <c r="C164" s="9" t="s">
        <v>40</v>
      </c>
      <c r="D164" s="9" t="s">
        <v>32</v>
      </c>
      <c r="F164" s="10">
        <v>178228</v>
      </c>
      <c r="G164" s="10">
        <v>278192</v>
      </c>
      <c r="H164" s="11">
        <v>326.89002158513563</v>
      </c>
      <c r="I164" s="12">
        <v>1.1004620318530163</v>
      </c>
      <c r="J164" s="14">
        <f t="shared" si="18"/>
        <v>359.73005734605471</v>
      </c>
      <c r="K164" s="11">
        <v>56.9</v>
      </c>
      <c r="L164" s="13">
        <v>119900.75200000001</v>
      </c>
      <c r="M164" s="14">
        <v>2.7075295212977562E-2</v>
      </c>
      <c r="N164" s="13">
        <f t="shared" si="19"/>
        <v>43131904.392795086</v>
      </c>
      <c r="O164" s="13" t="e">
        <f>VLOOKUP(A164,'Revenues X=0.5'!$A$2:$X$180,24,FALSE)*1000</f>
        <v>#N/A</v>
      </c>
      <c r="P164" s="22" t="e">
        <f t="shared" si="15"/>
        <v>#N/A</v>
      </c>
      <c r="Q164" s="14" t="e">
        <f t="shared" si="16"/>
        <v>#N/A</v>
      </c>
      <c r="R164" s="14" t="e">
        <f t="shared" si="17"/>
        <v>#N/A</v>
      </c>
    </row>
    <row r="165" spans="1:18" x14ac:dyDescent="0.25">
      <c r="A165" s="9" t="s">
        <v>352</v>
      </c>
      <c r="B165" s="9" t="s">
        <v>353</v>
      </c>
      <c r="C165" s="9" t="s">
        <v>29</v>
      </c>
      <c r="D165" s="9" t="s">
        <v>22</v>
      </c>
      <c r="E165" s="15" t="s">
        <v>54</v>
      </c>
      <c r="F165" s="10">
        <v>27258387</v>
      </c>
      <c r="G165" s="10">
        <v>35634201</v>
      </c>
      <c r="H165" s="11">
        <v>157</v>
      </c>
      <c r="I165" s="12">
        <v>1.1004620318530163</v>
      </c>
      <c r="J165" s="14">
        <f t="shared" si="18"/>
        <v>172.77253900092356</v>
      </c>
      <c r="K165" s="11">
        <v>94.135270000000006</v>
      </c>
      <c r="L165" s="13">
        <v>2089849.6763072985</v>
      </c>
      <c r="M165" s="14">
        <v>5.8613944938892791E-2</v>
      </c>
      <c r="N165" s="13">
        <f t="shared" si="19"/>
        <v>361068634.70587021</v>
      </c>
      <c r="O165" s="13">
        <f>VLOOKUP(A165,'Revenues X=0.5'!$A$2:$X$180,24,FALSE)*1000</f>
        <v>301614704903.01538</v>
      </c>
      <c r="P165" s="22">
        <f t="shared" si="15"/>
        <v>1.1971188036802526E-3</v>
      </c>
      <c r="Q165" s="14">
        <f t="shared" si="16"/>
        <v>3.9903960122675091E-4</v>
      </c>
      <c r="R165" s="14">
        <f t="shared" si="17"/>
        <v>3.5913564110407583E-3</v>
      </c>
    </row>
    <row r="166" spans="1:18" x14ac:dyDescent="0.25">
      <c r="A166" s="9" t="s">
        <v>354</v>
      </c>
      <c r="B166" s="9" t="s">
        <v>355</v>
      </c>
      <c r="C166" s="9" t="s">
        <v>40</v>
      </c>
      <c r="D166" s="9" t="s">
        <v>32</v>
      </c>
      <c r="F166" s="10">
        <v>12950564</v>
      </c>
      <c r="G166" s="10">
        <v>21855703</v>
      </c>
      <c r="H166" s="11">
        <v>326.89002158513563</v>
      </c>
      <c r="I166" s="12">
        <v>1.1004620318530163</v>
      </c>
      <c r="J166" s="14">
        <f t="shared" si="18"/>
        <v>359.73005734605471</v>
      </c>
      <c r="K166" s="11">
        <v>56.5</v>
      </c>
      <c r="L166" s="13">
        <v>9507230.8050000016</v>
      </c>
      <c r="M166" s="14">
        <v>2.7075295212977562E-2</v>
      </c>
      <c r="N166" s="13">
        <f t="shared" si="19"/>
        <v>3420036682.6848283</v>
      </c>
      <c r="O166" s="13">
        <f>VLOOKUP(A166,'Revenues X=0.5'!$A$2:$X$180,24,FALSE)*1000</f>
        <v>42369709647.531334</v>
      </c>
      <c r="P166" s="22">
        <f t="shared" si="15"/>
        <v>8.0718907708731399E-2</v>
      </c>
      <c r="Q166" s="14">
        <f t="shared" si="16"/>
        <v>2.6906302569577135E-2</v>
      </c>
      <c r="R166" s="14">
        <f t="shared" si="17"/>
        <v>0.24215672312619421</v>
      </c>
    </row>
    <row r="167" spans="1:18" x14ac:dyDescent="0.25">
      <c r="A167" s="9" t="s">
        <v>356</v>
      </c>
      <c r="B167" s="9" t="s">
        <v>357</v>
      </c>
      <c r="C167" s="9" t="s">
        <v>18</v>
      </c>
      <c r="D167" s="9" t="s">
        <v>19</v>
      </c>
      <c r="F167" s="10">
        <v>7291436</v>
      </c>
      <c r="G167" s="10">
        <v>8582256</v>
      </c>
      <c r="H167" s="11"/>
      <c r="I167" s="12">
        <v>1.1004620318530163</v>
      </c>
      <c r="J167" s="14">
        <f t="shared" si="18"/>
        <v>0</v>
      </c>
      <c r="K167" s="11">
        <v>100</v>
      </c>
      <c r="L167" s="13">
        <v>0</v>
      </c>
      <c r="M167" s="14">
        <v>0</v>
      </c>
      <c r="N167" s="13">
        <f t="shared" si="19"/>
        <v>0</v>
      </c>
      <c r="O167" s="13">
        <f>VLOOKUP(A167,'Revenues X=0.5'!$A$2:$X$180,24,FALSE)*1000</f>
        <v>39646568118.747429</v>
      </c>
      <c r="P167" s="22">
        <f t="shared" si="15"/>
        <v>0</v>
      </c>
      <c r="Q167" s="14">
        <f t="shared" si="16"/>
        <v>0</v>
      </c>
      <c r="R167" s="14">
        <f t="shared" si="17"/>
        <v>0</v>
      </c>
    </row>
    <row r="168" spans="1:18" x14ac:dyDescent="0.25">
      <c r="A168" s="9" t="s">
        <v>358</v>
      </c>
      <c r="B168" s="9" t="s">
        <v>359</v>
      </c>
      <c r="C168" s="9" t="s">
        <v>18</v>
      </c>
      <c r="D168" s="9" t="s">
        <v>32</v>
      </c>
      <c r="F168" s="10">
        <v>89770</v>
      </c>
      <c r="G168" s="10">
        <v>98416</v>
      </c>
      <c r="H168" s="11">
        <v>326.89002158513563</v>
      </c>
      <c r="I168" s="12">
        <v>1.1004620318530163</v>
      </c>
      <c r="J168" s="14">
        <f t="shared" si="18"/>
        <v>359.73005734605471</v>
      </c>
      <c r="K168" s="11">
        <v>29.145389999999999</v>
      </c>
      <c r="L168" s="13">
        <v>69732.272977599991</v>
      </c>
      <c r="M168" s="14">
        <v>2.7075295212977562E-2</v>
      </c>
      <c r="N168" s="13">
        <f t="shared" si="19"/>
        <v>25084794.557102785</v>
      </c>
      <c r="O168" s="13">
        <f>VLOOKUP(A168,'Revenues X=0.5'!$A$2:$X$180,24,FALSE)*1000</f>
        <v>547513282.19917202</v>
      </c>
      <c r="P168" s="22">
        <f t="shared" si="15"/>
        <v>4.5815864879744685E-2</v>
      </c>
      <c r="Q168" s="14">
        <f t="shared" si="16"/>
        <v>1.5271954959914893E-2</v>
      </c>
      <c r="R168" s="14">
        <f t="shared" si="17"/>
        <v>0.13744759463923403</v>
      </c>
    </row>
    <row r="169" spans="1:18" x14ac:dyDescent="0.25">
      <c r="A169" s="9" t="s">
        <v>360</v>
      </c>
      <c r="B169" s="9" t="s">
        <v>361</v>
      </c>
      <c r="C169" s="9" t="s">
        <v>14</v>
      </c>
      <c r="D169" s="9" t="s">
        <v>32</v>
      </c>
      <c r="F169" s="10">
        <v>5751976</v>
      </c>
      <c r="G169" s="10">
        <v>8057580</v>
      </c>
      <c r="H169" s="11">
        <v>326.89002158513563</v>
      </c>
      <c r="I169" s="12">
        <v>1.1004620318530163</v>
      </c>
      <c r="J169" s="14">
        <f t="shared" si="18"/>
        <v>359.73005734605471</v>
      </c>
      <c r="K169" s="11">
        <v>12.1</v>
      </c>
      <c r="L169" s="13">
        <v>7082612.8200000003</v>
      </c>
      <c r="M169" s="14">
        <v>2.7075295212977562E-2</v>
      </c>
      <c r="N169" s="13">
        <f t="shared" si="19"/>
        <v>2547828715.8985023</v>
      </c>
      <c r="O169" s="13">
        <f>VLOOKUP(A169,'Revenues X=0.5'!$A$2:$X$180,24,FALSE)*1000</f>
        <v>15194387734.145548</v>
      </c>
      <c r="P169" s="22">
        <f t="shared" si="15"/>
        <v>0.16768222323120668</v>
      </c>
      <c r="Q169" s="14">
        <f t="shared" si="16"/>
        <v>5.5894074410402221E-2</v>
      </c>
      <c r="R169" s="14">
        <f t="shared" si="17"/>
        <v>0.50304666969362</v>
      </c>
    </row>
    <row r="170" spans="1:18" x14ac:dyDescent="0.25">
      <c r="A170" s="9" t="s">
        <v>362</v>
      </c>
      <c r="B170" s="9" t="s">
        <v>363</v>
      </c>
      <c r="C170" s="9" t="s">
        <v>29</v>
      </c>
      <c r="D170" s="9" t="s">
        <v>26</v>
      </c>
      <c r="F170" s="10">
        <v>5076700</v>
      </c>
      <c r="G170" s="10">
        <v>6577884</v>
      </c>
      <c r="H170" s="11">
        <v>157</v>
      </c>
      <c r="I170" s="12">
        <v>1.1004620318530163</v>
      </c>
      <c r="J170" s="14">
        <f t="shared" si="18"/>
        <v>172.77253900092356</v>
      </c>
      <c r="K170" s="11">
        <v>72.598820000000003</v>
      </c>
      <c r="L170" s="13">
        <v>1802417.8350311995</v>
      </c>
      <c r="M170" s="14">
        <v>0.11040303634246594</v>
      </c>
      <c r="N170" s="13">
        <f t="shared" si="19"/>
        <v>311408305.69888812</v>
      </c>
      <c r="O170" s="13">
        <f>VLOOKUP(A170,'Revenues X=0.5'!$A$2:$X$180,24,FALSE)*1000</f>
        <v>19155375862.568665</v>
      </c>
      <c r="P170" s="22">
        <f t="shared" si="15"/>
        <v>1.6256966604733039E-2</v>
      </c>
      <c r="Q170" s="14">
        <f t="shared" si="16"/>
        <v>5.4189888682443467E-3</v>
      </c>
      <c r="R170" s="14">
        <f t="shared" si="17"/>
        <v>4.8770899814199124E-2</v>
      </c>
    </row>
    <row r="171" spans="1:18" x14ac:dyDescent="0.25">
      <c r="A171" s="9" t="s">
        <v>364</v>
      </c>
      <c r="B171" s="9" t="s">
        <v>365</v>
      </c>
      <c r="C171" s="9" t="s">
        <v>29</v>
      </c>
      <c r="D171" s="9" t="s">
        <v>35</v>
      </c>
      <c r="E171" s="15"/>
      <c r="F171" s="10">
        <v>37850</v>
      </c>
      <c r="G171" s="10">
        <v>56791</v>
      </c>
      <c r="H171" s="11">
        <v>326.89002158513563</v>
      </c>
      <c r="I171" s="12">
        <v>1.1004620318530163</v>
      </c>
      <c r="J171" s="14">
        <f t="shared" si="18"/>
        <v>359.73005734605471</v>
      </c>
      <c r="K171" s="11" t="s">
        <v>313</v>
      </c>
      <c r="M171" s="14">
        <v>2.7075295212977562E-2</v>
      </c>
      <c r="N171" s="13"/>
      <c r="O171" s="13" t="e">
        <f>VLOOKUP(A171,'Revenues X=0.5'!$A$2:$X$180,24,FALSE)*1000</f>
        <v>#N/A</v>
      </c>
      <c r="P171" s="22" t="e">
        <f t="shared" si="15"/>
        <v>#N/A</v>
      </c>
      <c r="Q171" s="14" t="e">
        <f t="shared" si="16"/>
        <v>#N/A</v>
      </c>
      <c r="R171" s="14" t="e">
        <f t="shared" si="17"/>
        <v>#N/A</v>
      </c>
    </row>
    <row r="172" spans="1:18" x14ac:dyDescent="0.25">
      <c r="A172" s="9" t="s">
        <v>366</v>
      </c>
      <c r="B172" s="9" t="s">
        <v>367</v>
      </c>
      <c r="C172" s="9" t="s">
        <v>45</v>
      </c>
      <c r="D172" s="9" t="s">
        <v>19</v>
      </c>
      <c r="F172" s="10">
        <v>5391428</v>
      </c>
      <c r="G172" s="13">
        <v>5395535</v>
      </c>
      <c r="H172" s="11"/>
      <c r="I172" s="12">
        <v>1.1004620318530163</v>
      </c>
      <c r="J172" s="14">
        <f t="shared" si="18"/>
        <v>0</v>
      </c>
      <c r="K172" s="11">
        <v>100</v>
      </c>
      <c r="L172" s="13">
        <v>0</v>
      </c>
      <c r="M172" s="14">
        <v>0</v>
      </c>
      <c r="N172" s="13">
        <f t="shared" ref="N172:N181" si="20">J172*L172</f>
        <v>0</v>
      </c>
      <c r="O172" s="13">
        <f>VLOOKUP(A172,'Revenues X=0.5'!$A$2:$X$180,24,FALSE)*1000</f>
        <v>28928866418.790268</v>
      </c>
      <c r="P172" s="22">
        <f t="shared" si="15"/>
        <v>0</v>
      </c>
      <c r="Q172" s="14">
        <f t="shared" si="16"/>
        <v>0</v>
      </c>
      <c r="R172" s="14">
        <f t="shared" si="17"/>
        <v>0</v>
      </c>
    </row>
    <row r="173" spans="1:18" x14ac:dyDescent="0.25">
      <c r="A173" s="9" t="s">
        <v>368</v>
      </c>
      <c r="B173" s="9" t="s">
        <v>369</v>
      </c>
      <c r="C173" s="9" t="s">
        <v>45</v>
      </c>
      <c r="D173" s="9" t="s">
        <v>19</v>
      </c>
      <c r="F173" s="10">
        <v>2048583</v>
      </c>
      <c r="G173" s="10">
        <v>2086065.9999999998</v>
      </c>
      <c r="H173" s="11"/>
      <c r="I173" s="12">
        <v>1.1004620318530163</v>
      </c>
      <c r="J173" s="14">
        <f t="shared" si="18"/>
        <v>0</v>
      </c>
      <c r="K173" s="11">
        <v>100</v>
      </c>
      <c r="L173" s="13">
        <v>0</v>
      </c>
      <c r="M173" s="14">
        <v>0</v>
      </c>
      <c r="N173" s="13">
        <f t="shared" si="20"/>
        <v>0</v>
      </c>
      <c r="O173" s="13">
        <f>VLOOKUP(A173,'Revenues X=0.5'!$A$2:$X$180,24,FALSE)*1000</f>
        <v>11864310109.21987</v>
      </c>
      <c r="P173" s="22">
        <f t="shared" si="15"/>
        <v>0</v>
      </c>
      <c r="Q173" s="14">
        <f t="shared" si="16"/>
        <v>0</v>
      </c>
      <c r="R173" s="14">
        <f t="shared" si="17"/>
        <v>0</v>
      </c>
    </row>
    <row r="174" spans="1:18" x14ac:dyDescent="0.25">
      <c r="A174" s="9" t="s">
        <v>370</v>
      </c>
      <c r="B174" s="9" t="s">
        <v>371</v>
      </c>
      <c r="C174" s="9" t="s">
        <v>40</v>
      </c>
      <c r="D174" s="9" t="s">
        <v>26</v>
      </c>
      <c r="F174" s="10">
        <v>526447</v>
      </c>
      <c r="G174" s="10">
        <v>764146</v>
      </c>
      <c r="H174" s="11">
        <v>157</v>
      </c>
      <c r="I174" s="12">
        <v>1.1004620318530163</v>
      </c>
      <c r="J174" s="14">
        <f t="shared" si="18"/>
        <v>172.77253900092356</v>
      </c>
      <c r="K174" s="11">
        <v>19.244150000000001</v>
      </c>
      <c r="L174" s="13">
        <v>617092.597541</v>
      </c>
      <c r="M174" s="14">
        <v>0.11040303634246594</v>
      </c>
      <c r="N174" s="13">
        <f t="shared" si="20"/>
        <v>106616654.87583365</v>
      </c>
      <c r="O174" s="13" t="e">
        <f>VLOOKUP(A174,'Revenues X=0.5'!$A$2:$X$180,24,FALSE)*1000</f>
        <v>#N/A</v>
      </c>
      <c r="P174" s="22" t="e">
        <f t="shared" si="15"/>
        <v>#N/A</v>
      </c>
      <c r="Q174" s="14" t="e">
        <f t="shared" si="16"/>
        <v>#N/A</v>
      </c>
      <c r="R174" s="14" t="e">
        <f t="shared" si="17"/>
        <v>#N/A</v>
      </c>
    </row>
    <row r="175" spans="1:18" x14ac:dyDescent="0.25">
      <c r="A175" s="9" t="s">
        <v>372</v>
      </c>
      <c r="B175" s="9" t="s">
        <v>373</v>
      </c>
      <c r="C175" s="9" t="s">
        <v>14</v>
      </c>
      <c r="D175" s="9" t="s">
        <v>32</v>
      </c>
      <c r="F175" s="10">
        <v>9636173</v>
      </c>
      <c r="G175" s="10">
        <v>16880129</v>
      </c>
      <c r="H175" s="11">
        <v>326.89002158513563</v>
      </c>
      <c r="I175" s="12">
        <v>1.1004620318530163</v>
      </c>
      <c r="J175" s="14">
        <f t="shared" si="18"/>
        <v>359.73005734605471</v>
      </c>
      <c r="K175" s="11">
        <v>29.145389999999999</v>
      </c>
      <c r="L175" s="13">
        <v>11960349.570446899</v>
      </c>
      <c r="M175" s="14">
        <v>2.7075295212977562E-2</v>
      </c>
      <c r="N175" s="13">
        <f t="shared" si="20"/>
        <v>4302497236.8557234</v>
      </c>
      <c r="O175" s="13">
        <f>VLOOKUP(A175,'Revenues X=0.5'!$A$2:$X$180,24,FALSE)*1000</f>
        <v>30055624046.319607</v>
      </c>
      <c r="P175" s="22">
        <f t="shared" si="15"/>
        <v>0.14315115301632128</v>
      </c>
      <c r="Q175" s="14">
        <f t="shared" si="16"/>
        <v>4.7717051005440429E-2</v>
      </c>
      <c r="R175" s="14">
        <f t="shared" si="17"/>
        <v>0.42945345904896381</v>
      </c>
    </row>
    <row r="176" spans="1:18" x14ac:dyDescent="0.25">
      <c r="A176" s="9" t="s">
        <v>374</v>
      </c>
      <c r="B176" s="9" t="s">
        <v>375</v>
      </c>
      <c r="C176" s="9" t="s">
        <v>18</v>
      </c>
      <c r="D176" s="9" t="s">
        <v>32</v>
      </c>
      <c r="F176" s="10">
        <v>50895698</v>
      </c>
      <c r="G176" s="10">
        <v>58095501</v>
      </c>
      <c r="H176" s="11">
        <v>326.89002158513563</v>
      </c>
      <c r="I176" s="12">
        <v>1.1004620318530163</v>
      </c>
      <c r="J176" s="14">
        <f t="shared" si="18"/>
        <v>359.73005734605471</v>
      </c>
      <c r="K176" s="11">
        <v>82.7</v>
      </c>
      <c r="L176" s="13">
        <v>10050521.672999997</v>
      </c>
      <c r="M176" s="14">
        <v>2.7075295212977562E-2</v>
      </c>
      <c r="N176" s="13">
        <f t="shared" si="20"/>
        <v>3615474737.7860546</v>
      </c>
      <c r="O176" s="13">
        <f>VLOOKUP(A176,'Revenues X=0.5'!$A$2:$X$180,24,FALSE)*1000</f>
        <v>344484412929.09589</v>
      </c>
      <c r="P176" s="22">
        <f t="shared" si="15"/>
        <v>1.0495321710042702E-2</v>
      </c>
      <c r="Q176" s="14">
        <f t="shared" si="16"/>
        <v>3.498440570014234E-3</v>
      </c>
      <c r="R176" s="14">
        <f t="shared" si="17"/>
        <v>3.14859651301281E-2</v>
      </c>
    </row>
    <row r="177" spans="1:18" x14ac:dyDescent="0.25">
      <c r="A177" s="9" t="s">
        <v>376</v>
      </c>
      <c r="B177" s="9" t="s">
        <v>377</v>
      </c>
      <c r="C177" s="9" t="s">
        <v>14</v>
      </c>
      <c r="D177" s="9" t="s">
        <v>32</v>
      </c>
      <c r="F177" s="10">
        <v>9940929</v>
      </c>
      <c r="G177" s="10">
        <v>17296842</v>
      </c>
      <c r="H177" s="11">
        <v>326.89002158513563</v>
      </c>
      <c r="I177" s="12">
        <v>1.1004620318530163</v>
      </c>
      <c r="J177" s="14">
        <f t="shared" si="18"/>
        <v>359.73005734605471</v>
      </c>
      <c r="K177" s="11">
        <v>1.5</v>
      </c>
      <c r="L177" s="13">
        <v>17037389.370000001</v>
      </c>
      <c r="M177" s="14">
        <v>2.7075295212977562E-2</v>
      </c>
      <c r="N177" s="13">
        <f t="shared" si="20"/>
        <v>6128861055.0971632</v>
      </c>
      <c r="O177" s="13" t="e">
        <f>VLOOKUP(A177,'Revenues X=0.5'!$A$2:$X$180,24,FALSE)*1000</f>
        <v>#N/A</v>
      </c>
      <c r="P177" s="22" t="e">
        <f t="shared" si="15"/>
        <v>#N/A</v>
      </c>
      <c r="Q177" s="14" t="e">
        <f t="shared" si="16"/>
        <v>#N/A</v>
      </c>
      <c r="R177" s="14" t="e">
        <f t="shared" si="17"/>
        <v>#N/A</v>
      </c>
    </row>
    <row r="178" spans="1:18" x14ac:dyDescent="0.25">
      <c r="A178" s="9" t="s">
        <v>378</v>
      </c>
      <c r="B178" s="9" t="s">
        <v>379</v>
      </c>
      <c r="C178" s="9" t="s">
        <v>45</v>
      </c>
      <c r="D178" s="9" t="s">
        <v>19</v>
      </c>
      <c r="F178" s="10">
        <v>46576897</v>
      </c>
      <c r="G178" s="10">
        <v>48235492</v>
      </c>
      <c r="H178" s="11"/>
      <c r="I178" s="12">
        <v>1.1004620318530163</v>
      </c>
      <c r="J178" s="14">
        <f t="shared" si="18"/>
        <v>0</v>
      </c>
      <c r="K178" s="11">
        <v>100</v>
      </c>
      <c r="L178" s="13">
        <v>0</v>
      </c>
      <c r="M178" s="14">
        <v>0</v>
      </c>
      <c r="N178" s="13">
        <f t="shared" si="20"/>
        <v>0</v>
      </c>
      <c r="O178" s="13">
        <f>VLOOKUP(A178,'Revenues X=0.5'!$A$2:$X$180,24,FALSE)*1000</f>
        <v>231099519121.84424</v>
      </c>
      <c r="P178" s="22">
        <f t="shared" si="15"/>
        <v>0</v>
      </c>
      <c r="Q178" s="14">
        <f t="shared" si="16"/>
        <v>0</v>
      </c>
      <c r="R178" s="14">
        <f t="shared" si="17"/>
        <v>0</v>
      </c>
    </row>
    <row r="179" spans="1:18" x14ac:dyDescent="0.25">
      <c r="A179" s="9" t="s">
        <v>380</v>
      </c>
      <c r="B179" s="9" t="s">
        <v>381</v>
      </c>
      <c r="C179" s="9" t="s">
        <v>40</v>
      </c>
      <c r="D179" s="9" t="s">
        <v>15</v>
      </c>
      <c r="F179" s="10">
        <v>20653000</v>
      </c>
      <c r="G179" s="10">
        <v>23271183</v>
      </c>
      <c r="H179" s="11">
        <v>64</v>
      </c>
      <c r="I179" s="12">
        <v>1.1004620318530163</v>
      </c>
      <c r="J179" s="14">
        <f t="shared" si="18"/>
        <v>70.429570038593042</v>
      </c>
      <c r="K179" s="11">
        <v>85.1</v>
      </c>
      <c r="L179" s="13">
        <v>3467406.2670000005</v>
      </c>
      <c r="M179" s="14">
        <v>5.8613944938892791E-2</v>
      </c>
      <c r="N179" s="13">
        <f t="shared" si="20"/>
        <v>244207932.53393298</v>
      </c>
      <c r="O179" s="13">
        <f>VLOOKUP(A179,'Revenues X=0.5'!$A$2:$X$180,24,FALSE)*1000</f>
        <v>51280658408.494263</v>
      </c>
      <c r="P179" s="22">
        <f t="shared" si="15"/>
        <v>4.7621840302557762E-3</v>
      </c>
      <c r="Q179" s="14">
        <f t="shared" si="16"/>
        <v>1.5873946767519256E-3</v>
      </c>
      <c r="R179" s="14">
        <f t="shared" si="17"/>
        <v>1.428655209076733E-2</v>
      </c>
    </row>
    <row r="180" spans="1:18" x14ac:dyDescent="0.25">
      <c r="A180" s="9" t="s">
        <v>382</v>
      </c>
      <c r="B180" s="9" t="s">
        <v>383</v>
      </c>
      <c r="C180" s="9" t="s">
        <v>29</v>
      </c>
      <c r="D180" s="9" t="s">
        <v>35</v>
      </c>
      <c r="E180" s="15"/>
      <c r="F180" s="10">
        <v>52352</v>
      </c>
      <c r="G180" s="13">
        <v>62581</v>
      </c>
      <c r="H180" s="11">
        <v>326.89002158513563</v>
      </c>
      <c r="I180" s="12">
        <v>1.1004620318530163</v>
      </c>
      <c r="J180" s="14">
        <f t="shared" si="18"/>
        <v>359.73005734605471</v>
      </c>
      <c r="K180" s="11">
        <v>88.229380000000006</v>
      </c>
      <c r="L180" s="13">
        <v>7366.1717021999993</v>
      </c>
      <c r="M180" s="14">
        <v>2.7075295212977562E-2</v>
      </c>
      <c r="N180" s="13">
        <f t="shared" si="20"/>
        <v>2649833.368853291</v>
      </c>
      <c r="O180" s="13" t="e">
        <f>VLOOKUP(A180,'Revenues X=0.5'!$A$2:$X$180,24,FALSE)*1000</f>
        <v>#N/A</v>
      </c>
      <c r="P180" s="22" t="e">
        <f t="shared" si="15"/>
        <v>#N/A</v>
      </c>
      <c r="Q180" s="14" t="e">
        <f t="shared" si="16"/>
        <v>#N/A</v>
      </c>
      <c r="R180" s="14" t="e">
        <f t="shared" si="17"/>
        <v>#N/A</v>
      </c>
    </row>
    <row r="181" spans="1:18" x14ac:dyDescent="0.25">
      <c r="A181" s="9" t="s">
        <v>384</v>
      </c>
      <c r="B181" s="9" t="s">
        <v>385</v>
      </c>
      <c r="C181" s="9" t="s">
        <v>18</v>
      </c>
      <c r="D181" s="9" t="s">
        <v>35</v>
      </c>
      <c r="E181" s="15"/>
      <c r="F181" s="10">
        <v>177397</v>
      </c>
      <c r="G181" s="13">
        <v>201817</v>
      </c>
      <c r="H181" s="11">
        <v>326.89002158513563</v>
      </c>
      <c r="I181" s="12">
        <v>1.1004620318530163</v>
      </c>
      <c r="J181" s="14">
        <f t="shared" si="18"/>
        <v>359.73005734605471</v>
      </c>
      <c r="K181" s="11">
        <v>88.229380000000006</v>
      </c>
      <c r="L181" s="13">
        <v>23755.112165399998</v>
      </c>
      <c r="M181" s="14">
        <v>2.7075295212977562E-2</v>
      </c>
      <c r="N181" s="13">
        <f t="shared" si="20"/>
        <v>8545427.8615213037</v>
      </c>
      <c r="O181" s="13" t="e">
        <f>VLOOKUP(A181,'Revenues X=0.5'!$A$2:$X$180,24,FALSE)*1000</f>
        <v>#N/A</v>
      </c>
      <c r="P181" s="22" t="e">
        <f t="shared" si="15"/>
        <v>#N/A</v>
      </c>
      <c r="Q181" s="14" t="e">
        <f t="shared" si="16"/>
        <v>#N/A</v>
      </c>
      <c r="R181" s="14" t="e">
        <f t="shared" si="17"/>
        <v>#N/A</v>
      </c>
    </row>
    <row r="182" spans="1:18" x14ac:dyDescent="0.25">
      <c r="A182" s="9" t="s">
        <v>386</v>
      </c>
      <c r="B182" s="9" t="s">
        <v>387</v>
      </c>
      <c r="C182" s="9" t="s">
        <v>29</v>
      </c>
      <c r="D182" s="9" t="s">
        <v>35</v>
      </c>
      <c r="E182" s="15"/>
      <c r="F182" s="10">
        <v>30235</v>
      </c>
      <c r="G182" s="10" t="s">
        <v>232</v>
      </c>
      <c r="H182" s="11">
        <v>326.89002158513563</v>
      </c>
      <c r="I182" s="12">
        <v>1.1004620318530163</v>
      </c>
      <c r="J182" s="14">
        <f t="shared" si="18"/>
        <v>359.73005734605471</v>
      </c>
      <c r="K182" s="11">
        <v>88.229380000000006</v>
      </c>
      <c r="M182" s="14">
        <v>2.7075295212977562E-2</v>
      </c>
      <c r="N182" s="13"/>
      <c r="O182" s="13" t="e">
        <f>VLOOKUP(A182,'Revenues X=0.5'!$A$2:$X$180,24,FALSE)*1000</f>
        <v>#N/A</v>
      </c>
      <c r="P182" s="22" t="e">
        <f t="shared" si="15"/>
        <v>#N/A</v>
      </c>
      <c r="Q182" s="14" t="e">
        <f t="shared" si="16"/>
        <v>#N/A</v>
      </c>
      <c r="R182" s="14" t="e">
        <f t="shared" si="17"/>
        <v>#N/A</v>
      </c>
    </row>
    <row r="183" spans="1:18" x14ac:dyDescent="0.25">
      <c r="A183" s="9" t="s">
        <v>388</v>
      </c>
      <c r="B183" s="9" t="s">
        <v>389</v>
      </c>
      <c r="C183" s="9" t="s">
        <v>18</v>
      </c>
      <c r="D183" s="9" t="s">
        <v>35</v>
      </c>
      <c r="E183" s="15"/>
      <c r="F183" s="10">
        <v>109316</v>
      </c>
      <c r="G183" s="13">
        <v>110012</v>
      </c>
      <c r="H183" s="11">
        <v>326.89002158513563</v>
      </c>
      <c r="I183" s="12">
        <v>1.1004620318530163</v>
      </c>
      <c r="J183" s="14">
        <f t="shared" si="18"/>
        <v>359.73005734605471</v>
      </c>
      <c r="K183" s="11">
        <v>73.184340000000006</v>
      </c>
      <c r="L183" s="13">
        <v>29500.443879199996</v>
      </c>
      <c r="M183" s="14">
        <v>2.7075295212977562E-2</v>
      </c>
      <c r="N183" s="13">
        <f t="shared" ref="N183:N212" si="21">J183*L183</f>
        <v>10612196.368398683</v>
      </c>
      <c r="O183" s="13" t="e">
        <f>VLOOKUP(A183,'Revenues X=0.5'!$A$2:$X$180,24,FALSE)*1000</f>
        <v>#N/A</v>
      </c>
      <c r="P183" s="22" t="e">
        <f t="shared" si="15"/>
        <v>#N/A</v>
      </c>
      <c r="Q183" s="14" t="e">
        <f t="shared" si="16"/>
        <v>#N/A</v>
      </c>
      <c r="R183" s="14" t="e">
        <f t="shared" si="17"/>
        <v>#N/A</v>
      </c>
    </row>
    <row r="184" spans="1:18" x14ac:dyDescent="0.25">
      <c r="A184" s="9" t="s">
        <v>390</v>
      </c>
      <c r="B184" s="9" t="s">
        <v>391</v>
      </c>
      <c r="C184" s="9" t="s">
        <v>40</v>
      </c>
      <c r="D184" s="9" t="s">
        <v>32</v>
      </c>
      <c r="F184" s="10">
        <v>35652002</v>
      </c>
      <c r="G184" s="10">
        <v>55077835</v>
      </c>
      <c r="H184" s="11">
        <v>326.89002158513563</v>
      </c>
      <c r="I184" s="12">
        <v>1.1004620318530163</v>
      </c>
      <c r="J184" s="14">
        <f t="shared" si="18"/>
        <v>359.73005734605471</v>
      </c>
      <c r="K184" s="11">
        <v>29</v>
      </c>
      <c r="L184" s="13">
        <v>39105262.850000001</v>
      </c>
      <c r="M184" s="14">
        <v>2.7075295212977562E-2</v>
      </c>
      <c r="N184" s="13">
        <f t="shared" si="21"/>
        <v>14067338447.563044</v>
      </c>
      <c r="O184" s="13">
        <f>VLOOKUP(A184,'Revenues X=0.5'!$A$2:$X$180,24,FALSE)*1000</f>
        <v>106668286549.71858</v>
      </c>
      <c r="P184" s="22">
        <f t="shared" si="15"/>
        <v>0.13187929517369901</v>
      </c>
      <c r="Q184" s="14">
        <f t="shared" si="16"/>
        <v>4.3959765057899662E-2</v>
      </c>
      <c r="R184" s="14">
        <f t="shared" si="17"/>
        <v>0.39563788552109702</v>
      </c>
    </row>
    <row r="185" spans="1:18" x14ac:dyDescent="0.25">
      <c r="A185" s="9" t="s">
        <v>392</v>
      </c>
      <c r="B185" s="9" t="s">
        <v>393</v>
      </c>
      <c r="C185" s="9" t="s">
        <v>18</v>
      </c>
      <c r="D185" s="9" t="s">
        <v>35</v>
      </c>
      <c r="E185" s="15"/>
      <c r="F185" s="10">
        <v>524960</v>
      </c>
      <c r="G185" s="10">
        <v>603805</v>
      </c>
      <c r="H185" s="11">
        <v>326.89002158513563</v>
      </c>
      <c r="I185" s="12">
        <v>1.1004620318530163</v>
      </c>
      <c r="J185" s="14">
        <f t="shared" si="18"/>
        <v>359.73005734605471</v>
      </c>
      <c r="K185" s="11">
        <v>100</v>
      </c>
      <c r="L185" s="13">
        <v>0</v>
      </c>
      <c r="M185" s="14">
        <v>2.7075295212977562E-2</v>
      </c>
      <c r="N185" s="13">
        <f t="shared" si="21"/>
        <v>0</v>
      </c>
      <c r="O185" s="13">
        <f>VLOOKUP(A185,'Revenues X=0.5'!$A$2:$X$180,24,FALSE)*1000</f>
        <v>2365245558.1015267</v>
      </c>
      <c r="P185" s="22">
        <f t="shared" si="15"/>
        <v>0</v>
      </c>
      <c r="Q185" s="14">
        <f t="shared" si="16"/>
        <v>0</v>
      </c>
      <c r="R185" s="14">
        <f t="shared" si="17"/>
        <v>0</v>
      </c>
    </row>
    <row r="186" spans="1:18" x14ac:dyDescent="0.25">
      <c r="A186" s="9" t="s">
        <v>394</v>
      </c>
      <c r="B186" s="9" t="s">
        <v>395</v>
      </c>
      <c r="C186" s="9" t="s">
        <v>40</v>
      </c>
      <c r="D186" s="9" t="s">
        <v>32</v>
      </c>
      <c r="F186" s="10">
        <v>1193148</v>
      </c>
      <c r="G186" s="10">
        <v>1515527</v>
      </c>
      <c r="H186" s="11">
        <v>326.89002158513563</v>
      </c>
      <c r="I186" s="12">
        <v>1.1004620318530163</v>
      </c>
      <c r="J186" s="14">
        <f t="shared" si="18"/>
        <v>359.73005734605471</v>
      </c>
      <c r="K186" s="11">
        <v>35.200000000000003</v>
      </c>
      <c r="L186" s="13">
        <v>982061.49599999981</v>
      </c>
      <c r="M186" s="14">
        <v>2.7075295212977562E-2</v>
      </c>
      <c r="N186" s="13">
        <f t="shared" si="21"/>
        <v>353277038.2734322</v>
      </c>
      <c r="O186" s="13">
        <f>VLOOKUP(A186,'Revenues X=0.5'!$A$2:$X$180,24,FALSE)*1000</f>
        <v>3366838886.8918247</v>
      </c>
      <c r="P186" s="22">
        <f t="shared" si="15"/>
        <v>0.10492840618208733</v>
      </c>
      <c r="Q186" s="14">
        <f t="shared" si="16"/>
        <v>3.4976135394029113E-2</v>
      </c>
      <c r="R186" s="14">
        <f t="shared" si="17"/>
        <v>0.31478521854626201</v>
      </c>
    </row>
    <row r="187" spans="1:18" x14ac:dyDescent="0.25">
      <c r="A187" s="9" t="s">
        <v>396</v>
      </c>
      <c r="B187" s="9" t="s">
        <v>397</v>
      </c>
      <c r="C187" s="9" t="s">
        <v>45</v>
      </c>
      <c r="D187" s="9" t="s">
        <v>19</v>
      </c>
      <c r="F187" s="10">
        <v>9378126</v>
      </c>
      <c r="G187" s="10">
        <v>10690986</v>
      </c>
      <c r="H187" s="11"/>
      <c r="I187" s="12">
        <v>1.1004620318530163</v>
      </c>
      <c r="J187" s="14">
        <f t="shared" si="18"/>
        <v>0</v>
      </c>
      <c r="K187" s="11">
        <v>100</v>
      </c>
      <c r="L187" s="13">
        <v>0</v>
      </c>
      <c r="M187" s="14">
        <v>0</v>
      </c>
      <c r="N187" s="13">
        <f t="shared" si="21"/>
        <v>0</v>
      </c>
      <c r="O187" s="13">
        <f>VLOOKUP(A187,'Revenues X=0.5'!$A$2:$X$180,24,FALSE)*1000</f>
        <v>47126719923.738014</v>
      </c>
      <c r="P187" s="22">
        <f t="shared" si="15"/>
        <v>0</v>
      </c>
      <c r="Q187" s="14">
        <f t="shared" si="16"/>
        <v>0</v>
      </c>
      <c r="R187" s="14">
        <f t="shared" si="17"/>
        <v>0</v>
      </c>
    </row>
    <row r="188" spans="1:18" x14ac:dyDescent="0.25">
      <c r="A188" s="9" t="s">
        <v>398</v>
      </c>
      <c r="B188" s="9" t="s">
        <v>399</v>
      </c>
      <c r="C188" s="9" t="s">
        <v>45</v>
      </c>
      <c r="D188" s="9" t="s">
        <v>19</v>
      </c>
      <c r="F188" s="10">
        <v>7824909</v>
      </c>
      <c r="G188" s="10">
        <v>9477452</v>
      </c>
      <c r="H188" s="11"/>
      <c r="I188" s="12">
        <v>1.1004620318530163</v>
      </c>
      <c r="J188" s="14">
        <f t="shared" si="18"/>
        <v>0</v>
      </c>
      <c r="K188" s="11">
        <v>100</v>
      </c>
      <c r="L188" s="13">
        <v>0</v>
      </c>
      <c r="M188" s="14">
        <v>0</v>
      </c>
      <c r="N188" s="13">
        <f t="shared" si="21"/>
        <v>0</v>
      </c>
      <c r="O188" s="13">
        <f>VLOOKUP(A188,'Revenues X=0.5'!$A$2:$X$180,24,FALSE)*1000</f>
        <v>37602208540.814835</v>
      </c>
      <c r="P188" s="22">
        <f t="shared" si="15"/>
        <v>0</v>
      </c>
      <c r="Q188" s="14">
        <f t="shared" si="16"/>
        <v>0</v>
      </c>
      <c r="R188" s="14">
        <f t="shared" si="17"/>
        <v>0</v>
      </c>
    </row>
    <row r="189" spans="1:18" x14ac:dyDescent="0.25">
      <c r="A189" s="9" t="s">
        <v>400</v>
      </c>
      <c r="B189" s="9" t="s">
        <v>401</v>
      </c>
      <c r="C189" s="9" t="s">
        <v>40</v>
      </c>
      <c r="D189" s="9" t="s">
        <v>22</v>
      </c>
      <c r="E189" s="15" t="s">
        <v>54</v>
      </c>
      <c r="F189" s="10">
        <v>21532647</v>
      </c>
      <c r="G189" s="10">
        <v>29933865</v>
      </c>
      <c r="H189" s="11">
        <v>157</v>
      </c>
      <c r="I189" s="12">
        <v>1.1004620318530163</v>
      </c>
      <c r="J189" s="14">
        <f t="shared" si="18"/>
        <v>172.77253900092356</v>
      </c>
      <c r="K189" s="11">
        <v>92.7</v>
      </c>
      <c r="L189" s="13">
        <v>2185172.1449999986</v>
      </c>
      <c r="M189" s="14">
        <v>5.8613944938892791E-2</v>
      </c>
      <c r="N189" s="13">
        <f t="shared" si="21"/>
        <v>377537739.64574403</v>
      </c>
      <c r="O189" s="13">
        <f>VLOOKUP(A189,'Revenues X=0.5'!$A$2:$X$180,24,FALSE)*1000</f>
        <v>86536359923.658691</v>
      </c>
      <c r="P189" s="22">
        <f t="shared" si="15"/>
        <v>4.3627642759506311E-3</v>
      </c>
      <c r="Q189" s="14">
        <f t="shared" si="16"/>
        <v>1.4542547586502105E-3</v>
      </c>
      <c r="R189" s="14">
        <f t="shared" si="17"/>
        <v>1.3088292827851893E-2</v>
      </c>
    </row>
    <row r="190" spans="1:18" x14ac:dyDescent="0.25">
      <c r="A190" s="9" t="s">
        <v>402</v>
      </c>
      <c r="B190" s="9" t="s">
        <v>403</v>
      </c>
      <c r="C190" s="9" t="s">
        <v>14</v>
      </c>
      <c r="D190" s="9" t="s">
        <v>19</v>
      </c>
      <c r="F190" s="10">
        <v>7627326</v>
      </c>
      <c r="G190" s="10">
        <v>11407028</v>
      </c>
      <c r="H190" s="11"/>
      <c r="I190" s="12">
        <v>1.1004620318530163</v>
      </c>
      <c r="J190" s="14">
        <f t="shared" si="18"/>
        <v>0</v>
      </c>
      <c r="K190" s="11">
        <v>100</v>
      </c>
      <c r="L190" s="13">
        <v>0</v>
      </c>
      <c r="M190" s="14">
        <v>0</v>
      </c>
      <c r="N190" s="13">
        <f t="shared" si="21"/>
        <v>0</v>
      </c>
      <c r="O190" s="13">
        <f>VLOOKUP(A190,'Revenues X=0.5'!$A$2:$X$180,24,FALSE)*1000</f>
        <v>22188200681.155506</v>
      </c>
      <c r="P190" s="22">
        <f t="shared" si="15"/>
        <v>0</v>
      </c>
      <c r="Q190" s="14">
        <f t="shared" si="16"/>
        <v>0</v>
      </c>
      <c r="R190" s="14">
        <f t="shared" si="17"/>
        <v>0</v>
      </c>
    </row>
    <row r="191" spans="1:18" x14ac:dyDescent="0.25">
      <c r="A191" s="9" t="s">
        <v>404</v>
      </c>
      <c r="B191" s="9" t="s">
        <v>405</v>
      </c>
      <c r="C191" s="9" t="s">
        <v>14</v>
      </c>
      <c r="D191" s="9" t="s">
        <v>32</v>
      </c>
      <c r="F191" s="10">
        <v>44973330</v>
      </c>
      <c r="G191" s="13">
        <v>79354326</v>
      </c>
      <c r="H191" s="11">
        <v>326.89002158513563</v>
      </c>
      <c r="I191" s="12">
        <v>1.1004620318530163</v>
      </c>
      <c r="J191" s="14">
        <f t="shared" si="18"/>
        <v>359.73005734605471</v>
      </c>
      <c r="K191" s="11">
        <v>14.8</v>
      </c>
      <c r="L191" s="13">
        <v>67609885.752000004</v>
      </c>
      <c r="M191" s="14">
        <v>2.7075295212977562E-2</v>
      </c>
      <c r="N191" s="13">
        <f t="shared" si="21"/>
        <v>24321308078.727169</v>
      </c>
      <c r="O191" s="13">
        <f>VLOOKUP(A191,'Revenues X=0.5'!$A$2:$X$180,24,FALSE)*1000</f>
        <v>143110326298.11447</v>
      </c>
      <c r="P191" s="22">
        <f t="shared" si="15"/>
        <v>0.16994796048513805</v>
      </c>
      <c r="Q191" s="14">
        <f t="shared" si="16"/>
        <v>5.6649320161712681E-2</v>
      </c>
      <c r="R191" s="14">
        <f t="shared" si="17"/>
        <v>0.50984388145541404</v>
      </c>
    </row>
    <row r="192" spans="1:18" x14ac:dyDescent="0.25">
      <c r="A192" s="9" t="s">
        <v>406</v>
      </c>
      <c r="B192" s="9" t="s">
        <v>407</v>
      </c>
      <c r="C192" s="9" t="s">
        <v>18</v>
      </c>
      <c r="D192" s="9" t="s">
        <v>26</v>
      </c>
      <c r="F192" s="10">
        <v>66402316</v>
      </c>
      <c r="G192" s="10">
        <v>67554088</v>
      </c>
      <c r="H192" s="11">
        <v>157</v>
      </c>
      <c r="I192" s="12">
        <v>1.1004620318530163</v>
      </c>
      <c r="J192" s="14">
        <f t="shared" si="18"/>
        <v>172.77253900092356</v>
      </c>
      <c r="K192" s="11">
        <v>99.7</v>
      </c>
      <c r="L192" s="13">
        <v>202662.26400000017</v>
      </c>
      <c r="M192" s="14">
        <v>0.11040303634246594</v>
      </c>
      <c r="N192" s="13">
        <f t="shared" si="21"/>
        <v>35014473.910955496</v>
      </c>
      <c r="O192" s="13">
        <f>VLOOKUP(A192,'Revenues X=0.5'!$A$2:$X$180,24,FALSE)*1000</f>
        <v>282468092411.33478</v>
      </c>
      <c r="P192" s="22">
        <f t="shared" si="15"/>
        <v>1.2395904122143052E-4</v>
      </c>
      <c r="Q192" s="14">
        <f t="shared" si="16"/>
        <v>4.1319680407143505E-5</v>
      </c>
      <c r="R192" s="14">
        <f t="shared" si="17"/>
        <v>3.7187712366429159E-4</v>
      </c>
    </row>
    <row r="193" spans="1:18" x14ac:dyDescent="0.25">
      <c r="A193" s="9" t="s">
        <v>408</v>
      </c>
      <c r="B193" s="9" t="s">
        <v>409</v>
      </c>
      <c r="C193" s="9" t="s">
        <v>40</v>
      </c>
      <c r="D193" s="9" t="s">
        <v>26</v>
      </c>
      <c r="F193" s="10">
        <v>1142502</v>
      </c>
      <c r="G193" s="10">
        <v>1555457</v>
      </c>
      <c r="H193" s="11">
        <v>157</v>
      </c>
      <c r="I193" s="12">
        <v>1.1004620318530163</v>
      </c>
      <c r="J193" s="14">
        <f t="shared" si="18"/>
        <v>172.77253900092356</v>
      </c>
      <c r="K193" s="11">
        <v>38</v>
      </c>
      <c r="L193" s="13">
        <v>964383.34</v>
      </c>
      <c r="M193" s="14">
        <v>0.11040303634246594</v>
      </c>
      <c r="N193" s="13">
        <f t="shared" si="21"/>
        <v>166618958.22199091</v>
      </c>
      <c r="O193" s="13">
        <f>VLOOKUP(A193,'Revenues X=0.5'!$A$2:$X$180,24,FALSE)*1000</f>
        <v>2975641844.9731188</v>
      </c>
      <c r="P193" s="22">
        <f t="shared" si="15"/>
        <v>5.5994291955353284E-2</v>
      </c>
      <c r="Q193" s="14">
        <f t="shared" si="16"/>
        <v>1.8664763985117759E-2</v>
      </c>
      <c r="R193" s="14">
        <f t="shared" si="17"/>
        <v>0.16798287586605984</v>
      </c>
    </row>
    <row r="194" spans="1:18" x14ac:dyDescent="0.25">
      <c r="A194" s="9" t="s">
        <v>410</v>
      </c>
      <c r="B194" s="9" t="s">
        <v>411</v>
      </c>
      <c r="C194" s="9" t="s">
        <v>14</v>
      </c>
      <c r="D194" s="9" t="s">
        <v>32</v>
      </c>
      <c r="F194" s="10">
        <v>6306014</v>
      </c>
      <c r="G194" s="10">
        <v>10014965</v>
      </c>
      <c r="H194" s="11">
        <v>326.89002158513563</v>
      </c>
      <c r="I194" s="12">
        <v>1.1004620318530163</v>
      </c>
      <c r="J194" s="14">
        <f t="shared" si="18"/>
        <v>359.73005734605471</v>
      </c>
      <c r="K194" s="11">
        <v>27.9</v>
      </c>
      <c r="L194" s="13">
        <v>7220789.7650000006</v>
      </c>
      <c r="M194" s="14">
        <v>2.7075295212977562E-2</v>
      </c>
      <c r="N194" s="13">
        <f t="shared" si="21"/>
        <v>2597535116.2472553</v>
      </c>
      <c r="O194" s="13">
        <f>VLOOKUP(A194,'Revenues X=0.5'!$A$2:$X$180,24,FALSE)*1000</f>
        <v>18772333894.810722</v>
      </c>
      <c r="P194" s="22">
        <f t="shared" si="15"/>
        <v>0.13837038755022879</v>
      </c>
      <c r="Q194" s="14">
        <f t="shared" si="16"/>
        <v>4.612346251674293E-2</v>
      </c>
      <c r="R194" s="14">
        <f t="shared" si="17"/>
        <v>0.41511116265068632</v>
      </c>
    </row>
    <row r="195" spans="1:18" x14ac:dyDescent="0.25">
      <c r="A195" s="9" t="s">
        <v>412</v>
      </c>
      <c r="B195" s="9" t="s">
        <v>413</v>
      </c>
      <c r="C195" s="9" t="s">
        <v>18</v>
      </c>
      <c r="D195" s="9" t="s">
        <v>26</v>
      </c>
      <c r="F195" s="10">
        <v>104098</v>
      </c>
      <c r="G195" s="10">
        <v>120995</v>
      </c>
      <c r="H195" s="11">
        <v>157</v>
      </c>
      <c r="I195" s="12">
        <v>1.1004620318530163</v>
      </c>
      <c r="J195" s="14">
        <f t="shared" si="18"/>
        <v>172.77253900092356</v>
      </c>
      <c r="K195" s="11">
        <v>92.3</v>
      </c>
      <c r="L195" s="13">
        <v>9316.6150000000089</v>
      </c>
      <c r="M195" s="14">
        <v>0.11040303634246594</v>
      </c>
      <c r="N195" s="13">
        <f t="shared" si="21"/>
        <v>1609655.228444091</v>
      </c>
      <c r="O195" s="13">
        <f>VLOOKUP(A195,'Revenues X=0.5'!$A$2:$X$180,24,FALSE)*1000</f>
        <v>311917889.64622009</v>
      </c>
      <c r="P195" s="22">
        <f t="shared" ref="P195:P216" si="22">N195/O195</f>
        <v>5.1605094862297758E-3</v>
      </c>
      <c r="Q195" s="14">
        <f t="shared" ref="Q195:Q216" si="23">(N195/2)/(O195*1.5)</f>
        <v>1.7201698287432586E-3</v>
      </c>
      <c r="R195" s="14">
        <f t="shared" ref="R195:R216" si="24">(N195*1.5)/(O195/2)</f>
        <v>1.5481528458689326E-2</v>
      </c>
    </row>
    <row r="196" spans="1:18" x14ac:dyDescent="0.25">
      <c r="A196" s="9" t="s">
        <v>414</v>
      </c>
      <c r="B196" s="9" t="s">
        <v>415</v>
      </c>
      <c r="C196" s="9" t="s">
        <v>29</v>
      </c>
      <c r="D196" s="9" t="s">
        <v>35</v>
      </c>
      <c r="E196" s="15"/>
      <c r="F196" s="10">
        <v>1328095</v>
      </c>
      <c r="G196" s="10">
        <v>1307826</v>
      </c>
      <c r="H196" s="11">
        <v>326.89002158513563</v>
      </c>
      <c r="I196" s="12">
        <v>1.1004620318530163</v>
      </c>
      <c r="J196" s="14">
        <f t="shared" ref="J196:J216" si="25">H196*I196</f>
        <v>359.73005734605471</v>
      </c>
      <c r="K196" s="11">
        <v>99</v>
      </c>
      <c r="L196" s="13">
        <v>13078.260000000011</v>
      </c>
      <c r="M196" s="14">
        <v>2.7075295212977562E-2</v>
      </c>
      <c r="N196" s="13">
        <f t="shared" si="21"/>
        <v>4704643.219786617</v>
      </c>
      <c r="O196" s="13">
        <f>VLOOKUP(A196,'Revenues X=0.5'!$A$2:$X$180,24,FALSE)*1000</f>
        <v>28239710464.069588</v>
      </c>
      <c r="P196" s="22">
        <f t="shared" si="22"/>
        <v>1.6659672292931282E-4</v>
      </c>
      <c r="Q196" s="14">
        <f t="shared" si="23"/>
        <v>5.5532240976437599E-5</v>
      </c>
      <c r="R196" s="14">
        <f t="shared" si="24"/>
        <v>4.9979016878793844E-4</v>
      </c>
    </row>
    <row r="197" spans="1:18" x14ac:dyDescent="0.25">
      <c r="A197" s="9" t="s">
        <v>416</v>
      </c>
      <c r="B197" s="9" t="s">
        <v>417</v>
      </c>
      <c r="C197" s="9" t="s">
        <v>18</v>
      </c>
      <c r="D197" s="9" t="s">
        <v>22</v>
      </c>
      <c r="E197" s="15" t="s">
        <v>23</v>
      </c>
      <c r="F197" s="10">
        <v>10549100</v>
      </c>
      <c r="G197" s="10">
        <v>12561225</v>
      </c>
      <c r="H197" s="11">
        <v>326.89002158513563</v>
      </c>
      <c r="I197" s="12">
        <v>1.1004620318530163</v>
      </c>
      <c r="J197" s="14">
        <f t="shared" si="25"/>
        <v>359.73005734605471</v>
      </c>
      <c r="K197" s="11">
        <v>99.5</v>
      </c>
      <c r="L197" s="13">
        <v>62806.125000000058</v>
      </c>
      <c r="M197" s="14">
        <v>2.7075295212977562E-2</v>
      </c>
      <c r="N197" s="13">
        <f t="shared" si="21"/>
        <v>22593250.947933502</v>
      </c>
      <c r="O197" s="13">
        <f>VLOOKUP(A197,'Revenues X=0.5'!$A$2:$X$180,24,FALSE)*1000</f>
        <v>37024426204.224541</v>
      </c>
      <c r="P197" s="22">
        <f t="shared" si="22"/>
        <v>6.1022555280966322E-4</v>
      </c>
      <c r="Q197" s="14">
        <f t="shared" si="23"/>
        <v>2.0340851760322111E-4</v>
      </c>
      <c r="R197" s="14">
        <f t="shared" si="24"/>
        <v>1.83067665842899E-3</v>
      </c>
    </row>
    <row r="198" spans="1:18" x14ac:dyDescent="0.25">
      <c r="A198" s="9" t="s">
        <v>418</v>
      </c>
      <c r="B198" s="9" t="s">
        <v>419</v>
      </c>
      <c r="C198" s="9" t="s">
        <v>18</v>
      </c>
      <c r="D198" s="9" t="s">
        <v>19</v>
      </c>
      <c r="F198" s="10">
        <v>72137546</v>
      </c>
      <c r="G198" s="10">
        <v>86825345</v>
      </c>
      <c r="H198" s="11"/>
      <c r="I198" s="12">
        <v>1.1004620318530163</v>
      </c>
      <c r="J198" s="14">
        <f t="shared" si="25"/>
        <v>0</v>
      </c>
      <c r="K198" s="11">
        <v>100</v>
      </c>
      <c r="L198" s="13">
        <v>0</v>
      </c>
      <c r="M198" s="14">
        <v>0</v>
      </c>
      <c r="N198" s="13">
        <f t="shared" si="21"/>
        <v>0</v>
      </c>
      <c r="O198" s="13">
        <f>VLOOKUP(A198,'Revenues X=0.5'!$A$2:$X$180,24,FALSE)*1000</f>
        <v>315825749158.50275</v>
      </c>
      <c r="P198" s="22">
        <f t="shared" si="22"/>
        <v>0</v>
      </c>
      <c r="Q198" s="14">
        <f t="shared" si="23"/>
        <v>0</v>
      </c>
      <c r="R198" s="14">
        <f t="shared" si="24"/>
        <v>0</v>
      </c>
    </row>
    <row r="199" spans="1:18" x14ac:dyDescent="0.25">
      <c r="A199" s="9" t="s">
        <v>420</v>
      </c>
      <c r="B199" s="9" t="s">
        <v>421</v>
      </c>
      <c r="C199" s="9" t="s">
        <v>18</v>
      </c>
      <c r="D199" s="9" t="s">
        <v>19</v>
      </c>
      <c r="F199" s="10">
        <v>5041995</v>
      </c>
      <c r="G199" s="10">
        <v>6159875</v>
      </c>
      <c r="H199" s="11"/>
      <c r="I199" s="12">
        <v>1.1004620318530163</v>
      </c>
      <c r="J199" s="14">
        <f t="shared" si="25"/>
        <v>0</v>
      </c>
      <c r="K199" s="11">
        <v>100</v>
      </c>
      <c r="L199" s="13">
        <v>0</v>
      </c>
      <c r="M199" s="14">
        <v>0</v>
      </c>
      <c r="N199" s="13">
        <f t="shared" si="21"/>
        <v>0</v>
      </c>
      <c r="O199" s="13">
        <f>VLOOKUP(A199,'Revenues X=0.5'!$A$2:$X$180,24,FALSE)*1000</f>
        <v>38518217872.147377</v>
      </c>
      <c r="P199" s="22">
        <f t="shared" si="22"/>
        <v>0</v>
      </c>
      <c r="Q199" s="14">
        <f t="shared" si="23"/>
        <v>0</v>
      </c>
      <c r="R199" s="14">
        <f t="shared" si="24"/>
        <v>0</v>
      </c>
    </row>
    <row r="200" spans="1:18" x14ac:dyDescent="0.25">
      <c r="A200" s="9" t="s">
        <v>422</v>
      </c>
      <c r="B200" s="9" t="s">
        <v>423</v>
      </c>
      <c r="C200" s="9" t="s">
        <v>29</v>
      </c>
      <c r="D200" s="9" t="s">
        <v>35</v>
      </c>
      <c r="E200" s="15"/>
      <c r="F200" s="10">
        <v>30993</v>
      </c>
      <c r="G200" s="10">
        <v>40698</v>
      </c>
      <c r="H200" s="11">
        <v>326.89002158513563</v>
      </c>
      <c r="I200" s="12">
        <v>1.1004620318530163</v>
      </c>
      <c r="J200" s="14">
        <f t="shared" si="25"/>
        <v>359.73005734605471</v>
      </c>
      <c r="K200" s="11">
        <v>88.229380000000006</v>
      </c>
      <c r="L200" s="13">
        <v>4790.4069275999991</v>
      </c>
      <c r="M200" s="14">
        <v>2.7075295212977562E-2</v>
      </c>
      <c r="N200" s="13">
        <f t="shared" si="21"/>
        <v>1723253.3587764853</v>
      </c>
      <c r="O200" s="13" t="e">
        <f>VLOOKUP(A200,'Revenues X=0.5'!$A$2:$X$180,24,FALSE)*1000</f>
        <v>#N/A</v>
      </c>
      <c r="P200" s="22" t="e">
        <f t="shared" si="22"/>
        <v>#N/A</v>
      </c>
      <c r="Q200" s="14" t="e">
        <f t="shared" si="23"/>
        <v>#N/A</v>
      </c>
      <c r="R200" s="14" t="e">
        <f t="shared" si="24"/>
        <v>#N/A</v>
      </c>
    </row>
    <row r="201" spans="1:18" x14ac:dyDescent="0.25">
      <c r="A201" s="9" t="s">
        <v>424</v>
      </c>
      <c r="B201" s="9" t="s">
        <v>425</v>
      </c>
      <c r="C201" s="9" t="s">
        <v>18</v>
      </c>
      <c r="D201" s="9" t="s">
        <v>26</v>
      </c>
      <c r="F201" s="10">
        <v>9827</v>
      </c>
      <c r="G201" s="10">
        <v>10707</v>
      </c>
      <c r="H201" s="11">
        <v>157</v>
      </c>
      <c r="I201" s="12">
        <v>1.1004620318530163</v>
      </c>
      <c r="J201" s="14">
        <f t="shared" si="25"/>
        <v>172.77253900092356</v>
      </c>
      <c r="K201" s="11">
        <v>41</v>
      </c>
      <c r="L201" s="13">
        <v>6317.130000000001</v>
      </c>
      <c r="M201" s="14">
        <v>0.11040303634246594</v>
      </c>
      <c r="N201" s="13">
        <f t="shared" si="21"/>
        <v>1091426.5892989044</v>
      </c>
      <c r="O201" s="13" t="e">
        <f>VLOOKUP(A201,'Revenues X=0.5'!$A$2:$X$180,24,FALSE)*1000</f>
        <v>#N/A</v>
      </c>
      <c r="P201" s="22" t="e">
        <f t="shared" si="22"/>
        <v>#N/A</v>
      </c>
      <c r="Q201" s="14" t="e">
        <f t="shared" si="23"/>
        <v>#N/A</v>
      </c>
      <c r="R201" s="14" t="e">
        <f t="shared" si="24"/>
        <v>#N/A</v>
      </c>
    </row>
    <row r="202" spans="1:18" x14ac:dyDescent="0.25">
      <c r="A202" s="9" t="s">
        <v>426</v>
      </c>
      <c r="B202" s="9" t="s">
        <v>427</v>
      </c>
      <c r="C202" s="9" t="s">
        <v>14</v>
      </c>
      <c r="D202" s="9" t="s">
        <v>32</v>
      </c>
      <c r="F202" s="10">
        <v>33987213</v>
      </c>
      <c r="G202" s="10">
        <v>63387713</v>
      </c>
      <c r="H202" s="11">
        <v>326.89002158513563</v>
      </c>
      <c r="I202" s="12">
        <v>1.1004620318530163</v>
      </c>
      <c r="J202" s="14">
        <f t="shared" si="25"/>
        <v>359.73005734605471</v>
      </c>
      <c r="K202" s="11">
        <v>14.6</v>
      </c>
      <c r="L202" s="13">
        <v>54133106.901999995</v>
      </c>
      <c r="M202" s="14">
        <v>2.7075295212977562E-2</v>
      </c>
      <c r="N202" s="13">
        <f t="shared" si="21"/>
        <v>19473305650.176567</v>
      </c>
      <c r="O202" s="13">
        <f>VLOOKUP(A202,'Revenues X=0.5'!$A$2:$X$180,24,FALSE)*1000</f>
        <v>112271636611.00194</v>
      </c>
      <c r="P202" s="22">
        <f t="shared" si="22"/>
        <v>0.17344813203042148</v>
      </c>
      <c r="Q202" s="14">
        <f t="shared" si="23"/>
        <v>5.7816044010140497E-2</v>
      </c>
      <c r="R202" s="14">
        <f t="shared" si="24"/>
        <v>0.52034439609126448</v>
      </c>
    </row>
    <row r="203" spans="1:18" x14ac:dyDescent="0.25">
      <c r="A203" s="9" t="s">
        <v>428</v>
      </c>
      <c r="B203" s="9" t="s">
        <v>429</v>
      </c>
      <c r="C203" s="9" t="s">
        <v>40</v>
      </c>
      <c r="D203" s="9" t="s">
        <v>19</v>
      </c>
      <c r="F203" s="10">
        <v>45870700</v>
      </c>
      <c r="G203" s="10">
        <v>39841900</v>
      </c>
      <c r="H203" s="11"/>
      <c r="I203" s="12">
        <v>1.1004620318530163</v>
      </c>
      <c r="J203" s="14">
        <f t="shared" si="25"/>
        <v>0</v>
      </c>
      <c r="K203" s="11">
        <v>99.8</v>
      </c>
      <c r="L203" s="13">
        <v>79683.800000000076</v>
      </c>
      <c r="M203" s="14">
        <v>0</v>
      </c>
      <c r="N203" s="13">
        <f t="shared" si="21"/>
        <v>0</v>
      </c>
      <c r="O203" s="13">
        <f>VLOOKUP(A203,'Revenues X=0.5'!$A$2:$X$180,24,FALSE)*1000</f>
        <v>235454210481.78946</v>
      </c>
      <c r="P203" s="22">
        <f t="shared" si="22"/>
        <v>0</v>
      </c>
      <c r="Q203" s="14">
        <f t="shared" si="23"/>
        <v>0</v>
      </c>
      <c r="R203" s="14">
        <f t="shared" si="24"/>
        <v>0</v>
      </c>
    </row>
    <row r="204" spans="1:18" x14ac:dyDescent="0.25">
      <c r="A204" s="9" t="s">
        <v>430</v>
      </c>
      <c r="B204" s="9" t="s">
        <v>431</v>
      </c>
      <c r="C204" s="9" t="s">
        <v>29</v>
      </c>
      <c r="D204" s="9" t="s">
        <v>22</v>
      </c>
      <c r="E204" s="15" t="s">
        <v>54</v>
      </c>
      <c r="F204" s="10">
        <v>8441537</v>
      </c>
      <c r="G204" s="10">
        <v>12330367</v>
      </c>
      <c r="H204" s="11">
        <v>157</v>
      </c>
      <c r="I204" s="12">
        <v>1.1004620318530163</v>
      </c>
      <c r="J204" s="14">
        <f t="shared" si="25"/>
        <v>172.77253900092356</v>
      </c>
      <c r="K204" s="11">
        <v>94.135270000000006</v>
      </c>
      <c r="L204" s="13">
        <v>723142.73255909944</v>
      </c>
      <c r="M204" s="14">
        <v>5.8613944938892791E-2</v>
      </c>
      <c r="N204" s="13">
        <f t="shared" si="21"/>
        <v>124939205.96430144</v>
      </c>
      <c r="O204" s="13">
        <f>VLOOKUP(A204,'Revenues X=0.5'!$A$2:$X$180,24,FALSE)*1000</f>
        <v>107331225076.61528</v>
      </c>
      <c r="P204" s="22">
        <f t="shared" si="22"/>
        <v>1.1640527337232684E-3</v>
      </c>
      <c r="Q204" s="14">
        <f t="shared" si="23"/>
        <v>3.8801757790775615E-4</v>
      </c>
      <c r="R204" s="14">
        <f t="shared" si="24"/>
        <v>3.4921582011698052E-3</v>
      </c>
    </row>
    <row r="205" spans="1:18" x14ac:dyDescent="0.25">
      <c r="A205" s="9" t="s">
        <v>432</v>
      </c>
      <c r="B205" s="9" t="s">
        <v>433</v>
      </c>
      <c r="C205" s="9" t="s">
        <v>45</v>
      </c>
      <c r="D205" s="9" t="s">
        <v>19</v>
      </c>
      <c r="F205" s="10">
        <v>62747868</v>
      </c>
      <c r="G205" s="10">
        <v>68630898</v>
      </c>
      <c r="H205" s="11"/>
      <c r="I205" s="12">
        <v>1.1004620318530163</v>
      </c>
      <c r="J205" s="14">
        <f t="shared" si="25"/>
        <v>0</v>
      </c>
      <c r="K205" s="11">
        <v>100</v>
      </c>
      <c r="L205" s="13">
        <v>0</v>
      </c>
      <c r="M205" s="14">
        <v>0</v>
      </c>
      <c r="N205" s="13">
        <f t="shared" si="21"/>
        <v>0</v>
      </c>
      <c r="O205" s="13">
        <f>VLOOKUP(A205,'Revenues X=0.5'!$A$2:$X$180,24,FALSE)*1000</f>
        <v>382818486449.25775</v>
      </c>
      <c r="P205" s="22">
        <f t="shared" si="22"/>
        <v>0</v>
      </c>
      <c r="Q205" s="14">
        <f t="shared" si="23"/>
        <v>0</v>
      </c>
      <c r="R205" s="14">
        <f t="shared" si="24"/>
        <v>0</v>
      </c>
    </row>
    <row r="206" spans="1:18" x14ac:dyDescent="0.25">
      <c r="A206" s="9" t="s">
        <v>434</v>
      </c>
      <c r="B206" s="9" t="s">
        <v>435</v>
      </c>
      <c r="C206" s="9" t="s">
        <v>45</v>
      </c>
      <c r="D206" s="9" t="s">
        <v>69</v>
      </c>
      <c r="F206" s="10">
        <v>309326225</v>
      </c>
      <c r="G206" s="13">
        <v>362628830</v>
      </c>
      <c r="H206" s="11"/>
      <c r="I206" s="12">
        <v>1.1004620318530163</v>
      </c>
      <c r="J206" s="14">
        <f t="shared" si="25"/>
        <v>0</v>
      </c>
      <c r="K206" s="11">
        <v>100</v>
      </c>
      <c r="L206" s="13">
        <v>0</v>
      </c>
      <c r="M206" s="14">
        <v>0</v>
      </c>
      <c r="N206" s="13">
        <f t="shared" si="21"/>
        <v>0</v>
      </c>
      <c r="O206" s="13">
        <f>VLOOKUP(A206,'Revenues X=0.5'!$A$2:$X$180,24,FALSE)*1000</f>
        <v>3442233574755.2974</v>
      </c>
      <c r="P206" s="22">
        <f t="shared" si="22"/>
        <v>0</v>
      </c>
      <c r="Q206" s="14">
        <f t="shared" si="23"/>
        <v>0</v>
      </c>
      <c r="R206" s="14">
        <f t="shared" si="24"/>
        <v>0</v>
      </c>
    </row>
    <row r="207" spans="1:18" x14ac:dyDescent="0.25">
      <c r="A207" s="9" t="s">
        <v>436</v>
      </c>
      <c r="B207" s="9" t="s">
        <v>437</v>
      </c>
      <c r="C207" s="9" t="s">
        <v>29</v>
      </c>
      <c r="D207" s="9" t="s">
        <v>35</v>
      </c>
      <c r="E207" s="15"/>
      <c r="F207" s="10">
        <v>3371982</v>
      </c>
      <c r="G207" s="10">
        <v>3581432</v>
      </c>
      <c r="H207" s="11">
        <v>326.89002158513563</v>
      </c>
      <c r="I207" s="12">
        <v>1.1004620318530163</v>
      </c>
      <c r="J207" s="14">
        <f t="shared" si="25"/>
        <v>359.73005734605471</v>
      </c>
      <c r="K207" s="11">
        <v>99.11</v>
      </c>
      <c r="L207" s="13">
        <v>31874.74480000007</v>
      </c>
      <c r="M207" s="14">
        <v>2.7075295212977562E-2</v>
      </c>
      <c r="N207" s="13">
        <f t="shared" si="21"/>
        <v>11466303.774794884</v>
      </c>
      <c r="O207" s="13">
        <f>VLOOKUP(A207,'Revenues X=0.5'!$A$2:$X$180,24,FALSE)*1000</f>
        <v>10351969412.39596</v>
      </c>
      <c r="P207" s="22">
        <f t="shared" si="22"/>
        <v>1.1076446730092309E-3</v>
      </c>
      <c r="Q207" s="14">
        <f t="shared" si="23"/>
        <v>3.6921489100307696E-4</v>
      </c>
      <c r="R207" s="14">
        <f t="shared" si="24"/>
        <v>3.3229340190276931E-3</v>
      </c>
    </row>
    <row r="208" spans="1:18" x14ac:dyDescent="0.25">
      <c r="A208" s="9" t="s">
        <v>438</v>
      </c>
      <c r="B208" s="9" t="s">
        <v>439</v>
      </c>
      <c r="C208" s="9" t="s">
        <v>40</v>
      </c>
      <c r="D208" s="9" t="s">
        <v>19</v>
      </c>
      <c r="F208" s="10">
        <v>28562400</v>
      </c>
      <c r="G208" s="10">
        <v>34146873</v>
      </c>
      <c r="H208" s="11"/>
      <c r="I208" s="12">
        <v>1.1004620318530163</v>
      </c>
      <c r="J208" s="14">
        <f t="shared" si="25"/>
        <v>0</v>
      </c>
      <c r="K208" s="11">
        <v>100</v>
      </c>
      <c r="L208" s="13">
        <v>0</v>
      </c>
      <c r="M208" s="14">
        <v>0</v>
      </c>
      <c r="N208" s="13">
        <f t="shared" si="21"/>
        <v>0</v>
      </c>
      <c r="O208" s="13">
        <f>VLOOKUP(A208,'Revenues X=0.5'!$A$2:$X$180,24,FALSE)*1000</f>
        <v>117845853555.28273</v>
      </c>
      <c r="P208" s="22">
        <f t="shared" si="22"/>
        <v>0</v>
      </c>
      <c r="Q208" s="14">
        <f t="shared" si="23"/>
        <v>0</v>
      </c>
      <c r="R208" s="14">
        <f t="shared" si="24"/>
        <v>0</v>
      </c>
    </row>
    <row r="209" spans="1:18" x14ac:dyDescent="0.25">
      <c r="A209" s="9" t="s">
        <v>440</v>
      </c>
      <c r="B209" s="9" t="s">
        <v>441</v>
      </c>
      <c r="C209" s="9" t="s">
        <v>40</v>
      </c>
      <c r="D209" s="9" t="s">
        <v>26</v>
      </c>
      <c r="F209" s="10">
        <v>236299</v>
      </c>
      <c r="G209" s="10">
        <v>352225</v>
      </c>
      <c r="H209" s="11">
        <v>157</v>
      </c>
      <c r="I209" s="12">
        <v>1.1004620318530163</v>
      </c>
      <c r="J209" s="14">
        <f t="shared" si="25"/>
        <v>172.77253900092356</v>
      </c>
      <c r="K209" s="11">
        <v>23.514250000000001</v>
      </c>
      <c r="L209" s="13">
        <v>269401.93293750001</v>
      </c>
      <c r="M209" s="14">
        <v>0.11040303634246594</v>
      </c>
      <c r="N209" s="13">
        <f t="shared" si="21"/>
        <v>46545255.965368412</v>
      </c>
      <c r="O209" s="13" t="e">
        <f>VLOOKUP(A209,'Revenues X=0.5'!$A$2:$X$180,24,FALSE)*1000</f>
        <v>#N/A</v>
      </c>
      <c r="P209" s="22" t="e">
        <f t="shared" si="22"/>
        <v>#N/A</v>
      </c>
      <c r="Q209" s="14" t="e">
        <f t="shared" si="23"/>
        <v>#N/A</v>
      </c>
      <c r="R209" s="14" t="e">
        <f t="shared" si="24"/>
        <v>#N/A</v>
      </c>
    </row>
    <row r="210" spans="1:18" x14ac:dyDescent="0.25">
      <c r="A210" s="9" t="s">
        <v>442</v>
      </c>
      <c r="B210" s="9" t="s">
        <v>443</v>
      </c>
      <c r="C210" s="9" t="s">
        <v>18</v>
      </c>
      <c r="D210" s="9" t="s">
        <v>35</v>
      </c>
      <c r="E210" s="15"/>
      <c r="F210" s="10">
        <v>29043283</v>
      </c>
      <c r="G210" s="13">
        <v>37172167</v>
      </c>
      <c r="H210" s="11">
        <v>326.89002158513563</v>
      </c>
      <c r="I210" s="12">
        <v>1.1004620318530163</v>
      </c>
      <c r="J210" s="14">
        <f t="shared" si="25"/>
        <v>359.73005734605471</v>
      </c>
      <c r="K210" s="11">
        <v>100</v>
      </c>
      <c r="L210" s="13">
        <v>0</v>
      </c>
      <c r="M210" s="14">
        <v>2.7075295212977562E-2</v>
      </c>
      <c r="N210" s="13">
        <f t="shared" si="21"/>
        <v>0</v>
      </c>
      <c r="O210" s="13">
        <f>VLOOKUP(A210,'Revenues X=0.5'!$A$2:$X$180,24,FALSE)*1000</f>
        <v>171847166496.48535</v>
      </c>
      <c r="P210" s="22">
        <f t="shared" si="22"/>
        <v>0</v>
      </c>
      <c r="Q210" s="14">
        <f t="shared" si="23"/>
        <v>0</v>
      </c>
      <c r="R210" s="14">
        <f t="shared" si="24"/>
        <v>0</v>
      </c>
    </row>
    <row r="211" spans="1:18" x14ac:dyDescent="0.25">
      <c r="A211" s="9" t="s">
        <v>444</v>
      </c>
      <c r="B211" s="9" t="s">
        <v>445</v>
      </c>
      <c r="C211" s="9" t="s">
        <v>40</v>
      </c>
      <c r="D211" s="9" t="s">
        <v>26</v>
      </c>
      <c r="F211" s="10">
        <v>86932500</v>
      </c>
      <c r="G211" s="13">
        <v>101830324</v>
      </c>
      <c r="H211" s="11">
        <v>157</v>
      </c>
      <c r="I211" s="12">
        <v>1.1004620318530163</v>
      </c>
      <c r="J211" s="14">
        <f t="shared" si="25"/>
        <v>172.77253900092356</v>
      </c>
      <c r="K211" s="11">
        <v>96</v>
      </c>
      <c r="L211" s="13">
        <v>4073212.9600000037</v>
      </c>
      <c r="M211" s="14">
        <v>0.11040303634246594</v>
      </c>
      <c r="N211" s="13">
        <f t="shared" si="21"/>
        <v>703739344.99066794</v>
      </c>
      <c r="O211" s="13">
        <f>VLOOKUP(A211,'Revenues X=0.5'!$A$2:$X$180,24,FALSE)*1000</f>
        <v>270673731611.90509</v>
      </c>
      <c r="P211" s="22">
        <f t="shared" si="22"/>
        <v>2.5999543465107912E-3</v>
      </c>
      <c r="Q211" s="14">
        <f t="shared" si="23"/>
        <v>8.6665144883693026E-4</v>
      </c>
      <c r="R211" s="14">
        <f t="shared" si="24"/>
        <v>7.7998630395323737E-3</v>
      </c>
    </row>
    <row r="212" spans="1:18" x14ac:dyDescent="0.25">
      <c r="A212" s="9" t="s">
        <v>446</v>
      </c>
      <c r="B212" s="9" t="s">
        <v>447</v>
      </c>
      <c r="C212" s="9" t="s">
        <v>29</v>
      </c>
      <c r="D212" s="9" t="s">
        <v>35</v>
      </c>
      <c r="E212" s="15"/>
      <c r="F212" s="10">
        <v>106267</v>
      </c>
      <c r="G212" s="13">
        <v>104912</v>
      </c>
      <c r="H212" s="11">
        <v>326.89002158513563</v>
      </c>
      <c r="I212" s="12">
        <v>1.1004620318530163</v>
      </c>
      <c r="J212" s="14">
        <f t="shared" si="25"/>
        <v>359.73005734605471</v>
      </c>
      <c r="K212" s="11">
        <v>88.229380000000006</v>
      </c>
      <c r="L212" s="13">
        <v>12348.792854399999</v>
      </c>
      <c r="M212" s="14">
        <v>2.7075295212977562E-2</v>
      </c>
      <c r="N212" s="13">
        <f t="shared" si="21"/>
        <v>4442231.9616678618</v>
      </c>
      <c r="O212" s="13" t="e">
        <f>VLOOKUP(A212,'Revenues X=0.5'!$A$2:$X$180,24,FALSE)*1000</f>
        <v>#N/A</v>
      </c>
      <c r="P212" s="22" t="e">
        <f t="shared" si="22"/>
        <v>#N/A</v>
      </c>
      <c r="Q212" s="14" t="e">
        <f t="shared" si="23"/>
        <v>#N/A</v>
      </c>
      <c r="R212" s="14" t="e">
        <f t="shared" si="24"/>
        <v>#N/A</v>
      </c>
    </row>
    <row r="213" spans="1:18" x14ac:dyDescent="0.25">
      <c r="A213" s="9" t="s">
        <v>448</v>
      </c>
      <c r="B213" s="9" t="s">
        <v>449</v>
      </c>
      <c r="C213" s="9" t="s">
        <v>40</v>
      </c>
      <c r="D213" s="9" t="s">
        <v>22</v>
      </c>
      <c r="E213" s="15" t="s">
        <v>54</v>
      </c>
      <c r="F213" s="10">
        <v>3811102</v>
      </c>
      <c r="G213" s="10" t="s">
        <v>232</v>
      </c>
      <c r="H213" s="11">
        <v>157</v>
      </c>
      <c r="I213" s="12">
        <v>1.1004620318530163</v>
      </c>
      <c r="J213" s="14">
        <f t="shared" si="25"/>
        <v>172.77253900092356</v>
      </c>
      <c r="K213" s="11">
        <v>94.135270000000006</v>
      </c>
      <c r="M213" s="14">
        <v>5.8613944938892791E-2</v>
      </c>
      <c r="N213" s="13"/>
      <c r="O213" s="13" t="e">
        <f>VLOOKUP(A213,'Revenues X=0.5'!$A$2:$X$180,24,FALSE)*1000</f>
        <v>#N/A</v>
      </c>
      <c r="P213" s="22" t="e">
        <f t="shared" si="22"/>
        <v>#N/A</v>
      </c>
      <c r="Q213" s="14" t="e">
        <f t="shared" si="23"/>
        <v>#N/A</v>
      </c>
      <c r="R213" s="14" t="e">
        <f t="shared" si="24"/>
        <v>#N/A</v>
      </c>
    </row>
    <row r="214" spans="1:18" x14ac:dyDescent="0.25">
      <c r="A214" s="9" t="s">
        <v>450</v>
      </c>
      <c r="B214" s="9" t="s">
        <v>451</v>
      </c>
      <c r="C214" s="9" t="s">
        <v>40</v>
      </c>
      <c r="D214" s="9" t="s">
        <v>22</v>
      </c>
      <c r="E214" s="15" t="s">
        <v>54</v>
      </c>
      <c r="F214" s="10">
        <v>22763008</v>
      </c>
      <c r="G214" s="13">
        <v>33991041</v>
      </c>
      <c r="H214" s="11">
        <v>157</v>
      </c>
      <c r="I214" s="12">
        <v>1.1004620318530163</v>
      </c>
      <c r="J214" s="14">
        <f t="shared" si="25"/>
        <v>172.77253900092356</v>
      </c>
      <c r="K214" s="11">
        <v>44.844149999999999</v>
      </c>
      <c r="L214" s="13">
        <v>18748047.587398503</v>
      </c>
      <c r="M214" s="14">
        <v>5.8613944938892791E-2</v>
      </c>
      <c r="N214" s="13">
        <f>J214*L214</f>
        <v>3239147782.9849787</v>
      </c>
      <c r="O214" s="13">
        <f>VLOOKUP(A214,'Revenues X=0.5'!$A$2:$X$180,24,FALSE)*1000</f>
        <v>72879852606.829819</v>
      </c>
      <c r="P214" s="22">
        <f t="shared" si="22"/>
        <v>4.4445037512074043E-2</v>
      </c>
      <c r="Q214" s="14">
        <f t="shared" si="23"/>
        <v>1.4815012504024682E-2</v>
      </c>
      <c r="R214" s="14">
        <f t="shared" si="24"/>
        <v>0.13333511253622216</v>
      </c>
    </row>
    <row r="215" spans="1:18" x14ac:dyDescent="0.25">
      <c r="A215" s="9" t="s">
        <v>452</v>
      </c>
      <c r="B215" s="9" t="s">
        <v>453</v>
      </c>
      <c r="C215" s="9" t="s">
        <v>40</v>
      </c>
      <c r="D215" s="9" t="s">
        <v>32</v>
      </c>
      <c r="F215" s="10">
        <v>13216985</v>
      </c>
      <c r="G215" s="10">
        <v>24956509</v>
      </c>
      <c r="H215" s="11">
        <v>326.89002158513563</v>
      </c>
      <c r="I215" s="12">
        <v>1.1004620318530163</v>
      </c>
      <c r="J215" s="14">
        <f t="shared" si="25"/>
        <v>359.73005734605471</v>
      </c>
      <c r="K215" s="11">
        <v>18.5</v>
      </c>
      <c r="L215" s="13">
        <v>20339554.834999997</v>
      </c>
      <c r="M215" s="14">
        <v>2.7075295212977562E-2</v>
      </c>
      <c r="N215" s="13">
        <f>J215*L215</f>
        <v>7316749227.1877737</v>
      </c>
      <c r="O215" s="13">
        <f>VLOOKUP(A215,'Revenues X=0.5'!$A$2:$X$180,24,FALSE)*1000</f>
        <v>44574232450.28801</v>
      </c>
      <c r="P215" s="22">
        <f t="shared" si="22"/>
        <v>0.16414750910961559</v>
      </c>
      <c r="Q215" s="14">
        <f t="shared" si="23"/>
        <v>5.4715836369871859E-2</v>
      </c>
      <c r="R215" s="14">
        <f t="shared" si="24"/>
        <v>0.49244252732884675</v>
      </c>
    </row>
    <row r="216" spans="1:18" x14ac:dyDescent="0.25">
      <c r="A216" s="9" t="s">
        <v>454</v>
      </c>
      <c r="B216" s="9" t="s">
        <v>455</v>
      </c>
      <c r="C216" s="9" t="s">
        <v>14</v>
      </c>
      <c r="D216" s="9" t="s">
        <v>32</v>
      </c>
      <c r="F216" s="10">
        <v>13076978</v>
      </c>
      <c r="G216" s="10">
        <v>20292380</v>
      </c>
      <c r="H216" s="11">
        <v>326.89002158513563</v>
      </c>
      <c r="I216" s="12">
        <v>1.1004620318530163</v>
      </c>
      <c r="J216" s="14">
        <f t="shared" si="25"/>
        <v>359.73005734605471</v>
      </c>
      <c r="K216" s="11">
        <v>36.9</v>
      </c>
      <c r="L216" s="13">
        <v>12804491.779999999</v>
      </c>
      <c r="M216" s="14">
        <v>2.7075295212977562E-2</v>
      </c>
      <c r="N216" s="13">
        <f>J216*L216</f>
        <v>4606160562.3064861</v>
      </c>
      <c r="O216" s="13">
        <f>VLOOKUP(A216,'Revenues X=0.5'!$A$2:$X$180,24,FALSE)*1000</f>
        <v>41396021277.103996</v>
      </c>
      <c r="P216" s="22">
        <f t="shared" si="22"/>
        <v>0.11127061056116855</v>
      </c>
      <c r="Q216" s="14">
        <f t="shared" si="23"/>
        <v>3.7090203520389518E-2</v>
      </c>
      <c r="R216" s="14">
        <f t="shared" si="24"/>
        <v>0.33381183168350564</v>
      </c>
    </row>
  </sheetData>
  <autoFilter ref="A2:R216"/>
  <pageMargins left="0.7" right="0.7" top="0.78740157499999996" bottom="0.7874015749999999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26</vt:i4>
      </vt:variant>
    </vt:vector>
  </HeadingPairs>
  <TitlesOfParts>
    <vt:vector size="26" baseType="lpstr">
      <vt:lpstr>Emissions 450 full tech</vt:lpstr>
      <vt:lpstr>Prices 450 full tech</vt:lpstr>
      <vt:lpstr>Revenues domestic carbon price</vt:lpstr>
      <vt:lpstr>Revenues X=0</vt:lpstr>
      <vt:lpstr>Revenues X=0.5</vt:lpstr>
      <vt:lpstr>Revenues X=1</vt:lpstr>
      <vt:lpstr>Regional Revenues</vt:lpstr>
      <vt:lpstr>Prices vs. Quantities</vt:lpstr>
      <vt:lpstr>Electricity</vt:lpstr>
      <vt:lpstr>Electricity Pivot</vt:lpstr>
      <vt:lpstr>Water</vt:lpstr>
      <vt:lpstr>Water Pivot</vt:lpstr>
      <vt:lpstr>Sanitation</vt:lpstr>
      <vt:lpstr>Sanitation Pivot</vt:lpstr>
      <vt:lpstr>ICT</vt:lpstr>
      <vt:lpstr>ICT Pivot</vt:lpstr>
      <vt:lpstr>Roads</vt:lpstr>
      <vt:lpstr>Roads Pivot</vt:lpstr>
      <vt:lpstr>Costs Summary</vt:lpstr>
      <vt:lpstr>Share Summary</vt:lpstr>
      <vt:lpstr>Boxplot Electricity</vt:lpstr>
      <vt:lpstr>Boxplot Water</vt:lpstr>
      <vt:lpstr>Boxplot Sanitation</vt:lpstr>
      <vt:lpstr>Boxplot ICT</vt:lpstr>
      <vt:lpstr>Boxplot Roads</vt:lpstr>
      <vt:lpstr>temp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Annika Marxen</dc:creator>
  <cp:lastModifiedBy>mccadmloc</cp:lastModifiedBy>
  <dcterms:created xsi:type="dcterms:W3CDTF">2015-01-09T15:18:48Z</dcterms:created>
  <dcterms:modified xsi:type="dcterms:W3CDTF">2015-03-05T10:46:44Z</dcterms:modified>
</cp:coreProperties>
</file>