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lkuhl\Media\WDR_CO2_Bepreisung\"/>
    </mc:Choice>
  </mc:AlternateContent>
  <bookViews>
    <workbookView xWindow="0" yWindow="0" windowWidth="7485" windowHeight="2250"/>
  </bookViews>
  <sheets>
    <sheet name="Kosten Familie" sheetId="1" r:id="rId1"/>
    <sheet name="CO2-Bilanz Familie" sheetId="2" r:id="rId2"/>
  </sheets>
  <calcPr calcId="162913"/>
</workbook>
</file>

<file path=xl/calcChain.xml><?xml version="1.0" encoding="utf-8"?>
<calcChain xmlns="http://schemas.openxmlformats.org/spreadsheetml/2006/main">
  <c r="K15" i="1" l="1"/>
  <c r="M15" i="1" s="1"/>
  <c r="N15" i="1" s="1"/>
  <c r="K16" i="1"/>
  <c r="M16" i="1" s="1"/>
  <c r="N16" i="1" s="1"/>
  <c r="K17" i="1"/>
  <c r="M17" i="1" s="1"/>
  <c r="N17" i="1" s="1"/>
  <c r="K18" i="1"/>
  <c r="M18" i="1" s="1"/>
  <c r="N18" i="1" s="1"/>
  <c r="K19" i="1"/>
  <c r="M19" i="1" s="1"/>
  <c r="N19" i="1" s="1"/>
  <c r="K20" i="1"/>
  <c r="M20" i="1" s="1"/>
  <c r="N20" i="1" s="1"/>
  <c r="K21" i="1"/>
  <c r="M21" i="1" s="1"/>
  <c r="N21" i="1" s="1"/>
  <c r="K22" i="1"/>
  <c r="M22" i="1" s="1"/>
  <c r="N22" i="1" s="1"/>
  <c r="K23" i="1"/>
  <c r="M23" i="1" s="1"/>
  <c r="N23" i="1" s="1"/>
  <c r="K24" i="1"/>
  <c r="M24" i="1" s="1"/>
  <c r="N24" i="1" s="1"/>
  <c r="K25" i="1"/>
  <c r="M25" i="1" s="1"/>
  <c r="N25" i="1" s="1"/>
  <c r="K26" i="1"/>
  <c r="M26" i="1" s="1"/>
  <c r="N26" i="1" s="1"/>
  <c r="K27" i="1"/>
  <c r="M27" i="1" s="1"/>
  <c r="N27" i="1" s="1"/>
  <c r="K28" i="1"/>
  <c r="M28" i="1" s="1"/>
  <c r="N28" i="1" s="1"/>
  <c r="K11" i="1"/>
  <c r="M11" i="1" s="1"/>
  <c r="N11" i="1" s="1"/>
  <c r="B25" i="2" l="1"/>
  <c r="B26" i="2" s="1"/>
  <c r="B28" i="2" s="1"/>
  <c r="K14" i="1" l="1"/>
  <c r="M14" i="1" s="1"/>
  <c r="N14" i="1" s="1"/>
  <c r="B37" i="1"/>
  <c r="B38" i="1" l="1"/>
  <c r="B40" i="1" s="1"/>
  <c r="K12" i="1" l="1"/>
  <c r="M12" i="1" s="1"/>
  <c r="N12" i="1" s="1"/>
  <c r="K8" i="1"/>
  <c r="M8" i="1" s="1"/>
  <c r="N8" i="1" s="1"/>
  <c r="K6" i="1"/>
  <c r="M6" i="1" s="1"/>
  <c r="N6" i="1" s="1"/>
  <c r="K4" i="1"/>
  <c r="M4" i="1" s="1"/>
  <c r="N4" i="1" l="1"/>
  <c r="B15" i="2"/>
  <c r="B16" i="2" s="1"/>
  <c r="B21" i="2"/>
  <c r="B20" i="2"/>
  <c r="B19" i="2"/>
  <c r="B18" i="2"/>
  <c r="B17" i="2"/>
  <c r="B41" i="1"/>
  <c r="B42" i="1" s="1"/>
  <c r="M31" i="1" s="1"/>
  <c r="K13" i="1"/>
  <c r="M13" i="1" s="1"/>
  <c r="N13" i="1" s="1"/>
  <c r="M30" i="1" l="1"/>
  <c r="K29" i="1"/>
  <c r="M32" i="1" l="1"/>
  <c r="N32" i="1" s="1"/>
  <c r="N30" i="1"/>
</calcChain>
</file>

<file path=xl/sharedStrings.xml><?xml version="1.0" encoding="utf-8"?>
<sst xmlns="http://schemas.openxmlformats.org/spreadsheetml/2006/main" count="120" uniqueCount="79">
  <si>
    <t>Einheit</t>
  </si>
  <si>
    <t>kWh</t>
  </si>
  <si>
    <t>L</t>
  </si>
  <si>
    <t xml:space="preserve">Heizung  </t>
  </si>
  <si>
    <t xml:space="preserve">Strom </t>
  </si>
  <si>
    <t>Faktor</t>
  </si>
  <si>
    <t>Dividende</t>
  </si>
  <si>
    <t>Kosten/Woche</t>
  </si>
  <si>
    <t>€</t>
  </si>
  <si>
    <t>Einkauf an Datum</t>
  </si>
  <si>
    <t>Wert/Jahr</t>
  </si>
  <si>
    <t>Dividende / Kopf</t>
  </si>
  <si>
    <t>Dividende Jahr Familie 5 Pers</t>
  </si>
  <si>
    <t>Dividende Woche Familie 5 Pers</t>
  </si>
  <si>
    <t>Mehrkosten durch CO2-Preis /Woche</t>
  </si>
  <si>
    <t>Kaltmiete</t>
  </si>
  <si>
    <t>Dividende Berechnung nach MCC</t>
  </si>
  <si>
    <t>Kraftstoff Verbrauch (Benzin)</t>
  </si>
  <si>
    <t>Berechnung auf Basis Schadenskosten 150 € / t CO2 (einschl.Äquivalente)</t>
  </si>
  <si>
    <t>Ernährung Vater</t>
  </si>
  <si>
    <t>Ernährung Mutter</t>
  </si>
  <si>
    <t xml:space="preserve">Ernährung Kind </t>
  </si>
  <si>
    <t>https://uba.co2-rechner.de/de_DE/</t>
  </si>
  <si>
    <t>Bilanz Familie gesamt</t>
  </si>
  <si>
    <t>Wohnen und Strom</t>
  </si>
  <si>
    <t>Mobilität</t>
  </si>
  <si>
    <t>Ernährung</t>
  </si>
  <si>
    <t>Konsum sont</t>
  </si>
  <si>
    <t>Konsum sonst Vater</t>
  </si>
  <si>
    <t>Konsum sonst Mutter</t>
  </si>
  <si>
    <t>Konsum sonst Kind</t>
  </si>
  <si>
    <t>Mobilität für 1 Person</t>
  </si>
  <si>
    <t>Summe Ergebnisse Wohnen, Strom für 1 Person</t>
  </si>
  <si>
    <t>Öffentliche Emissionen (pauschal 0,86/Pers)</t>
  </si>
  <si>
    <t>CO2-Bilanz (incl. CO2 Äquivalente) erstellt mit Rechner UBA nach Anleitung UBA für Gesamthaushalt</t>
  </si>
  <si>
    <t>CO2-Preis 
(€ / tCO2-äquiv.)</t>
  </si>
  <si>
    <t>Preisanstieg in %</t>
  </si>
  <si>
    <t>Summe Woche jetzt</t>
  </si>
  <si>
    <t>Saldo Mehrbelastung</t>
  </si>
  <si>
    <t>(negative Werte bedeuten Netto-Entlastung)</t>
  </si>
  <si>
    <t>Gesamt-Emissionen Deutschland 2020</t>
  </si>
  <si>
    <t>Mt CO2-äq</t>
  </si>
  <si>
    <t>Bevölkerung Deutschland 2020</t>
  </si>
  <si>
    <t>Mio</t>
  </si>
  <si>
    <t>Gesamt-Einnahmen CO2-Bepreisung</t>
  </si>
  <si>
    <t>Mrd. €</t>
  </si>
  <si>
    <t>… einschl. MWSt.</t>
  </si>
  <si>
    <t>Kommunikation und Medien</t>
  </si>
  <si>
    <t>CO2-Preis</t>
  </si>
  <si>
    <t>pro tCO2-äq.</t>
  </si>
  <si>
    <t>zusätzliche Kosten pro Jahr mit CO2-Preis (incl. Äquivalente)</t>
  </si>
  <si>
    <t>… einschl. Mehrwertsteuer</t>
  </si>
  <si>
    <t>zusätzliche Kosten pro Woche (einsch. MWSt)</t>
  </si>
  <si>
    <t>Anstieg €/Woche durch CO2-Preis (einschl. MWSt.)</t>
  </si>
  <si>
    <t>Lebensmittel (Milchprodukte)</t>
  </si>
  <si>
    <t>Lebensmittel (Obst u. Gemüse)</t>
  </si>
  <si>
    <t>Lebensmittel (Getreide)</t>
  </si>
  <si>
    <t>Lebensmittel (Fisch)</t>
  </si>
  <si>
    <t>Lebensmittel (Rindfleisch)</t>
  </si>
  <si>
    <t>Lebensmittel (sonst. Fleisch)</t>
  </si>
  <si>
    <t>Lebensmittel (Sonstiges)</t>
  </si>
  <si>
    <t>Getränke und Tabakprodukte</t>
  </si>
  <si>
    <t>Drogerieprodukte</t>
  </si>
  <si>
    <t>Bekleidung und Schuhe</t>
  </si>
  <si>
    <t>Gastronomie und Hotellerie</t>
  </si>
  <si>
    <t>Freizeit, Kultur und Sport</t>
  </si>
  <si>
    <t>Ausstattung (Geräte, Möbel, Fahrzeuge)</t>
  </si>
  <si>
    <t>Reperatur und Instandhaltung</t>
  </si>
  <si>
    <t>Sonstiges</t>
  </si>
  <si>
    <t>Flugreisen (...über direkten CO2-Verbrauch)</t>
  </si>
  <si>
    <t>Flugreisen (...über Ticketpreise)</t>
  </si>
  <si>
    <t>*</t>
  </si>
  <si>
    <t>avg</t>
  </si>
  <si>
    <t>avg = gewichteter Mittelwert aus mehreren GTAP-Kategorien</t>
  </si>
  <si>
    <t>CO2- und Nicht-CO2 Intensitäten Zeile 11-28 berechnet auf Basis von Daten aus GTAP10: https://www.gtap.agecon.purdue.edu/databases/v10/index.aspx</t>
  </si>
  <si>
    <t>* = Anteil Nicht-CO2 Intensitäten auf Basis von GEMIS 5.0 (http://iinas.org/ueber-gemis.html)</t>
  </si>
  <si>
    <t>Urheber:</t>
  </si>
  <si>
    <t>MCC Berlin (Feindt, Roolfs, Kalkuhl), 2021</t>
  </si>
  <si>
    <t>Kostenrechnung Familie -  Beispielwerte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</si>
</sst>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.00\ &quot;€&quot;"/>
    <numFmt numFmtId="165" formatCode="#,##0.00\ _€"/>
    <numFmt numFmtId="166" formatCode="0.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164" fontId="0" fillId="5" borderId="1" xfId="0" applyNumberFormat="1" applyFill="1" applyBorder="1"/>
    <xf numFmtId="164" fontId="0" fillId="5" borderId="3" xfId="0" applyNumberFormat="1" applyFill="1" applyBorder="1"/>
    <xf numFmtId="0" fontId="0" fillId="0" borderId="1" xfId="0" applyBorder="1"/>
    <xf numFmtId="0" fontId="1" fillId="3" borderId="5" xfId="0" applyFont="1" applyFill="1" applyBorder="1"/>
    <xf numFmtId="0" fontId="1" fillId="6" borderId="1" xfId="0" applyFont="1" applyFill="1" applyBorder="1"/>
    <xf numFmtId="0" fontId="0" fillId="6" borderId="1" xfId="0" applyFont="1" applyFill="1" applyBorder="1"/>
    <xf numFmtId="165" fontId="2" fillId="0" borderId="0" xfId="0" applyNumberFormat="1" applyFont="1" applyFill="1" applyBorder="1"/>
    <xf numFmtId="164" fontId="0" fillId="0" borderId="0" xfId="0" applyNumberFormat="1"/>
    <xf numFmtId="164" fontId="0" fillId="4" borderId="1" xfId="0" applyNumberFormat="1" applyFill="1" applyBorder="1"/>
    <xf numFmtId="164" fontId="1" fillId="6" borderId="3" xfId="0" applyNumberFormat="1" applyFont="1" applyFill="1" applyBorder="1"/>
    <xf numFmtId="164" fontId="1" fillId="6" borderId="4" xfId="0" applyNumberFormat="1" applyFont="1" applyFill="1" applyBorder="1"/>
    <xf numFmtId="164" fontId="1" fillId="2" borderId="1" xfId="0" applyNumberFormat="1" applyFont="1" applyFill="1" applyBorder="1"/>
    <xf numFmtId="0" fontId="4" fillId="3" borderId="6" xfId="0" applyFont="1" applyFill="1" applyBorder="1"/>
    <xf numFmtId="164" fontId="4" fillId="3" borderId="5" xfId="0" applyNumberFormat="1" applyFont="1" applyFill="1" applyBorder="1"/>
    <xf numFmtId="164" fontId="1" fillId="0" borderId="0" xfId="0" applyNumberFormat="1" applyFont="1" applyFill="1" applyBorder="1"/>
    <xf numFmtId="0" fontId="1" fillId="2" borderId="0" xfId="0" applyFont="1" applyFill="1"/>
    <xf numFmtId="0" fontId="4" fillId="2" borderId="6" xfId="0" applyFont="1" applyFill="1" applyBorder="1"/>
    <xf numFmtId="164" fontId="4" fillId="2" borderId="2" xfId="0" applyNumberFormat="1" applyFont="1" applyFill="1" applyBorder="1"/>
    <xf numFmtId="0" fontId="0" fillId="2" borderId="0" xfId="0" applyFill="1"/>
    <xf numFmtId="0" fontId="0" fillId="0" borderId="0" xfId="0" applyFont="1"/>
    <xf numFmtId="164" fontId="0" fillId="0" borderId="0" xfId="0" applyNumberFormat="1" applyFont="1"/>
    <xf numFmtId="0" fontId="0" fillId="3" borderId="0" xfId="0" applyFill="1" applyBorder="1"/>
    <xf numFmtId="0" fontId="0" fillId="5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5" fillId="0" borderId="0" xfId="0" applyFont="1"/>
    <xf numFmtId="0" fontId="1" fillId="7" borderId="1" xfId="0" applyFont="1" applyFill="1" applyBorder="1" applyAlignment="1">
      <alignment horizontal="center" wrapText="1"/>
    </xf>
    <xf numFmtId="2" fontId="0" fillId="7" borderId="1" xfId="0" applyNumberFormat="1" applyFill="1" applyBorder="1"/>
    <xf numFmtId="0" fontId="0" fillId="0" borderId="8" xfId="0" applyBorder="1"/>
    <xf numFmtId="0" fontId="1" fillId="0" borderId="9" xfId="0" applyFont="1" applyBorder="1"/>
    <xf numFmtId="0" fontId="0" fillId="0" borderId="1" xfId="0" applyFill="1" applyBorder="1"/>
    <xf numFmtId="0" fontId="0" fillId="0" borderId="8" xfId="0" applyFill="1" applyBorder="1"/>
    <xf numFmtId="0" fontId="1" fillId="8" borderId="10" xfId="0" applyFont="1" applyFill="1" applyBorder="1"/>
    <xf numFmtId="164" fontId="1" fillId="8" borderId="11" xfId="0" applyNumberFormat="1" applyFont="1" applyFill="1" applyBorder="1"/>
    <xf numFmtId="0" fontId="1" fillId="8" borderId="12" xfId="0" applyFont="1" applyFill="1" applyBorder="1"/>
    <xf numFmtId="164" fontId="1" fillId="8" borderId="13" xfId="0" applyNumberFormat="1" applyFont="1" applyFill="1" applyBorder="1"/>
    <xf numFmtId="2" fontId="0" fillId="4" borderId="1" xfId="0" applyNumberFormat="1" applyFill="1" applyBorder="1"/>
    <xf numFmtId="3" fontId="0" fillId="5" borderId="1" xfId="0" applyNumberFormat="1" applyFill="1" applyBorder="1"/>
    <xf numFmtId="164" fontId="8" fillId="5" borderId="1" xfId="0" applyNumberFormat="1" applyFont="1" applyFill="1" applyBorder="1"/>
    <xf numFmtId="164" fontId="8" fillId="4" borderId="1" xfId="0" applyNumberFormat="1" applyFont="1" applyFill="1" applyBorder="1"/>
    <xf numFmtId="166" fontId="0" fillId="7" borderId="1" xfId="0" applyNumberFormat="1" applyFill="1" applyBorder="1"/>
    <xf numFmtId="1" fontId="0" fillId="0" borderId="0" xfId="0" applyNumberFormat="1"/>
    <xf numFmtId="0" fontId="6" fillId="9" borderId="4" xfId="0" applyFont="1" applyFill="1" applyBorder="1" applyAlignment="1">
      <alignment vertical="center"/>
    </xf>
    <xf numFmtId="6" fontId="0" fillId="10" borderId="0" xfId="0" applyNumberFormat="1" applyFill="1"/>
    <xf numFmtId="1" fontId="0" fillId="4" borderId="1" xfId="0" applyNumberFormat="1" applyFill="1" applyBorder="1"/>
    <xf numFmtId="9" fontId="0" fillId="4" borderId="1" xfId="2" applyFont="1" applyFill="1" applyBorder="1"/>
    <xf numFmtId="4" fontId="0" fillId="5" borderId="1" xfId="0" applyNumberFormat="1" applyFill="1" applyBorder="1"/>
    <xf numFmtId="9" fontId="0" fillId="0" borderId="0" xfId="2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9" borderId="3" xfId="0" applyFont="1" applyFill="1" applyBorder="1" applyAlignment="1">
      <alignment horizontal="left" wrapText="1"/>
    </xf>
    <xf numFmtId="0" fontId="6" fillId="9" borderId="7" xfId="0" applyFont="1" applyFill="1" applyBorder="1" applyAlignment="1">
      <alignment horizontal="left"/>
    </xf>
    <xf numFmtId="0" fontId="7" fillId="0" borderId="3" xfId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'CO2-Bilanz Familie'!$A$17</c:f>
              <c:strCache>
                <c:ptCount val="1"/>
                <c:pt idx="0">
                  <c:v>Wohnen und Strom</c:v>
                </c:pt>
              </c:strCache>
            </c:strRef>
          </c:tx>
          <c:invertIfNegative val="0"/>
          <c:val>
            <c:numRef>
              <c:f>'CO2-Bilanz Familie'!$B$17</c:f>
              <c:numCache>
                <c:formatCode>General</c:formatCode>
                <c:ptCount val="1"/>
                <c:pt idx="0">
                  <c:v>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D-4332-9B33-387F67B823F6}"/>
            </c:ext>
          </c:extLst>
        </c:ser>
        <c:ser>
          <c:idx val="1"/>
          <c:order val="1"/>
          <c:tx>
            <c:strRef>
              <c:f>'CO2-Bilanz Familie'!$A$18</c:f>
              <c:strCache>
                <c:ptCount val="1"/>
                <c:pt idx="0">
                  <c:v>Mobilität</c:v>
                </c:pt>
              </c:strCache>
            </c:strRef>
          </c:tx>
          <c:invertIfNegative val="0"/>
          <c:val>
            <c:numRef>
              <c:f>'CO2-Bilanz Familie'!$B$18</c:f>
              <c:numCache>
                <c:formatCode>General</c:formatCode>
                <c:ptCount val="1"/>
                <c:pt idx="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D-4332-9B33-387F67B823F6}"/>
            </c:ext>
          </c:extLst>
        </c:ser>
        <c:ser>
          <c:idx val="2"/>
          <c:order val="2"/>
          <c:tx>
            <c:strRef>
              <c:f>'CO2-Bilanz Familie'!$A$19</c:f>
              <c:strCache>
                <c:ptCount val="1"/>
                <c:pt idx="0">
                  <c:v>Ernährung</c:v>
                </c:pt>
              </c:strCache>
            </c:strRef>
          </c:tx>
          <c:invertIfNegative val="0"/>
          <c:val>
            <c:numRef>
              <c:f>'CO2-Bilanz Familie'!$B$19</c:f>
              <c:numCache>
                <c:formatCode>General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8D-4332-9B33-387F67B823F6}"/>
            </c:ext>
          </c:extLst>
        </c:ser>
        <c:ser>
          <c:idx val="3"/>
          <c:order val="3"/>
          <c:tx>
            <c:strRef>
              <c:f>'CO2-Bilanz Familie'!$A$20</c:f>
              <c:strCache>
                <c:ptCount val="1"/>
                <c:pt idx="0">
                  <c:v>Konsum sont</c:v>
                </c:pt>
              </c:strCache>
            </c:strRef>
          </c:tx>
          <c:invertIfNegative val="0"/>
          <c:val>
            <c:numRef>
              <c:f>'CO2-Bilanz Familie'!$B$20</c:f>
              <c:numCache>
                <c:formatCode>General</c:formatCode>
                <c:ptCount val="1"/>
                <c:pt idx="0">
                  <c:v>11.58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8D-4332-9B33-387F67B823F6}"/>
            </c:ext>
          </c:extLst>
        </c:ser>
        <c:ser>
          <c:idx val="4"/>
          <c:order val="4"/>
          <c:tx>
            <c:strRef>
              <c:f>'CO2-Bilanz Familie'!$A$21</c:f>
              <c:strCache>
                <c:ptCount val="1"/>
                <c:pt idx="0">
                  <c:v>Öffentliche Emissionen (pauschal 0,86/Pers)</c:v>
                </c:pt>
              </c:strCache>
            </c:strRef>
          </c:tx>
          <c:invertIfNegative val="0"/>
          <c:val>
            <c:numRef>
              <c:f>'CO2-Bilanz Familie'!$B$21</c:f>
              <c:numCache>
                <c:formatCode>General</c:formatCode>
                <c:ptCount val="1"/>
                <c:pt idx="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8D-4332-9B33-387F67B82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69824"/>
        <c:axId val="94271360"/>
      </c:barChart>
      <c:catAx>
        <c:axId val="9426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1360"/>
        <c:crosses val="autoZero"/>
        <c:auto val="1"/>
        <c:lblAlgn val="ctr"/>
        <c:lblOffset val="100"/>
        <c:noMultiLvlLbl val="0"/>
      </c:catAx>
      <c:valAx>
        <c:axId val="9427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CO2-Äquivalente</a:t>
                </a:r>
                <a:r>
                  <a:rPr lang="de-DE" baseline="0"/>
                  <a:t> t/Jahr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26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</xdr:colOff>
      <xdr:row>1</xdr:row>
      <xdr:rowOff>60960</xdr:rowOff>
    </xdr:from>
    <xdr:to>
      <xdr:col>8</xdr:col>
      <xdr:colOff>687705</xdr:colOff>
      <xdr:row>16</xdr:row>
      <xdr:rowOff>53340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uba.co2-rechner.de/de_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="88" zoomScaleNormal="115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P15" sqref="P15"/>
    </sheetView>
  </sheetViews>
  <sheetFormatPr baseColWidth="10" defaultRowHeight="15" x14ac:dyDescent="0.25"/>
  <cols>
    <col min="1" max="1" width="54.7109375" customWidth="1"/>
    <col min="11" max="12" width="11.7109375" customWidth="1"/>
    <col min="13" max="13" width="13.28515625" customWidth="1"/>
  </cols>
  <sheetData>
    <row r="1" spans="1:17" ht="40.9" customHeight="1" x14ac:dyDescent="0.4">
      <c r="A1" s="60" t="s">
        <v>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O1" s="64" t="s">
        <v>35</v>
      </c>
      <c r="P1" s="65"/>
      <c r="Q1" s="53">
        <v>150</v>
      </c>
    </row>
    <row r="2" spans="1:17" ht="40.9" customHeight="1" x14ac:dyDescent="0.3">
      <c r="A2" s="61" t="s">
        <v>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7" s="1" customFormat="1" ht="90" x14ac:dyDescent="0.25">
      <c r="A3" s="33"/>
      <c r="B3" s="34" t="s">
        <v>0</v>
      </c>
      <c r="C3" s="35" t="s">
        <v>10</v>
      </c>
      <c r="D3" s="35" t="s">
        <v>9</v>
      </c>
      <c r="E3" s="35" t="s">
        <v>9</v>
      </c>
      <c r="F3" s="35" t="s">
        <v>9</v>
      </c>
      <c r="G3" s="35" t="s">
        <v>9</v>
      </c>
      <c r="H3" s="35" t="s">
        <v>9</v>
      </c>
      <c r="I3" s="35" t="s">
        <v>9</v>
      </c>
      <c r="J3" s="35" t="s">
        <v>9</v>
      </c>
      <c r="K3" s="34" t="s">
        <v>37</v>
      </c>
      <c r="L3" s="37" t="s">
        <v>5</v>
      </c>
      <c r="M3" s="34" t="s">
        <v>53</v>
      </c>
      <c r="N3" s="34" t="s">
        <v>36</v>
      </c>
    </row>
    <row r="4" spans="1:17" x14ac:dyDescent="0.25">
      <c r="A4" s="3" t="s">
        <v>3</v>
      </c>
      <c r="B4" s="4" t="s">
        <v>1</v>
      </c>
      <c r="C4" s="48">
        <v>10000</v>
      </c>
      <c r="D4" s="7"/>
      <c r="E4" s="7"/>
      <c r="F4" s="7"/>
      <c r="G4" s="7"/>
      <c r="H4" s="7"/>
      <c r="I4" s="7"/>
      <c r="J4" s="7"/>
      <c r="K4" s="47">
        <f t="shared" ref="K4:K12" si="0">(C4/365)*7</f>
        <v>191.78082191780823</v>
      </c>
      <c r="L4" s="51">
        <v>1.8161895470483625E-4</v>
      </c>
      <c r="M4" s="19">
        <f>K4*L4*$Q$1*1.19</f>
        <v>6.2173392850326827</v>
      </c>
      <c r="N4" s="56" t="e">
        <f>M4/K5</f>
        <v>#DIV/0!</v>
      </c>
    </row>
    <row r="5" spans="1:17" x14ac:dyDescent="0.25">
      <c r="A5" s="3"/>
      <c r="B5" s="4"/>
      <c r="C5" s="49"/>
      <c r="D5" s="7"/>
      <c r="E5" s="7"/>
      <c r="F5" s="7"/>
      <c r="G5" s="7"/>
      <c r="H5" s="7"/>
      <c r="I5" s="7"/>
      <c r="J5" s="7"/>
      <c r="K5" s="50"/>
      <c r="L5" s="38"/>
      <c r="M5" s="19"/>
      <c r="N5" s="55"/>
    </row>
    <row r="6" spans="1:17" x14ac:dyDescent="0.25">
      <c r="A6" s="3" t="s">
        <v>4</v>
      </c>
      <c r="B6" s="4" t="s">
        <v>1</v>
      </c>
      <c r="C6" s="48">
        <v>6000</v>
      </c>
      <c r="D6" s="7"/>
      <c r="E6" s="7"/>
      <c r="F6" s="7"/>
      <c r="G6" s="7"/>
      <c r="H6" s="7"/>
      <c r="I6" s="7"/>
      <c r="J6" s="7"/>
      <c r="K6" s="47">
        <f t="shared" si="0"/>
        <v>115.06849315068494</v>
      </c>
      <c r="L6" s="51">
        <v>3.6600000000000001E-4</v>
      </c>
      <c r="M6" s="19">
        <f>K6*L6*$Q$1*1.19</f>
        <v>7.5175397260273984</v>
      </c>
      <c r="N6" s="56" t="e">
        <f>M6/K7</f>
        <v>#DIV/0!</v>
      </c>
    </row>
    <row r="7" spans="1:17" x14ac:dyDescent="0.25">
      <c r="A7" s="3"/>
      <c r="B7" s="4"/>
      <c r="C7" s="49"/>
      <c r="D7" s="7"/>
      <c r="E7" s="7"/>
      <c r="F7" s="7"/>
      <c r="G7" s="7"/>
      <c r="H7" s="7"/>
      <c r="I7" s="7"/>
      <c r="J7" s="7"/>
      <c r="K7" s="50"/>
      <c r="L7" s="38"/>
      <c r="M7" s="19"/>
      <c r="N7" s="55"/>
    </row>
    <row r="8" spans="1:17" x14ac:dyDescent="0.25">
      <c r="A8" s="3" t="s">
        <v>17</v>
      </c>
      <c r="B8" s="4" t="s">
        <v>2</v>
      </c>
      <c r="C8" s="48">
        <v>800</v>
      </c>
      <c r="D8" s="7"/>
      <c r="E8" s="7"/>
      <c r="F8" s="7"/>
      <c r="G8" s="7"/>
      <c r="H8" s="7"/>
      <c r="I8" s="7"/>
      <c r="J8" s="7"/>
      <c r="K8" s="47">
        <f t="shared" si="0"/>
        <v>15.342465753424657</v>
      </c>
      <c r="L8" s="51">
        <v>2.3700000000000001E-3</v>
      </c>
      <c r="M8" s="19">
        <f>K8*L8*$Q$1*1.19</f>
        <v>6.4905534246575334</v>
      </c>
      <c r="N8" s="56" t="e">
        <f>M8/K9</f>
        <v>#DIV/0!</v>
      </c>
    </row>
    <row r="9" spans="1:17" x14ac:dyDescent="0.25">
      <c r="A9" s="3"/>
      <c r="B9" s="4"/>
      <c r="C9" s="49"/>
      <c r="D9" s="7"/>
      <c r="E9" s="7"/>
      <c r="F9" s="7"/>
      <c r="G9" s="7"/>
      <c r="H9" s="7"/>
      <c r="I9" s="7"/>
      <c r="J9" s="7"/>
      <c r="K9" s="50"/>
      <c r="L9" s="38"/>
      <c r="M9" s="19"/>
      <c r="N9" s="55"/>
    </row>
    <row r="10" spans="1:17" x14ac:dyDescent="0.25">
      <c r="A10" s="2" t="s">
        <v>69</v>
      </c>
      <c r="B10" s="4"/>
      <c r="C10" s="57"/>
      <c r="D10" s="7"/>
      <c r="E10" s="7"/>
      <c r="F10" s="7"/>
      <c r="G10" s="7"/>
      <c r="H10" s="7"/>
      <c r="I10" s="7"/>
      <c r="J10" s="7"/>
      <c r="K10" s="47"/>
      <c r="L10" s="51"/>
      <c r="P10" s="19"/>
    </row>
    <row r="11" spans="1:17" x14ac:dyDescent="0.25">
      <c r="A11" s="2" t="s">
        <v>70</v>
      </c>
      <c r="B11" s="4" t="s">
        <v>8</v>
      </c>
      <c r="C11" s="11">
        <v>1300</v>
      </c>
      <c r="D11" s="7"/>
      <c r="E11" s="7"/>
      <c r="F11" s="7"/>
      <c r="G11" s="7"/>
      <c r="H11" s="7"/>
      <c r="I11" s="7"/>
      <c r="J11" s="7"/>
      <c r="K11" s="19">
        <f>(C11/365)*7</f>
        <v>24.93150684931507</v>
      </c>
      <c r="L11" s="51">
        <v>2.1408740000000001E-3</v>
      </c>
      <c r="M11" s="19">
        <f>K11*L11*$Q$1*1.19</f>
        <v>9.5274758408219178</v>
      </c>
      <c r="N11" s="56">
        <f>M11/K11</f>
        <v>0.38214600899999995</v>
      </c>
      <c r="P11" s="19"/>
    </row>
    <row r="12" spans="1:17" x14ac:dyDescent="0.25">
      <c r="A12" s="3" t="s">
        <v>15</v>
      </c>
      <c r="B12" s="4" t="s">
        <v>8</v>
      </c>
      <c r="C12" s="11">
        <v>16000</v>
      </c>
      <c r="D12" s="8"/>
      <c r="E12" s="8"/>
      <c r="F12" s="8"/>
      <c r="G12" s="8"/>
      <c r="H12" s="8"/>
      <c r="I12" s="8"/>
      <c r="J12" s="8"/>
      <c r="K12" s="19">
        <f t="shared" si="0"/>
        <v>306.84931506849313</v>
      </c>
      <c r="L12" s="51">
        <v>9.4693530000000006E-5</v>
      </c>
      <c r="M12" s="19">
        <f t="shared" ref="M12:M13" si="1">K12*L12*$Q$1*1.19</f>
        <v>5.1866111007123283</v>
      </c>
      <c r="N12" s="56">
        <f>M12/K12</f>
        <v>1.6902795105E-2</v>
      </c>
    </row>
    <row r="13" spans="1:17" x14ac:dyDescent="0.25">
      <c r="A13" s="3" t="s">
        <v>66</v>
      </c>
      <c r="B13" s="4" t="s">
        <v>8</v>
      </c>
      <c r="C13" s="11">
        <v>400</v>
      </c>
      <c r="D13" s="8"/>
      <c r="E13" s="8"/>
      <c r="F13" s="8"/>
      <c r="G13" s="8"/>
      <c r="H13" s="8"/>
      <c r="I13" s="8"/>
      <c r="J13" s="8"/>
      <c r="K13" s="19">
        <f t="shared" ref="K13" si="2">(C13/365)*7</f>
        <v>7.6712328767123283</v>
      </c>
      <c r="L13" s="51">
        <v>1.1857079999999999E-3</v>
      </c>
      <c r="M13" s="19">
        <f t="shared" si="1"/>
        <v>1.6236078312328763</v>
      </c>
      <c r="N13" s="56">
        <f t="shared" ref="N13:N28" si="3">M13/K13</f>
        <v>0.21164887799999996</v>
      </c>
      <c r="P13" t="s">
        <v>72</v>
      </c>
    </row>
    <row r="14" spans="1:17" x14ac:dyDescent="0.25">
      <c r="A14" s="2" t="s">
        <v>54</v>
      </c>
      <c r="B14" s="4" t="s">
        <v>8</v>
      </c>
      <c r="C14" s="8"/>
      <c r="D14" s="11">
        <v>29.400230546391214</v>
      </c>
      <c r="E14" s="11">
        <v>29.800243812190359</v>
      </c>
      <c r="F14" s="11">
        <v>25.359643849859189</v>
      </c>
      <c r="G14" s="11"/>
      <c r="H14" s="12"/>
      <c r="I14" s="12"/>
      <c r="J14" s="12"/>
      <c r="K14" s="19">
        <f>D14+E14+F14+G14+H14+I14+J14</f>
        <v>84.56011820844077</v>
      </c>
      <c r="L14" s="51">
        <v>1.2235742964009375E-3</v>
      </c>
      <c r="M14" s="19">
        <f>K14*L14*$Q$1*1.07</f>
        <v>16.606226736045922</v>
      </c>
      <c r="N14" s="56">
        <f t="shared" si="3"/>
        <v>0.19638367457235051</v>
      </c>
      <c r="O14" t="s">
        <v>71</v>
      </c>
      <c r="P14" t="s">
        <v>72</v>
      </c>
    </row>
    <row r="15" spans="1:17" x14ac:dyDescent="0.25">
      <c r="A15" s="3" t="s">
        <v>55</v>
      </c>
      <c r="B15" s="4" t="s">
        <v>8</v>
      </c>
      <c r="C15" s="8"/>
      <c r="D15" s="11">
        <v>17.083945026956236</v>
      </c>
      <c r="E15" s="11">
        <v>22.061216929215746</v>
      </c>
      <c r="F15" s="11">
        <v>19.587244923470251</v>
      </c>
      <c r="G15" s="11"/>
      <c r="H15" s="12"/>
      <c r="I15" s="12"/>
      <c r="J15" s="12"/>
      <c r="K15" s="19">
        <f t="shared" ref="K15:K28" si="4">D15+E15+F15+G15+H15+I15+J15</f>
        <v>58.732406879642234</v>
      </c>
      <c r="L15" s="51">
        <v>3.4707002453204669E-4</v>
      </c>
      <c r="M15" s="19">
        <f t="shared" ref="M15:M20" si="5">K15*L15*$Q$1*1.07</f>
        <v>3.2716733923952446</v>
      </c>
      <c r="N15" s="56">
        <f t="shared" si="3"/>
        <v>5.57047389373935E-2</v>
      </c>
      <c r="O15" t="s">
        <v>71</v>
      </c>
    </row>
    <row r="16" spans="1:17" x14ac:dyDescent="0.25">
      <c r="A16" s="2" t="s">
        <v>56</v>
      </c>
      <c r="B16" s="4" t="s">
        <v>8</v>
      </c>
      <c r="C16" s="8"/>
      <c r="D16" s="11">
        <v>56.281874154015583</v>
      </c>
      <c r="E16" s="11">
        <v>3.5894692069515255</v>
      </c>
      <c r="F16" s="11">
        <v>0</v>
      </c>
      <c r="G16" s="11">
        <v>65.88081228802038</v>
      </c>
      <c r="H16" s="12"/>
      <c r="I16" s="12"/>
      <c r="J16" s="12"/>
      <c r="K16" s="19">
        <f t="shared" si="4"/>
        <v>125.7521556489875</v>
      </c>
      <c r="L16" s="51">
        <v>4.2437102483892285E-4</v>
      </c>
      <c r="M16" s="19">
        <f t="shared" si="5"/>
        <v>8.5651741725385619</v>
      </c>
      <c r="N16" s="56">
        <f t="shared" si="3"/>
        <v>6.8111549486647105E-2</v>
      </c>
      <c r="O16" t="s">
        <v>71</v>
      </c>
      <c r="P16" t="s">
        <v>72</v>
      </c>
    </row>
    <row r="17" spans="1:16" x14ac:dyDescent="0.25">
      <c r="A17" s="3" t="s">
        <v>57</v>
      </c>
      <c r="B17" s="4" t="s">
        <v>8</v>
      </c>
      <c r="C17" s="8"/>
      <c r="D17" s="11">
        <v>8.912100590465446</v>
      </c>
      <c r="E17" s="11">
        <v>11.96475998589807</v>
      </c>
      <c r="F17" s="11">
        <v>5.1597460335677248E-2</v>
      </c>
      <c r="G17" s="11">
        <v>0</v>
      </c>
      <c r="H17" s="12"/>
      <c r="I17" s="12"/>
      <c r="J17" s="12"/>
      <c r="K17" s="19">
        <f t="shared" si="4"/>
        <v>20.928458036699194</v>
      </c>
      <c r="L17" s="51">
        <v>4.4503659999999999E-4</v>
      </c>
      <c r="M17" s="19">
        <f t="shared" si="5"/>
        <v>1.4948857341671931</v>
      </c>
      <c r="N17" s="56">
        <f t="shared" si="3"/>
        <v>7.14283743E-2</v>
      </c>
    </row>
    <row r="18" spans="1:16" x14ac:dyDescent="0.25">
      <c r="A18" s="2" t="s">
        <v>58</v>
      </c>
      <c r="B18" s="4" t="s">
        <v>8</v>
      </c>
      <c r="C18" s="8"/>
      <c r="D18" s="11">
        <v>0</v>
      </c>
      <c r="E18" s="11">
        <v>0</v>
      </c>
      <c r="F18" s="11"/>
      <c r="G18" s="11">
        <v>81.578255481571986</v>
      </c>
      <c r="H18" s="12"/>
      <c r="I18" s="12"/>
      <c r="J18" s="12"/>
      <c r="K18" s="19">
        <f t="shared" si="4"/>
        <v>81.578255481571986</v>
      </c>
      <c r="L18" s="51">
        <v>8.3528047422670509E-4</v>
      </c>
      <c r="M18" s="19">
        <f t="shared" si="5"/>
        <v>10.936586190000178</v>
      </c>
      <c r="N18" s="56">
        <f t="shared" si="3"/>
        <v>0.13406251611338615</v>
      </c>
      <c r="O18" t="s">
        <v>71</v>
      </c>
    </row>
    <row r="19" spans="1:16" x14ac:dyDescent="0.25">
      <c r="A19" s="2" t="s">
        <v>59</v>
      </c>
      <c r="B19" s="4" t="s">
        <v>8</v>
      </c>
      <c r="C19" s="8"/>
      <c r="D19" s="11">
        <v>0</v>
      </c>
      <c r="E19" s="11">
        <v>0</v>
      </c>
      <c r="F19" s="11"/>
      <c r="G19" s="11">
        <v>0</v>
      </c>
      <c r="H19" s="12">
        <v>27.269116836011591</v>
      </c>
      <c r="I19" s="12"/>
      <c r="J19" s="12"/>
      <c r="K19" s="19">
        <f t="shared" si="4"/>
        <v>27.269116836011591</v>
      </c>
      <c r="L19" s="51">
        <v>9.676779772039431E-4</v>
      </c>
      <c r="M19" s="19">
        <f t="shared" si="5"/>
        <v>4.2352296731115553</v>
      </c>
      <c r="N19" s="56">
        <f t="shared" si="3"/>
        <v>0.15531231534123291</v>
      </c>
      <c r="O19" t="s">
        <v>71</v>
      </c>
    </row>
    <row r="20" spans="1:16" x14ac:dyDescent="0.25">
      <c r="A20" s="2" t="s">
        <v>60</v>
      </c>
      <c r="B20" s="4" t="s">
        <v>8</v>
      </c>
      <c r="C20" s="8"/>
      <c r="D20" s="11">
        <v>0</v>
      </c>
      <c r="E20" s="11">
        <v>0</v>
      </c>
      <c r="F20" s="11"/>
      <c r="G20" s="11">
        <v>27.765515018853485</v>
      </c>
      <c r="H20" s="12"/>
      <c r="I20" s="12"/>
      <c r="J20" s="12"/>
      <c r="K20" s="19">
        <f t="shared" si="4"/>
        <v>27.765515018853485</v>
      </c>
      <c r="L20" s="51">
        <v>3.5141840000000002E-4</v>
      </c>
      <c r="M20" s="19">
        <f t="shared" si="5"/>
        <v>1.5660487145277848</v>
      </c>
      <c r="N20" s="56">
        <f t="shared" si="3"/>
        <v>5.6402653200000007E-2</v>
      </c>
    </row>
    <row r="21" spans="1:16" x14ac:dyDescent="0.25">
      <c r="A21" s="2" t="s">
        <v>61</v>
      </c>
      <c r="B21" s="4" t="s">
        <v>8</v>
      </c>
      <c r="C21" s="8"/>
      <c r="D21" s="11">
        <v>0</v>
      </c>
      <c r="E21" s="11">
        <v>23.749649568881207</v>
      </c>
      <c r="F21" s="11"/>
      <c r="G21" s="11"/>
      <c r="H21" s="12"/>
      <c r="I21" s="12"/>
      <c r="J21" s="12"/>
      <c r="K21" s="19">
        <f t="shared" si="4"/>
        <v>23.749649568881207</v>
      </c>
      <c r="L21" s="51">
        <v>3.7533990000000001E-4</v>
      </c>
      <c r="M21" s="19">
        <f>K21*L21*$Q$1*1.19</f>
        <v>1.5911831103180762</v>
      </c>
      <c r="N21" s="56">
        <f t="shared" si="3"/>
        <v>6.6998172149999993E-2</v>
      </c>
    </row>
    <row r="22" spans="1:16" x14ac:dyDescent="0.25">
      <c r="A22" s="3" t="s">
        <v>62</v>
      </c>
      <c r="B22" s="4" t="s">
        <v>8</v>
      </c>
      <c r="C22" s="8"/>
      <c r="D22" s="11">
        <v>45.953590783326348</v>
      </c>
      <c r="E22" s="11">
        <v>0</v>
      </c>
      <c r="F22" s="11">
        <v>0</v>
      </c>
      <c r="G22" s="11"/>
      <c r="H22" s="12"/>
      <c r="I22" s="12"/>
      <c r="J22" s="12"/>
      <c r="K22" s="19">
        <f t="shared" si="4"/>
        <v>45.953590783326348</v>
      </c>
      <c r="L22" s="51">
        <v>1.529983E-3</v>
      </c>
      <c r="M22" s="19">
        <f t="shared" ref="M22:M28" si="6">K22*L22*$Q$1*1.19</f>
        <v>12.550015964709109</v>
      </c>
      <c r="N22" s="56">
        <f t="shared" si="3"/>
        <v>0.27310196549999999</v>
      </c>
    </row>
    <row r="23" spans="1:16" x14ac:dyDescent="0.25">
      <c r="A23" s="3" t="s">
        <v>63</v>
      </c>
      <c r="B23" s="4" t="s">
        <v>8</v>
      </c>
      <c r="C23" s="8"/>
      <c r="D23" s="11">
        <v>0</v>
      </c>
      <c r="E23" s="11">
        <v>0</v>
      </c>
      <c r="F23" s="11">
        <v>73.712987599669205</v>
      </c>
      <c r="G23" s="11"/>
      <c r="H23" s="12"/>
      <c r="I23" s="12"/>
      <c r="J23" s="12"/>
      <c r="K23" s="19">
        <f t="shared" si="4"/>
        <v>73.712987599669205</v>
      </c>
      <c r="L23" s="51">
        <v>5.3304800000000005E-4</v>
      </c>
      <c r="M23" s="19">
        <f t="shared" si="6"/>
        <v>7.0137220696040821</v>
      </c>
      <c r="N23" s="56">
        <f t="shared" si="3"/>
        <v>9.5149068000000003E-2</v>
      </c>
      <c r="P23" t="s">
        <v>72</v>
      </c>
    </row>
    <row r="24" spans="1:16" x14ac:dyDescent="0.25">
      <c r="A24" s="3" t="s">
        <v>64</v>
      </c>
      <c r="B24" s="4" t="s">
        <v>8</v>
      </c>
      <c r="C24" s="8"/>
      <c r="D24" s="11">
        <v>297.91080287017945</v>
      </c>
      <c r="E24" s="11">
        <v>0</v>
      </c>
      <c r="F24" s="11">
        <v>0</v>
      </c>
      <c r="G24" s="11"/>
      <c r="H24" s="12"/>
      <c r="I24" s="12"/>
      <c r="J24" s="12"/>
      <c r="K24" s="19">
        <f t="shared" si="4"/>
        <v>297.91080287017945</v>
      </c>
      <c r="L24" s="51">
        <v>2.647886E-4</v>
      </c>
      <c r="M24" s="19">
        <f t="shared" si="6"/>
        <v>14.080684118411437</v>
      </c>
      <c r="N24" s="56">
        <f t="shared" si="3"/>
        <v>4.7264765099999995E-2</v>
      </c>
    </row>
    <row r="25" spans="1:16" x14ac:dyDescent="0.25">
      <c r="A25" s="3" t="s">
        <v>65</v>
      </c>
      <c r="B25" s="4" t="s">
        <v>8</v>
      </c>
      <c r="C25" s="8"/>
      <c r="D25" s="11">
        <v>0</v>
      </c>
      <c r="E25" s="11">
        <v>0</v>
      </c>
      <c r="F25" s="11">
        <v>0</v>
      </c>
      <c r="G25" s="11"/>
      <c r="H25" s="12">
        <v>83.599020693839904</v>
      </c>
      <c r="I25" s="12"/>
      <c r="J25" s="12"/>
      <c r="K25" s="19">
        <f t="shared" si="4"/>
        <v>83.599020693839904</v>
      </c>
      <c r="L25" s="51">
        <v>1.4689870000000001E-4</v>
      </c>
      <c r="M25" s="19">
        <f t="shared" si="6"/>
        <v>2.1920848618238753</v>
      </c>
      <c r="N25" s="56">
        <f t="shared" si="3"/>
        <v>2.6221417950000003E-2</v>
      </c>
    </row>
    <row r="26" spans="1:16" x14ac:dyDescent="0.25">
      <c r="A26" s="3" t="s">
        <v>67</v>
      </c>
      <c r="B26" s="4" t="s">
        <v>8</v>
      </c>
      <c r="C26" s="8"/>
      <c r="D26" s="11">
        <v>0</v>
      </c>
      <c r="E26" s="11">
        <v>0</v>
      </c>
      <c r="F26" s="11">
        <v>0</v>
      </c>
      <c r="G26" s="11"/>
      <c r="H26" s="12"/>
      <c r="I26" s="12">
        <v>200.52921577935086</v>
      </c>
      <c r="J26" s="12"/>
      <c r="K26" s="19">
        <f t="shared" si="4"/>
        <v>200.52921577935086</v>
      </c>
      <c r="L26" s="51">
        <v>1.4689870000000001E-4</v>
      </c>
      <c r="M26" s="19">
        <f t="shared" si="6"/>
        <v>5.2581603781360942</v>
      </c>
      <c r="N26" s="56">
        <f t="shared" si="3"/>
        <v>2.6221417950000003E-2</v>
      </c>
    </row>
    <row r="27" spans="1:16" x14ac:dyDescent="0.25">
      <c r="A27" s="3" t="s">
        <v>47</v>
      </c>
      <c r="B27" s="4" t="s">
        <v>8</v>
      </c>
      <c r="C27" s="8"/>
      <c r="D27" s="11">
        <v>0</v>
      </c>
      <c r="E27" s="11">
        <v>0</v>
      </c>
      <c r="F27" s="11">
        <v>0</v>
      </c>
      <c r="G27" s="11">
        <v>32.582298650425095</v>
      </c>
      <c r="H27" s="12"/>
      <c r="I27" s="12"/>
      <c r="J27" s="12"/>
      <c r="K27" s="19">
        <f t="shared" si="4"/>
        <v>32.582298650425095</v>
      </c>
      <c r="L27" s="51">
        <v>2.335739E-4</v>
      </c>
      <c r="M27" s="19">
        <f t="shared" si="6"/>
        <v>1.3584518601638977</v>
      </c>
      <c r="N27" s="56">
        <f t="shared" si="3"/>
        <v>4.1692941149999996E-2</v>
      </c>
    </row>
    <row r="28" spans="1:16" x14ac:dyDescent="0.25">
      <c r="A28" s="3" t="s">
        <v>68</v>
      </c>
      <c r="B28" s="4" t="s">
        <v>8</v>
      </c>
      <c r="C28" s="8"/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12"/>
      <c r="J28" s="12">
        <v>303.26901870182212</v>
      </c>
      <c r="K28" s="19">
        <f t="shared" si="4"/>
        <v>303.26901870182212</v>
      </c>
      <c r="L28" s="51">
        <v>1.4689870000000001E-4</v>
      </c>
      <c r="M28" s="19">
        <f t="shared" si="6"/>
        <v>7.952143690666845</v>
      </c>
      <c r="N28" s="56">
        <f t="shared" si="3"/>
        <v>2.6221417950000003E-2</v>
      </c>
    </row>
    <row r="29" spans="1:16" x14ac:dyDescent="0.25">
      <c r="A29" s="15" t="s">
        <v>7</v>
      </c>
      <c r="B29" s="16" t="s">
        <v>8</v>
      </c>
      <c r="C29" s="10"/>
      <c r="D29" s="10"/>
      <c r="E29" s="10"/>
      <c r="F29" s="10"/>
      <c r="G29" s="10"/>
      <c r="H29" s="10"/>
      <c r="I29" s="10"/>
      <c r="J29" s="10"/>
      <c r="K29" s="20">
        <f>SUM(K4:K28)</f>
        <v>2149.5364463741394</v>
      </c>
      <c r="L29" s="17"/>
    </row>
    <row r="30" spans="1:16" x14ac:dyDescent="0.25">
      <c r="A30" s="15" t="s">
        <v>14</v>
      </c>
      <c r="B30" s="16" t="s">
        <v>8</v>
      </c>
      <c r="C30" s="10"/>
      <c r="D30" s="10"/>
      <c r="E30" s="10"/>
      <c r="F30" s="10"/>
      <c r="G30" s="10"/>
      <c r="H30" s="10"/>
      <c r="I30" s="10"/>
      <c r="J30" s="10"/>
      <c r="K30" s="25"/>
      <c r="L30" s="17"/>
      <c r="M30" s="21">
        <f>SUM(M4:M28)</f>
        <v>135.23539787510458</v>
      </c>
      <c r="N30" s="58">
        <f>M30/K29</f>
        <v>6.2913749661337948E-2</v>
      </c>
    </row>
    <row r="31" spans="1:16" ht="15.75" thickBot="1" x14ac:dyDescent="0.3">
      <c r="A31" s="5" t="s">
        <v>6</v>
      </c>
      <c r="B31" s="6" t="s">
        <v>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22">
        <f>B42</f>
        <v>148.73587328702067</v>
      </c>
      <c r="N31" s="52"/>
    </row>
    <row r="32" spans="1:16" ht="15.75" thickBot="1" x14ac:dyDescent="0.3">
      <c r="A32" s="23" t="s">
        <v>38</v>
      </c>
      <c r="B32" s="14" t="s">
        <v>8</v>
      </c>
      <c r="C32" s="32"/>
      <c r="D32" s="32" t="s">
        <v>39</v>
      </c>
      <c r="E32" s="32"/>
      <c r="F32" s="32"/>
      <c r="G32" s="32"/>
      <c r="H32" s="32"/>
      <c r="I32" s="32"/>
      <c r="J32" s="32"/>
      <c r="K32" s="32"/>
      <c r="L32" s="32"/>
      <c r="M32" s="24">
        <f>M30-M31</f>
        <v>-13.500475411916085</v>
      </c>
      <c r="N32" s="58">
        <f>M32/K29</f>
        <v>-6.2806450361373627E-3</v>
      </c>
    </row>
    <row r="33" spans="1:16" x14ac:dyDescent="0.25">
      <c r="L33" t="s">
        <v>74</v>
      </c>
      <c r="O33" t="s">
        <v>75</v>
      </c>
      <c r="P33" t="s">
        <v>73</v>
      </c>
    </row>
    <row r="35" spans="1:16" x14ac:dyDescent="0.25">
      <c r="A35" s="26" t="s">
        <v>16</v>
      </c>
      <c r="B35" s="29"/>
      <c r="C35" s="29"/>
      <c r="E35" s="59" t="s">
        <v>76</v>
      </c>
      <c r="F35" s="59" t="s">
        <v>77</v>
      </c>
    </row>
    <row r="36" spans="1:16" x14ac:dyDescent="0.25">
      <c r="A36" t="s">
        <v>40</v>
      </c>
      <c r="B36" s="52">
        <v>722.97895157746996</v>
      </c>
      <c r="C36" t="s">
        <v>41</v>
      </c>
    </row>
    <row r="37" spans="1:16" x14ac:dyDescent="0.25">
      <c r="A37" t="s">
        <v>44</v>
      </c>
      <c r="B37" s="52">
        <f>B36*Q1/1000</f>
        <v>108.4468427366205</v>
      </c>
      <c r="C37" t="s">
        <v>45</v>
      </c>
    </row>
    <row r="38" spans="1:16" x14ac:dyDescent="0.25">
      <c r="A38" t="s">
        <v>46</v>
      </c>
      <c r="B38" s="52">
        <f>B37*1.19</f>
        <v>129.05174285657839</v>
      </c>
      <c r="C38" t="s">
        <v>45</v>
      </c>
      <c r="F38" s="36"/>
    </row>
    <row r="39" spans="1:16" x14ac:dyDescent="0.25">
      <c r="A39" t="s">
        <v>42</v>
      </c>
      <c r="B39">
        <v>83.2</v>
      </c>
      <c r="C39" t="s">
        <v>43</v>
      </c>
    </row>
    <row r="40" spans="1:16" x14ac:dyDescent="0.25">
      <c r="A40" t="s">
        <v>11</v>
      </c>
      <c r="B40" s="18">
        <f>B38*1000/B39</f>
        <v>1551.1026785646441</v>
      </c>
    </row>
    <row r="41" spans="1:16" ht="15.75" thickBot="1" x14ac:dyDescent="0.3">
      <c r="A41" s="30" t="s">
        <v>12</v>
      </c>
      <c r="B41" s="31">
        <f>B40*5</f>
        <v>7755.5133928232208</v>
      </c>
    </row>
    <row r="42" spans="1:16" ht="15.75" thickBot="1" x14ac:dyDescent="0.3">
      <c r="A42" s="27" t="s">
        <v>13</v>
      </c>
      <c r="B42" s="28">
        <f>(B41/365)*7</f>
        <v>148.73587328702067</v>
      </c>
    </row>
    <row r="47" spans="1:16" x14ac:dyDescent="0.25">
      <c r="D47" s="9"/>
      <c r="E47" s="9"/>
      <c r="F47" s="9"/>
      <c r="G47" s="9"/>
      <c r="H47" s="9"/>
      <c r="I47" s="9"/>
      <c r="J47" s="9"/>
    </row>
    <row r="48" spans="1:16" x14ac:dyDescent="0.25">
      <c r="D48" s="8"/>
      <c r="E48" s="8"/>
      <c r="F48" s="8"/>
      <c r="G48" s="8"/>
      <c r="H48" s="8"/>
      <c r="I48" s="8"/>
      <c r="J48" s="8"/>
    </row>
    <row r="49" spans="4:10" x14ac:dyDescent="0.25">
      <c r="D49" s="8"/>
      <c r="E49" s="8"/>
      <c r="F49" s="8"/>
      <c r="G49" s="8"/>
      <c r="H49" s="8"/>
      <c r="I49" s="8"/>
      <c r="J49" s="8"/>
    </row>
    <row r="50" spans="4:10" x14ac:dyDescent="0.25">
      <c r="D50" s="8"/>
      <c r="E50" s="8"/>
      <c r="F50" s="8"/>
      <c r="G50" s="8"/>
      <c r="H50" s="8"/>
      <c r="I50" s="8"/>
      <c r="J50" s="8"/>
    </row>
    <row r="51" spans="4:10" x14ac:dyDescent="0.25">
      <c r="D51" s="8"/>
      <c r="E51" s="8"/>
      <c r="F51" s="8"/>
      <c r="G51" s="8"/>
      <c r="H51" s="8"/>
      <c r="I51" s="8"/>
      <c r="J51" s="8"/>
    </row>
    <row r="52" spans="4:10" x14ac:dyDescent="0.25">
      <c r="D52" s="8"/>
      <c r="E52" s="8"/>
      <c r="F52" s="8"/>
      <c r="G52" s="8"/>
      <c r="H52" s="8"/>
      <c r="I52" s="8"/>
      <c r="J52" s="8"/>
    </row>
    <row r="53" spans="4:10" x14ac:dyDescent="0.25">
      <c r="D53" s="8"/>
      <c r="E53" s="8"/>
      <c r="F53" s="8"/>
      <c r="G53" s="8"/>
      <c r="H53" s="8"/>
      <c r="I53" s="8"/>
      <c r="J53" s="8"/>
    </row>
    <row r="54" spans="4:10" x14ac:dyDescent="0.25">
      <c r="D54" s="8"/>
      <c r="E54" s="8"/>
      <c r="F54" s="8"/>
      <c r="G54" s="8"/>
      <c r="H54" s="8"/>
      <c r="I54" s="8"/>
      <c r="J54" s="8"/>
    </row>
    <row r="55" spans="4:10" x14ac:dyDescent="0.25">
      <c r="D55" s="8"/>
      <c r="E55" s="8"/>
      <c r="F55" s="8"/>
      <c r="G55" s="8"/>
      <c r="H55" s="8"/>
      <c r="I55" s="8"/>
      <c r="J55" s="8"/>
    </row>
    <row r="56" spans="4:10" x14ac:dyDescent="0.25">
      <c r="D56" s="8"/>
      <c r="E56" s="8"/>
      <c r="F56" s="8"/>
      <c r="G56" s="8"/>
      <c r="H56" s="8"/>
      <c r="I56" s="8"/>
      <c r="J56" s="8"/>
    </row>
    <row r="57" spans="4:10" x14ac:dyDescent="0.25">
      <c r="D57" s="8"/>
      <c r="E57" s="8"/>
      <c r="F57" s="8"/>
      <c r="G57" s="8"/>
      <c r="H57" s="8"/>
      <c r="I57" s="8"/>
      <c r="J57" s="8"/>
    </row>
    <row r="58" spans="4:10" x14ac:dyDescent="0.25">
      <c r="D58" s="8"/>
      <c r="E58" s="8"/>
      <c r="F58" s="8"/>
      <c r="G58" s="8"/>
      <c r="H58" s="8"/>
      <c r="I58" s="8"/>
      <c r="J58" s="8"/>
    </row>
    <row r="59" spans="4:10" x14ac:dyDescent="0.25">
      <c r="D59" s="8"/>
      <c r="E59" s="8"/>
      <c r="F59" s="8"/>
      <c r="G59" s="8"/>
      <c r="H59" s="8"/>
      <c r="I59" s="8"/>
      <c r="J59" s="8"/>
    </row>
    <row r="60" spans="4:10" x14ac:dyDescent="0.25">
      <c r="D60" s="8"/>
      <c r="E60" s="8"/>
      <c r="F60" s="8"/>
      <c r="G60" s="8"/>
      <c r="H60" s="8"/>
      <c r="I60" s="8"/>
      <c r="J60" s="8"/>
    </row>
    <row r="61" spans="4:10" x14ac:dyDescent="0.25">
      <c r="D61" s="8"/>
      <c r="E61" s="8"/>
      <c r="F61" s="8"/>
      <c r="G61" s="8"/>
      <c r="H61" s="8"/>
      <c r="I61" s="8"/>
      <c r="J61" s="8"/>
    </row>
    <row r="62" spans="4:10" x14ac:dyDescent="0.25">
      <c r="D62" s="8"/>
      <c r="E62" s="8"/>
      <c r="F62" s="8"/>
      <c r="G62" s="8"/>
      <c r="H62" s="8"/>
      <c r="I62" s="8"/>
      <c r="J62" s="8"/>
    </row>
    <row r="63" spans="4:10" x14ac:dyDescent="0.25">
      <c r="D63" s="9"/>
      <c r="E63" s="9"/>
      <c r="F63" s="9"/>
      <c r="G63" s="9"/>
      <c r="H63" s="9"/>
      <c r="I63" s="9"/>
      <c r="J63" s="9"/>
    </row>
    <row r="64" spans="4:10" x14ac:dyDescent="0.25">
      <c r="D64" s="9"/>
      <c r="E64" s="9"/>
      <c r="F64" s="9"/>
      <c r="G64" s="9"/>
      <c r="H64" s="9"/>
      <c r="I64" s="9"/>
      <c r="J64" s="9"/>
    </row>
    <row r="65" spans="4:10" x14ac:dyDescent="0.25">
      <c r="D65" s="9"/>
      <c r="E65" s="9"/>
      <c r="F65" s="9"/>
      <c r="G65" s="9"/>
      <c r="H65" s="9"/>
      <c r="I65" s="9"/>
      <c r="J65" s="9"/>
    </row>
    <row r="66" spans="4:10" x14ac:dyDescent="0.25">
      <c r="D66" s="8"/>
      <c r="E66" s="8"/>
      <c r="F66" s="8"/>
      <c r="G66" s="8"/>
      <c r="H66" s="8"/>
      <c r="I66" s="8"/>
      <c r="J66" s="8"/>
    </row>
    <row r="67" spans="4:10" x14ac:dyDescent="0.25">
      <c r="D67" s="8"/>
      <c r="E67" s="8"/>
      <c r="F67" s="8"/>
      <c r="G67" s="8"/>
      <c r="H67" s="8"/>
      <c r="I67" s="8"/>
      <c r="J67" s="8"/>
    </row>
    <row r="68" spans="4:10" x14ac:dyDescent="0.25">
      <c r="D68" s="8"/>
      <c r="E68" s="8"/>
      <c r="F68" s="8"/>
      <c r="G68" s="8"/>
      <c r="H68" s="8"/>
      <c r="I68" s="8"/>
      <c r="J68" s="8"/>
    </row>
    <row r="69" spans="4:10" x14ac:dyDescent="0.25">
      <c r="D69" s="8"/>
      <c r="E69" s="8"/>
      <c r="F69" s="8"/>
      <c r="G69" s="8"/>
      <c r="H69" s="8"/>
      <c r="I69" s="8"/>
      <c r="J69" s="8"/>
    </row>
    <row r="70" spans="4:10" x14ac:dyDescent="0.25">
      <c r="D70" s="8"/>
      <c r="E70" s="8"/>
      <c r="F70" s="8"/>
      <c r="G70" s="8"/>
      <c r="H70" s="8"/>
      <c r="I70" s="8"/>
      <c r="J70" s="8"/>
    </row>
    <row r="71" spans="4:10" x14ac:dyDescent="0.25">
      <c r="D71" s="8"/>
      <c r="E71" s="8"/>
      <c r="F71" s="8"/>
      <c r="G71" s="8"/>
      <c r="H71" s="8"/>
      <c r="I71" s="8"/>
      <c r="J71" s="8"/>
    </row>
    <row r="72" spans="4:10" x14ac:dyDescent="0.25">
      <c r="D72" s="8"/>
      <c r="E72" s="8"/>
      <c r="F72" s="8"/>
      <c r="G72" s="8"/>
      <c r="H72" s="8"/>
      <c r="I72" s="8"/>
      <c r="J72" s="8"/>
    </row>
    <row r="73" spans="4:10" x14ac:dyDescent="0.25">
      <c r="D73" s="8"/>
      <c r="E73" s="8"/>
      <c r="F73" s="8"/>
      <c r="G73" s="8"/>
      <c r="H73" s="8"/>
      <c r="I73" s="8"/>
      <c r="J73" s="8"/>
    </row>
    <row r="74" spans="4:10" x14ac:dyDescent="0.25">
      <c r="D74" s="8"/>
      <c r="E74" s="8"/>
      <c r="F74" s="8"/>
      <c r="G74" s="8"/>
      <c r="H74" s="8"/>
      <c r="I74" s="8"/>
      <c r="J74" s="8"/>
    </row>
    <row r="75" spans="4:10" x14ac:dyDescent="0.25">
      <c r="D75" s="8"/>
      <c r="E75" s="8"/>
      <c r="F75" s="8"/>
      <c r="G75" s="8"/>
      <c r="H75" s="8"/>
      <c r="I75" s="8"/>
      <c r="J75" s="8"/>
    </row>
    <row r="76" spans="4:10" x14ac:dyDescent="0.25">
      <c r="D76" s="8"/>
      <c r="E76" s="8"/>
      <c r="F76" s="8"/>
      <c r="G76" s="8"/>
      <c r="H76" s="8"/>
      <c r="I76" s="8"/>
      <c r="J76" s="8"/>
    </row>
    <row r="77" spans="4:10" x14ac:dyDescent="0.25">
      <c r="D77" s="8"/>
      <c r="E77" s="8"/>
      <c r="F77" s="8"/>
      <c r="G77" s="8"/>
      <c r="H77" s="8"/>
      <c r="I77" s="8"/>
      <c r="J77" s="8"/>
    </row>
    <row r="78" spans="4:10" x14ac:dyDescent="0.25">
      <c r="D78" s="8"/>
      <c r="E78" s="8"/>
      <c r="F78" s="8"/>
      <c r="G78" s="8"/>
      <c r="H78" s="8"/>
      <c r="I78" s="8"/>
      <c r="J78" s="8"/>
    </row>
    <row r="79" spans="4:10" x14ac:dyDescent="0.25">
      <c r="D79" s="8"/>
      <c r="E79" s="8"/>
      <c r="F79" s="8"/>
      <c r="G79" s="8"/>
      <c r="H79" s="8"/>
      <c r="I79" s="8"/>
      <c r="J79" s="8"/>
    </row>
    <row r="80" spans="4:10" x14ac:dyDescent="0.25">
      <c r="D80" s="8"/>
      <c r="E80" s="8"/>
      <c r="F80" s="8"/>
      <c r="G80" s="8"/>
      <c r="H80" s="8"/>
      <c r="I80" s="8"/>
      <c r="J80" s="8"/>
    </row>
    <row r="81" spans="4:10" x14ac:dyDescent="0.25">
      <c r="D81" s="8"/>
      <c r="E81" s="8"/>
      <c r="F81" s="8"/>
      <c r="G81" s="8"/>
      <c r="H81" s="8"/>
      <c r="I81" s="8"/>
      <c r="J81" s="8"/>
    </row>
    <row r="82" spans="4:10" x14ac:dyDescent="0.25">
      <c r="D82" s="8"/>
      <c r="E82" s="8"/>
      <c r="F82" s="8"/>
      <c r="G82" s="8"/>
      <c r="H82" s="8"/>
      <c r="I82" s="8"/>
      <c r="J82" s="8"/>
    </row>
    <row r="83" spans="4:10" x14ac:dyDescent="0.25">
      <c r="D83" s="8"/>
      <c r="E83" s="8"/>
      <c r="F83" s="8"/>
      <c r="G83" s="8"/>
      <c r="H83" s="8"/>
      <c r="I83" s="8"/>
      <c r="J83" s="8"/>
    </row>
    <row r="84" spans="4:10" x14ac:dyDescent="0.25">
      <c r="D84" s="8"/>
      <c r="E84" s="8"/>
      <c r="F84" s="8"/>
      <c r="G84" s="8"/>
      <c r="H84" s="8"/>
      <c r="I84" s="8"/>
      <c r="J84" s="8"/>
    </row>
    <row r="85" spans="4:10" x14ac:dyDescent="0.25">
      <c r="D85" s="8"/>
      <c r="E85" s="8"/>
      <c r="F85" s="8"/>
      <c r="G85" s="8"/>
      <c r="H85" s="8"/>
      <c r="I85" s="8"/>
      <c r="J85" s="8"/>
    </row>
    <row r="86" spans="4:10" x14ac:dyDescent="0.25">
      <c r="D86" s="8"/>
      <c r="E86" s="8"/>
      <c r="F86" s="8"/>
      <c r="G86" s="8"/>
      <c r="H86" s="8"/>
      <c r="I86" s="8"/>
      <c r="J86" s="8"/>
    </row>
    <row r="87" spans="4:10" x14ac:dyDescent="0.25">
      <c r="D87" s="8"/>
      <c r="E87" s="8"/>
      <c r="F87" s="8"/>
      <c r="G87" s="8"/>
      <c r="H87" s="8"/>
      <c r="I87" s="8"/>
      <c r="J87" s="8"/>
    </row>
    <row r="88" spans="4:10" x14ac:dyDescent="0.25">
      <c r="D88" s="8"/>
      <c r="E88" s="8"/>
      <c r="F88" s="8"/>
      <c r="G88" s="8"/>
      <c r="H88" s="8"/>
      <c r="I88" s="8"/>
      <c r="J88" s="8"/>
    </row>
    <row r="89" spans="4:10" x14ac:dyDescent="0.25">
      <c r="D89" s="18"/>
      <c r="E89" s="18"/>
      <c r="F89" s="18"/>
      <c r="G89" s="18"/>
      <c r="H89" s="18"/>
      <c r="I89" s="18"/>
      <c r="J89" s="18"/>
    </row>
    <row r="90" spans="4:10" x14ac:dyDescent="0.25">
      <c r="D90" s="18"/>
      <c r="E90" s="18"/>
      <c r="F90" s="18"/>
      <c r="G90" s="18"/>
      <c r="H90" s="18"/>
      <c r="I90" s="18"/>
      <c r="J90" s="18"/>
    </row>
    <row r="91" spans="4:10" x14ac:dyDescent="0.25">
      <c r="D91" s="18"/>
      <c r="E91" s="18"/>
      <c r="F91" s="18"/>
      <c r="G91" s="18"/>
      <c r="H91" s="18"/>
      <c r="I91" s="18"/>
      <c r="J91" s="18"/>
    </row>
  </sheetData>
  <mergeCells count="3">
    <mergeCell ref="A1:M1"/>
    <mergeCell ref="A2:M2"/>
    <mergeCell ref="O1:P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4" workbookViewId="0">
      <selection activeCell="A5" sqref="A5"/>
    </sheetView>
  </sheetViews>
  <sheetFormatPr baseColWidth="10" defaultRowHeight="15" x14ac:dyDescent="0.25"/>
  <cols>
    <col min="1" max="1" width="53.85546875" customWidth="1"/>
  </cols>
  <sheetData>
    <row r="1" spans="1:2" ht="84" customHeight="1" x14ac:dyDescent="0.3">
      <c r="A1" s="68" t="s">
        <v>34</v>
      </c>
      <c r="B1" s="69"/>
    </row>
    <row r="2" spans="1:2" x14ac:dyDescent="0.25">
      <c r="A2" s="66" t="s">
        <v>22</v>
      </c>
      <c r="B2" s="67"/>
    </row>
    <row r="3" spans="1:2" x14ac:dyDescent="0.25">
      <c r="A3" s="13" t="s">
        <v>32</v>
      </c>
      <c r="B3" s="13">
        <v>2.74</v>
      </c>
    </row>
    <row r="4" spans="1:2" x14ac:dyDescent="0.25">
      <c r="A4" s="13" t="s">
        <v>31</v>
      </c>
      <c r="B4" s="13">
        <v>2.9</v>
      </c>
    </row>
    <row r="5" spans="1:2" x14ac:dyDescent="0.25">
      <c r="A5" s="13" t="s">
        <v>19</v>
      </c>
      <c r="B5" s="13">
        <v>1.9</v>
      </c>
    </row>
    <row r="6" spans="1:2" x14ac:dyDescent="0.25">
      <c r="A6" s="13" t="s">
        <v>20</v>
      </c>
      <c r="B6" s="13">
        <v>1.9</v>
      </c>
    </row>
    <row r="7" spans="1:2" x14ac:dyDescent="0.25">
      <c r="A7" s="13" t="s">
        <v>21</v>
      </c>
      <c r="B7" s="13">
        <v>1.5</v>
      </c>
    </row>
    <row r="8" spans="1:2" x14ac:dyDescent="0.25">
      <c r="A8" s="13" t="s">
        <v>21</v>
      </c>
      <c r="B8" s="13">
        <v>1.5</v>
      </c>
    </row>
    <row r="9" spans="1:2" x14ac:dyDescent="0.25">
      <c r="A9" s="13" t="s">
        <v>21</v>
      </c>
      <c r="B9" s="13">
        <v>1.5</v>
      </c>
    </row>
    <row r="10" spans="1:2" x14ac:dyDescent="0.25">
      <c r="A10" s="13" t="s">
        <v>28</v>
      </c>
      <c r="B10" s="13">
        <v>3.79</v>
      </c>
    </row>
    <row r="11" spans="1:2" x14ac:dyDescent="0.25">
      <c r="A11" s="13" t="s">
        <v>29</v>
      </c>
      <c r="B11" s="13">
        <v>3.79</v>
      </c>
    </row>
    <row r="12" spans="1:2" x14ac:dyDescent="0.25">
      <c r="A12" s="13" t="s">
        <v>30</v>
      </c>
      <c r="B12" s="13">
        <v>1.5</v>
      </c>
    </row>
    <row r="13" spans="1:2" x14ac:dyDescent="0.25">
      <c r="A13" s="13" t="s">
        <v>30</v>
      </c>
      <c r="B13" s="13">
        <v>1.5</v>
      </c>
    </row>
    <row r="14" spans="1:2" x14ac:dyDescent="0.25">
      <c r="A14" s="13" t="s">
        <v>30</v>
      </c>
      <c r="B14" s="13">
        <v>1</v>
      </c>
    </row>
    <row r="15" spans="1:2" ht="15.75" thickBot="1" x14ac:dyDescent="0.3">
      <c r="A15" s="41" t="s">
        <v>33</v>
      </c>
      <c r="B15" s="13">
        <f>0.86*5</f>
        <v>4.3</v>
      </c>
    </row>
    <row r="16" spans="1:2" x14ac:dyDescent="0.25">
      <c r="A16" s="40" t="s">
        <v>23</v>
      </c>
      <c r="B16" s="40">
        <f>B3+B4+B5+B6+B7+B8+B9+B10+B11+B12+B13+B14+B15</f>
        <v>29.82</v>
      </c>
    </row>
    <row r="17" spans="1:3" x14ac:dyDescent="0.25">
      <c r="A17" s="41" t="s">
        <v>24</v>
      </c>
      <c r="B17" s="13">
        <f>B3</f>
        <v>2.74</v>
      </c>
    </row>
    <row r="18" spans="1:3" x14ac:dyDescent="0.25">
      <c r="A18" s="41" t="s">
        <v>25</v>
      </c>
      <c r="B18" s="13">
        <f>B4</f>
        <v>2.9</v>
      </c>
    </row>
    <row r="19" spans="1:3" x14ac:dyDescent="0.25">
      <c r="A19" s="41" t="s">
        <v>26</v>
      </c>
      <c r="B19" s="13">
        <f>B5+B6+B7+B8+B9</f>
        <v>8.3000000000000007</v>
      </c>
    </row>
    <row r="20" spans="1:3" x14ac:dyDescent="0.25">
      <c r="A20" s="41" t="s">
        <v>27</v>
      </c>
      <c r="B20" s="13">
        <f>B10+B11+B12+B13+B14</f>
        <v>11.58</v>
      </c>
    </row>
    <row r="21" spans="1:3" x14ac:dyDescent="0.25">
      <c r="A21" s="42" t="s">
        <v>33</v>
      </c>
      <c r="B21" s="39">
        <f>0.86*5</f>
        <v>4.3</v>
      </c>
    </row>
    <row r="23" spans="1:3" x14ac:dyDescent="0.25">
      <c r="A23" t="s">
        <v>48</v>
      </c>
      <c r="B23" s="54">
        <v>150</v>
      </c>
      <c r="C23" t="s">
        <v>49</v>
      </c>
    </row>
    <row r="24" spans="1:3" ht="15.75" thickBot="1" x14ac:dyDescent="0.3"/>
    <row r="25" spans="1:3" x14ac:dyDescent="0.25">
      <c r="A25" s="43" t="s">
        <v>50</v>
      </c>
      <c r="B25" s="44">
        <f>B16*B23</f>
        <v>4473</v>
      </c>
    </row>
    <row r="26" spans="1:3" x14ac:dyDescent="0.25">
      <c r="A26" t="s">
        <v>51</v>
      </c>
      <c r="B26" s="18">
        <f>B25*1.19</f>
        <v>5322.87</v>
      </c>
    </row>
    <row r="28" spans="1:3" ht="15.75" thickBot="1" x14ac:dyDescent="0.3">
      <c r="A28" s="45" t="s">
        <v>52</v>
      </c>
      <c r="B28" s="46">
        <f>(B26/365)*7</f>
        <v>102.08243835616437</v>
      </c>
    </row>
  </sheetData>
  <mergeCells count="2">
    <mergeCell ref="A2:B2"/>
    <mergeCell ref="A1:B1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 Familie</vt:lpstr>
      <vt:lpstr>CO2-Bilanz Familie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Feindt@mcc-berlin.net;Kalkuhl@mcc-berlin.net;Roolfs@mcc-berlin.net</dc:creator>
  <cp:lastModifiedBy>Matthias Kalkuhl</cp:lastModifiedBy>
  <dcterms:created xsi:type="dcterms:W3CDTF">2021-07-21T12:07:31Z</dcterms:created>
  <dcterms:modified xsi:type="dcterms:W3CDTF">2021-12-07T09:26:25Z</dcterms:modified>
</cp:coreProperties>
</file>